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5\11. CONG KHAI NGAN SACH\3. Cong khai NQ phe chuan quyet toan\"/>
    </mc:Choice>
  </mc:AlternateContent>
  <xr:revisionPtr revIDLastSave="0" documentId="13_ncr:1_{3D1933B2-C7C0-4087-A06B-54662ABAF8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Sheet1!$A$1:$T$16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M8" i="1"/>
  <c r="N8" i="1"/>
  <c r="J8" i="1"/>
  <c r="D16" i="1"/>
  <c r="D15" i="1"/>
  <c r="D14" i="1"/>
  <c r="D13" i="1"/>
  <c r="D12" i="1"/>
  <c r="D11" i="1"/>
  <c r="D10" i="1"/>
  <c r="D9" i="1"/>
  <c r="D8" i="1"/>
  <c r="C10" i="1"/>
  <c r="H8" i="1"/>
  <c r="G8" i="1"/>
  <c r="S16" i="1" l="1"/>
  <c r="S10" i="1"/>
  <c r="S11" i="1"/>
  <c r="S12" i="1"/>
  <c r="S13" i="1"/>
  <c r="S14" i="1"/>
  <c r="S15" i="1"/>
  <c r="S9" i="1"/>
  <c r="S8" i="1"/>
  <c r="P9" i="1"/>
  <c r="E15" i="1" l="1"/>
  <c r="E10" i="1" l="1"/>
  <c r="E11" i="1" l="1"/>
  <c r="C11" i="1" l="1"/>
  <c r="E12" i="1"/>
  <c r="E13" i="1"/>
  <c r="E14" i="1"/>
  <c r="E16" i="1"/>
  <c r="E9" i="1"/>
  <c r="C9" i="1" l="1"/>
  <c r="E8" i="1"/>
  <c r="C12" i="1" l="1"/>
  <c r="C14" i="1"/>
  <c r="C15" i="1"/>
  <c r="P15" i="1" l="1"/>
  <c r="P14" i="1"/>
  <c r="P13" i="1"/>
  <c r="P12" i="1"/>
  <c r="P11" i="1"/>
  <c r="P10" i="1"/>
  <c r="P16" i="1" l="1"/>
  <c r="C16" i="1"/>
  <c r="P8" i="1" l="1"/>
  <c r="C13" i="1" l="1"/>
  <c r="C8" i="1" s="1"/>
  <c r="K16" i="1" l="1"/>
  <c r="K15" i="1"/>
  <c r="K14" i="1"/>
  <c r="Q14" i="1" s="1"/>
  <c r="K12" i="1"/>
  <c r="K11" i="1"/>
  <c r="K13" i="1"/>
  <c r="K9" i="1"/>
  <c r="Q9" i="1" s="1"/>
  <c r="K10" i="1"/>
  <c r="I10" i="1" l="1"/>
  <c r="O10" i="1" s="1"/>
  <c r="Q10" i="1"/>
  <c r="I13" i="1"/>
  <c r="O13" i="1" s="1"/>
  <c r="Q13" i="1"/>
  <c r="I11" i="1"/>
  <c r="O11" i="1" s="1"/>
  <c r="Q11" i="1"/>
  <c r="I12" i="1"/>
  <c r="O12" i="1" s="1"/>
  <c r="Q12" i="1"/>
  <c r="I15" i="1"/>
  <c r="O15" i="1" s="1"/>
  <c r="Q15" i="1"/>
  <c r="I16" i="1"/>
  <c r="O16" i="1" s="1"/>
  <c r="Q16" i="1"/>
  <c r="I9" i="1"/>
  <c r="K8" i="1"/>
  <c r="Q8" i="1" s="1"/>
  <c r="I14" i="1"/>
  <c r="O14" i="1" s="1"/>
  <c r="I8" i="1" l="1"/>
  <c r="O8" i="1" s="1"/>
  <c r="O9" i="1"/>
</calcChain>
</file>

<file path=xl/sharedStrings.xml><?xml version="1.0" encoding="utf-8"?>
<sst xmlns="http://schemas.openxmlformats.org/spreadsheetml/2006/main" count="41" uniqueCount="26">
  <si>
    <t>STT</t>
  </si>
  <si>
    <t>TỔNG SỐ</t>
  </si>
  <si>
    <t>Tên đơn vị</t>
  </si>
  <si>
    <t>Tổng số</t>
  </si>
  <si>
    <t>Dự toán</t>
  </si>
  <si>
    <t>Quyết toán</t>
  </si>
  <si>
    <t>So sánh (%)</t>
  </si>
  <si>
    <t>Bổ sung cân đối</t>
  </si>
  <si>
    <t>Bổ sung có mục tiêu</t>
  </si>
  <si>
    <t>Vốn sự nghiệp để thực hiện các chế độ, chính sách, nhiệm vụ</t>
  </si>
  <si>
    <t>Vốn thực hiện các chương trình mục tiêu quốc gia</t>
  </si>
  <si>
    <t>UBND TỈNH LAI CHÂU</t>
  </si>
  <si>
    <t>Huyện Tam Đường</t>
  </si>
  <si>
    <t>Huyện Phong Thổ</t>
  </si>
  <si>
    <t>Huyện Sìn Hồ</t>
  </si>
  <si>
    <t>Huyện Nậm Nhùn</t>
  </si>
  <si>
    <t>Huyện Mường Tè</t>
  </si>
  <si>
    <t>Huyện Than Uyên</t>
  </si>
  <si>
    <t>Huyện Tân Uyên</t>
  </si>
  <si>
    <t>Thành phố Lai Châu</t>
  </si>
  <si>
    <t>Đơn vị: Đồng</t>
  </si>
  <si>
    <t>Biểu số 67/CK-NSNN</t>
  </si>
  <si>
    <t>Vốn đầu tư để thực hiện các chương trình mục tiêu, nhiệm vụ</t>
  </si>
  <si>
    <t>Biểu số 59 NĐ31</t>
  </si>
  <si>
    <t>QUYẾT TOÁN CHI BỔ SUNG TỪ NGÂN SÁCH CẤP TỈNH CHO NGÂN SÁCH HUYỆN NĂM 2024</t>
  </si>
  <si>
    <t>(Kèm theo Quyết định số:        /QĐ-UBND ngày         /       /2025 của UBND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</si>
</sst>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0.0%"/>
  </numFmts>
  <fonts count="24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i/>
      <sz val="12"/>
      <name val="Times New Roman"/>
      <family val="1"/>
      <charset val="163"/>
    </font>
    <font>
      <sz val="16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sz val="13"/>
      <name val="Times New Roman"/>
      <family val="1"/>
      <charset val="163"/>
    </font>
    <font>
      <sz val="10"/>
      <name val=".VnArial Narrow"/>
      <family val="2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0"/>
    <xf numFmtId="0" fontId="10" fillId="0" borderId="0"/>
  </cellStyleXfs>
  <cellXfs count="4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167" fontId="23" fillId="0" borderId="4" xfId="11" applyNumberFormat="1" applyFont="1" applyBorder="1" applyAlignment="1">
      <alignment horizontal="right" vertical="center"/>
    </xf>
    <xf numFmtId="9" fontId="23" fillId="0" borderId="4" xfId="11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1" fillId="0" borderId="1" xfId="12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3" fontId="22" fillId="2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167" fontId="22" fillId="0" borderId="1" xfId="11" applyNumberFormat="1" applyFont="1" applyBorder="1" applyAlignment="1">
      <alignment horizontal="right" vertical="center"/>
    </xf>
    <xf numFmtId="9" fontId="22" fillId="0" borderId="1" xfId="11" applyFont="1" applyBorder="1" applyAlignment="1">
      <alignment horizontal="right" vertical="center"/>
    </xf>
    <xf numFmtId="0" fontId="11" fillId="0" borderId="2" xfId="12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vertical="center"/>
    </xf>
    <xf numFmtId="167" fontId="11" fillId="0" borderId="2" xfId="11" applyNumberFormat="1" applyFont="1" applyBorder="1" applyAlignment="1">
      <alignment horizontal="right" vertical="center"/>
    </xf>
    <xf numFmtId="9" fontId="11" fillId="0" borderId="2" xfId="11" applyFont="1" applyBorder="1" applyAlignment="1">
      <alignment horizontal="right" vertical="center"/>
    </xf>
    <xf numFmtId="9" fontId="22" fillId="0" borderId="2" xfId="11" applyFont="1" applyBorder="1" applyAlignment="1">
      <alignment horizontal="right" vertical="center"/>
    </xf>
  </cellXfs>
  <cellStyles count="14">
    <cellStyle name="Comma 2" xfId="1" xr:uid="{00000000-0005-0000-0000-000000000000}"/>
    <cellStyle name="Currency 2" xfId="2" xr:uid="{00000000-0005-0000-0000-000001000000}"/>
    <cellStyle name="HAI" xfId="3" xr:uid="{00000000-0005-0000-0000-000002000000}"/>
    <cellStyle name="Ledger 17 x 11 in 3" xfId="13" xr:uid="{00000000-0005-0000-0000-000003000000}"/>
    <cellStyle name="Normal" xfId="0" builtinId="0"/>
    <cellStyle name="Normal 2" xfId="4" xr:uid="{00000000-0005-0000-0000-000005000000}"/>
    <cellStyle name="Normal 2 10" xfId="12" xr:uid="{00000000-0005-0000-0000-000006000000}"/>
    <cellStyle name="Normal 3" xfId="5" xr:uid="{00000000-0005-0000-0000-000007000000}"/>
    <cellStyle name="Normal 4" xfId="6" xr:uid="{00000000-0005-0000-0000-000008000000}"/>
    <cellStyle name="Normal 5" xfId="7" xr:uid="{00000000-0005-0000-0000-000009000000}"/>
    <cellStyle name="Normal 6" xfId="8" xr:uid="{00000000-0005-0000-0000-00000A000000}"/>
    <cellStyle name="Normal 7" xfId="9" xr:uid="{00000000-0005-0000-0000-00000B000000}"/>
    <cellStyle name="Normal 8" xfId="10" xr:uid="{00000000-0005-0000-0000-00000C000000}"/>
    <cellStyle name="Percent" xfId="1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E1" zoomScaleNormal="100" workbookViewId="0">
      <selection activeCell="K7" sqref="K7"/>
    </sheetView>
  </sheetViews>
  <sheetFormatPr defaultColWidth="12.88671875" defaultRowHeight="15.6"/>
  <cols>
    <col min="1" max="1" width="4.21875" style="7" customWidth="1"/>
    <col min="2" max="2" width="20.77734375" style="7" customWidth="1"/>
    <col min="3" max="3" width="13.88671875" style="7" customWidth="1"/>
    <col min="4" max="4" width="14.33203125" style="7" customWidth="1"/>
    <col min="5" max="5" width="14" style="7" customWidth="1"/>
    <col min="6" max="6" width="7.21875" style="7" customWidth="1"/>
    <col min="7" max="8" width="14.44140625" style="7" bestFit="1" customWidth="1"/>
    <col min="9" max="9" width="14.109375" style="7" customWidth="1"/>
    <col min="10" max="10" width="14.44140625" style="7" bestFit="1" customWidth="1"/>
    <col min="11" max="11" width="14.21875" style="7" bestFit="1" customWidth="1"/>
    <col min="12" max="12" width="12.33203125" style="7" bestFit="1" customWidth="1"/>
    <col min="13" max="13" width="14.21875" style="7" bestFit="1" customWidth="1"/>
    <col min="14" max="14" width="14.44140625" style="7" bestFit="1" customWidth="1"/>
    <col min="15" max="15" width="7.33203125" style="7" bestFit="1" customWidth="1"/>
    <col min="16" max="17" width="5.6640625" style="7" customWidth="1"/>
    <col min="18" max="18" width="5.21875" style="7" customWidth="1"/>
    <col min="19" max="19" width="5.33203125" style="7" customWidth="1"/>
    <col min="20" max="20" width="4.6640625" style="7" customWidth="1"/>
    <col min="21" max="16384" width="12.88671875" style="7"/>
  </cols>
  <sheetData>
    <row r="1" spans="1:23" ht="17.399999999999999">
      <c r="A1" s="1" t="s">
        <v>11</v>
      </c>
      <c r="B1" s="1"/>
      <c r="C1" s="1"/>
      <c r="D1" s="2"/>
      <c r="E1" s="2"/>
      <c r="F1" s="3"/>
      <c r="G1" s="3"/>
      <c r="H1" s="4"/>
      <c r="I1" s="4"/>
      <c r="J1" s="4"/>
      <c r="K1" s="4"/>
      <c r="L1" s="3"/>
      <c r="M1" s="3"/>
      <c r="N1" s="5" t="s">
        <v>21</v>
      </c>
      <c r="O1" s="5"/>
      <c r="P1" s="5"/>
      <c r="Q1" s="5"/>
      <c r="R1" s="5"/>
      <c r="S1" s="5"/>
      <c r="T1" s="5"/>
      <c r="U1" s="6" t="s">
        <v>23</v>
      </c>
      <c r="V1" s="6"/>
      <c r="W1" s="6"/>
    </row>
    <row r="2" spans="1:23" ht="34.950000000000003" customHeight="1">
      <c r="A2" s="8" t="s">
        <v>24</v>
      </c>
      <c r="B2" s="3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3">
      <c r="A3" s="10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</row>
    <row r="4" spans="1:23" ht="18">
      <c r="A4" s="12"/>
      <c r="B4" s="12"/>
      <c r="C4" s="13"/>
      <c r="D4" s="13"/>
      <c r="E4" s="13"/>
      <c r="F4" s="14"/>
      <c r="G4" s="14"/>
      <c r="H4" s="14"/>
      <c r="I4" s="13"/>
      <c r="J4" s="13"/>
      <c r="K4" s="13"/>
      <c r="L4" s="14"/>
      <c r="M4" s="14"/>
      <c r="N4" s="14"/>
      <c r="O4" s="13"/>
      <c r="P4" s="5" t="s">
        <v>20</v>
      </c>
      <c r="Q4" s="5"/>
      <c r="R4" s="5"/>
      <c r="S4" s="5"/>
      <c r="T4" s="5"/>
    </row>
    <row r="5" spans="1:23" s="20" customFormat="1" ht="25.5" customHeight="1">
      <c r="A5" s="15" t="s">
        <v>0</v>
      </c>
      <c r="B5" s="15" t="s">
        <v>2</v>
      </c>
      <c r="C5" s="16" t="s">
        <v>4</v>
      </c>
      <c r="D5" s="16"/>
      <c r="E5" s="16"/>
      <c r="F5" s="16"/>
      <c r="G5" s="16"/>
      <c r="H5" s="16"/>
      <c r="I5" s="16" t="s">
        <v>5</v>
      </c>
      <c r="J5" s="16"/>
      <c r="K5" s="16"/>
      <c r="L5" s="16"/>
      <c r="M5" s="16"/>
      <c r="N5" s="16"/>
      <c r="O5" s="17" t="s">
        <v>6</v>
      </c>
      <c r="P5" s="18"/>
      <c r="Q5" s="18"/>
      <c r="R5" s="18"/>
      <c r="S5" s="18"/>
      <c r="T5" s="19"/>
    </row>
    <row r="6" spans="1:23" s="20" customFormat="1" ht="20.25" customHeight="1">
      <c r="A6" s="21"/>
      <c r="B6" s="21"/>
      <c r="C6" s="15" t="s">
        <v>3</v>
      </c>
      <c r="D6" s="15" t="s">
        <v>7</v>
      </c>
      <c r="E6" s="17" t="s">
        <v>8</v>
      </c>
      <c r="F6" s="18"/>
      <c r="G6" s="18"/>
      <c r="H6" s="19"/>
      <c r="I6" s="15" t="s">
        <v>3</v>
      </c>
      <c r="J6" s="15" t="s">
        <v>7</v>
      </c>
      <c r="K6" s="17" t="s">
        <v>8</v>
      </c>
      <c r="L6" s="18"/>
      <c r="M6" s="18"/>
      <c r="N6" s="19"/>
      <c r="O6" s="15" t="s">
        <v>3</v>
      </c>
      <c r="P6" s="15" t="s">
        <v>7</v>
      </c>
      <c r="Q6" s="17" t="s">
        <v>8</v>
      </c>
      <c r="R6" s="18"/>
      <c r="S6" s="18"/>
      <c r="T6" s="19"/>
    </row>
    <row r="7" spans="1:23" s="20" customFormat="1" ht="144" customHeight="1">
      <c r="A7" s="21"/>
      <c r="B7" s="21"/>
      <c r="C7" s="21"/>
      <c r="D7" s="21"/>
      <c r="E7" s="22" t="s">
        <v>3</v>
      </c>
      <c r="F7" s="23" t="s">
        <v>22</v>
      </c>
      <c r="G7" s="23" t="s">
        <v>9</v>
      </c>
      <c r="H7" s="23" t="s">
        <v>10</v>
      </c>
      <c r="I7" s="21"/>
      <c r="J7" s="21"/>
      <c r="K7" s="22" t="s">
        <v>3</v>
      </c>
      <c r="L7" s="23" t="s">
        <v>22</v>
      </c>
      <c r="M7" s="23" t="s">
        <v>9</v>
      </c>
      <c r="N7" s="23" t="s">
        <v>10</v>
      </c>
      <c r="O7" s="21"/>
      <c r="P7" s="21"/>
      <c r="Q7" s="22" t="s">
        <v>3</v>
      </c>
      <c r="R7" s="23" t="s">
        <v>22</v>
      </c>
      <c r="S7" s="23" t="s">
        <v>9</v>
      </c>
      <c r="T7" s="23" t="s">
        <v>10</v>
      </c>
    </row>
    <row r="8" spans="1:23" s="29" customFormat="1" ht="23.25" customHeight="1">
      <c r="A8" s="24"/>
      <c r="B8" s="25" t="s">
        <v>1</v>
      </c>
      <c r="C8" s="26">
        <f>SUM(C9:C16)</f>
        <v>5229081000000</v>
      </c>
      <c r="D8" s="26">
        <f t="shared" ref="D8" si="0">SUM(D9,D10,D11,D12,D13,D14,D15,D16)</f>
        <v>4065644000000</v>
      </c>
      <c r="E8" s="26">
        <f>SUM(E9:E16)</f>
        <v>1163437000000</v>
      </c>
      <c r="F8" s="26"/>
      <c r="G8" s="26">
        <f t="shared" ref="G8:H8" si="1">SUM(G9,G10,G11,G12,G13,G14,G15,G16)</f>
        <v>408654000000</v>
      </c>
      <c r="H8" s="26">
        <f t="shared" si="1"/>
        <v>754783000000</v>
      </c>
      <c r="I8" s="26">
        <f t="shared" ref="I8:N8" si="2">SUM(I9:I16)</f>
        <v>6287001199758</v>
      </c>
      <c r="J8" s="26">
        <f t="shared" ref="J8" si="3">SUM(J9,J10,J11,J12,J13,J14,J15,J16)</f>
        <v>4001227429682</v>
      </c>
      <c r="K8" s="26">
        <f t="shared" si="2"/>
        <v>2285773770076</v>
      </c>
      <c r="L8" s="26">
        <f t="shared" si="2"/>
        <v>3641707575</v>
      </c>
      <c r="M8" s="26">
        <f t="shared" si="2"/>
        <v>1007762996202</v>
      </c>
      <c r="N8" s="26">
        <f t="shared" si="2"/>
        <v>1274369066299</v>
      </c>
      <c r="O8" s="27">
        <f t="shared" ref="O8:P16" si="4">+I8/C8</f>
        <v>1.202314747038342</v>
      </c>
      <c r="P8" s="28">
        <f t="shared" si="4"/>
        <v>0.98415587535012905</v>
      </c>
      <c r="Q8" s="28">
        <f>K8/E8</f>
        <v>1.9646734374753425</v>
      </c>
      <c r="R8" s="28"/>
      <c r="S8" s="28">
        <f>M8/G8</f>
        <v>2.4660544034855891</v>
      </c>
      <c r="T8" s="28"/>
    </row>
    <row r="9" spans="1:23" s="29" customFormat="1" ht="35.25" customHeight="1">
      <c r="A9" s="30">
        <v>1</v>
      </c>
      <c r="B9" s="31" t="s">
        <v>12</v>
      </c>
      <c r="C9" s="32">
        <f>+D9+E9</f>
        <v>617616000000</v>
      </c>
      <c r="D9" s="32">
        <f>617616000000-129042000000</f>
        <v>488574000000</v>
      </c>
      <c r="E9" s="32">
        <f>+F9+G9+H9</f>
        <v>129042000000</v>
      </c>
      <c r="F9" s="33"/>
      <c r="G9" s="32">
        <v>49644000000</v>
      </c>
      <c r="H9" s="32">
        <v>79398000000</v>
      </c>
      <c r="I9" s="32">
        <f>+J9+K9</f>
        <v>729123868138</v>
      </c>
      <c r="J9" s="32">
        <v>479242491364</v>
      </c>
      <c r="K9" s="32">
        <f>L9+M9+N9</f>
        <v>249881376774</v>
      </c>
      <c r="L9" s="34">
        <v>1338000000</v>
      </c>
      <c r="M9" s="32">
        <v>116895975093</v>
      </c>
      <c r="N9" s="34">
        <v>131647401681</v>
      </c>
      <c r="O9" s="35">
        <f t="shared" si="4"/>
        <v>1.1805456272797337</v>
      </c>
      <c r="P9" s="36">
        <f>+J9/D9</f>
        <v>0.98090052144403916</v>
      </c>
      <c r="Q9" s="36">
        <f>K9/E9</f>
        <v>1.9364344691960758</v>
      </c>
      <c r="R9" s="36"/>
      <c r="S9" s="36">
        <f>M9/G9</f>
        <v>2.3546848580493109</v>
      </c>
      <c r="T9" s="36"/>
    </row>
    <row r="10" spans="1:23" s="29" customFormat="1" ht="35.25" customHeight="1">
      <c r="A10" s="30">
        <v>2</v>
      </c>
      <c r="B10" s="31" t="s">
        <v>13</v>
      </c>
      <c r="C10" s="32">
        <f>+D10+E10</f>
        <v>936709000000</v>
      </c>
      <c r="D10" s="32">
        <f>936709000000-207432000000</f>
        <v>729277000000</v>
      </c>
      <c r="E10" s="32">
        <f>+F10+G10+H10</f>
        <v>207432000000</v>
      </c>
      <c r="F10" s="33"/>
      <c r="G10" s="32">
        <v>48494000000</v>
      </c>
      <c r="H10" s="32">
        <v>158938000000</v>
      </c>
      <c r="I10" s="32">
        <f t="shared" ref="I10:I15" si="5">+J10+K10</f>
        <v>1157238487000</v>
      </c>
      <c r="J10" s="32">
        <v>728494020000</v>
      </c>
      <c r="K10" s="32">
        <f t="shared" ref="K10:K16" si="6">L10+M10+N10</f>
        <v>428744467000</v>
      </c>
      <c r="L10" s="34">
        <v>351000000</v>
      </c>
      <c r="M10" s="32">
        <v>130139000000</v>
      </c>
      <c r="N10" s="34">
        <v>298254467000</v>
      </c>
      <c r="O10" s="35">
        <f t="shared" si="4"/>
        <v>1.2354300930171482</v>
      </c>
      <c r="P10" s="36">
        <f t="shared" si="4"/>
        <v>0.99892636131401369</v>
      </c>
      <c r="Q10" s="36">
        <f t="shared" ref="Q10:Q16" si="7">K10/E10</f>
        <v>2.0669157458829881</v>
      </c>
      <c r="R10" s="36"/>
      <c r="S10" s="36">
        <f t="shared" ref="S10:S16" si="8">M10/G10</f>
        <v>2.6836103435476555</v>
      </c>
      <c r="T10" s="36"/>
    </row>
    <row r="11" spans="1:23" s="29" customFormat="1" ht="35.25" customHeight="1">
      <c r="A11" s="30">
        <v>3</v>
      </c>
      <c r="B11" s="31" t="s">
        <v>14</v>
      </c>
      <c r="C11" s="32">
        <f>+D11+E11</f>
        <v>946257000000</v>
      </c>
      <c r="D11" s="32">
        <f>946257000000-191004000000</f>
        <v>755253000000</v>
      </c>
      <c r="E11" s="32">
        <f>+F11+G11+H11</f>
        <v>191004000000</v>
      </c>
      <c r="F11" s="33"/>
      <c r="G11" s="32">
        <v>56156000000</v>
      </c>
      <c r="H11" s="32">
        <v>134848000000</v>
      </c>
      <c r="I11" s="32">
        <f t="shared" si="5"/>
        <v>1126794862262</v>
      </c>
      <c r="J11" s="32">
        <v>733423249814</v>
      </c>
      <c r="K11" s="32">
        <f t="shared" si="6"/>
        <v>393371612448</v>
      </c>
      <c r="L11" s="34">
        <v>326858000</v>
      </c>
      <c r="M11" s="32">
        <v>169841644360</v>
      </c>
      <c r="N11" s="34">
        <v>223203110088</v>
      </c>
      <c r="O11" s="35">
        <f t="shared" si="4"/>
        <v>1.1907915738134567</v>
      </c>
      <c r="P11" s="36">
        <f t="shared" si="4"/>
        <v>0.9710961092693442</v>
      </c>
      <c r="Q11" s="36">
        <f t="shared" si="7"/>
        <v>2.0594941071810013</v>
      </c>
      <c r="R11" s="36"/>
      <c r="S11" s="36">
        <f t="shared" si="8"/>
        <v>3.0244612215969799</v>
      </c>
      <c r="T11" s="36"/>
    </row>
    <row r="12" spans="1:23" s="29" customFormat="1" ht="35.25" customHeight="1">
      <c r="A12" s="30">
        <v>4</v>
      </c>
      <c r="B12" s="31" t="s">
        <v>15</v>
      </c>
      <c r="C12" s="32">
        <f t="shared" ref="C10:C15" si="9">+D12+E12</f>
        <v>524597000000</v>
      </c>
      <c r="D12" s="32">
        <f>524597000000-174832000000</f>
        <v>349765000000</v>
      </c>
      <c r="E12" s="32">
        <f t="shared" ref="E12:E16" si="10">+F12+G12+H12</f>
        <v>174832000000</v>
      </c>
      <c r="F12" s="33"/>
      <c r="G12" s="32">
        <v>28936000000</v>
      </c>
      <c r="H12" s="32">
        <v>145896000000</v>
      </c>
      <c r="I12" s="32">
        <f t="shared" si="5"/>
        <v>687033792081</v>
      </c>
      <c r="J12" s="32">
        <v>345697661877</v>
      </c>
      <c r="K12" s="32">
        <f t="shared" si="6"/>
        <v>341336130204</v>
      </c>
      <c r="L12" s="34">
        <v>1176764200</v>
      </c>
      <c r="M12" s="32">
        <v>86899595004</v>
      </c>
      <c r="N12" s="34">
        <v>253259771000</v>
      </c>
      <c r="O12" s="35">
        <f t="shared" si="4"/>
        <v>1.3096410998938233</v>
      </c>
      <c r="P12" s="36">
        <f t="shared" si="4"/>
        <v>0.98837122604320038</v>
      </c>
      <c r="Q12" s="36">
        <f t="shared" si="7"/>
        <v>1.9523664443808915</v>
      </c>
      <c r="R12" s="36"/>
      <c r="S12" s="36">
        <f t="shared" si="8"/>
        <v>3.0031654341996128</v>
      </c>
      <c r="T12" s="36"/>
    </row>
    <row r="13" spans="1:23" s="29" customFormat="1" ht="35.25" customHeight="1">
      <c r="A13" s="30">
        <v>5</v>
      </c>
      <c r="B13" s="31" t="s">
        <v>16</v>
      </c>
      <c r="C13" s="32">
        <f t="shared" si="9"/>
        <v>744027000000</v>
      </c>
      <c r="D13" s="32">
        <f>744027000000-184586000000</f>
        <v>559441000000</v>
      </c>
      <c r="E13" s="32">
        <f t="shared" si="10"/>
        <v>184586000000</v>
      </c>
      <c r="F13" s="33"/>
      <c r="G13" s="32">
        <v>34565000000</v>
      </c>
      <c r="H13" s="32">
        <v>150021000000</v>
      </c>
      <c r="I13" s="32">
        <f t="shared" si="5"/>
        <v>908516190071</v>
      </c>
      <c r="J13" s="32">
        <v>549919010226</v>
      </c>
      <c r="K13" s="32">
        <f t="shared" si="6"/>
        <v>358597179845</v>
      </c>
      <c r="L13" s="34">
        <v>0</v>
      </c>
      <c r="M13" s="32">
        <v>133653489176</v>
      </c>
      <c r="N13" s="34">
        <v>224943690669</v>
      </c>
      <c r="O13" s="35">
        <f t="shared" si="4"/>
        <v>1.2210795980132441</v>
      </c>
      <c r="P13" s="36">
        <f t="shared" si="4"/>
        <v>0.98297945668265285</v>
      </c>
      <c r="Q13" s="36">
        <f t="shared" si="7"/>
        <v>1.9427106055984744</v>
      </c>
      <c r="R13" s="36"/>
      <c r="S13" s="36">
        <f t="shared" si="8"/>
        <v>3.8667290373499204</v>
      </c>
      <c r="T13" s="36"/>
    </row>
    <row r="14" spans="1:23" s="29" customFormat="1" ht="35.25" customHeight="1">
      <c r="A14" s="30">
        <v>6</v>
      </c>
      <c r="B14" s="31" t="s">
        <v>17</v>
      </c>
      <c r="C14" s="32">
        <f t="shared" si="9"/>
        <v>641594000000</v>
      </c>
      <c r="D14" s="32">
        <f>641594000000-115403000000</f>
        <v>526191000000</v>
      </c>
      <c r="E14" s="32">
        <f t="shared" si="10"/>
        <v>115403000000</v>
      </c>
      <c r="F14" s="33"/>
      <c r="G14" s="32">
        <v>64884000000</v>
      </c>
      <c r="H14" s="32">
        <v>50519000000</v>
      </c>
      <c r="I14" s="32">
        <f t="shared" si="5"/>
        <v>745347469879</v>
      </c>
      <c r="J14" s="32">
        <v>516869739527</v>
      </c>
      <c r="K14" s="32">
        <f t="shared" si="6"/>
        <v>228477730352</v>
      </c>
      <c r="L14" s="34">
        <v>256085375</v>
      </c>
      <c r="M14" s="32">
        <v>148200071237</v>
      </c>
      <c r="N14" s="34">
        <v>80021573740</v>
      </c>
      <c r="O14" s="35">
        <f t="shared" si="4"/>
        <v>1.1617120326546071</v>
      </c>
      <c r="P14" s="36">
        <f t="shared" si="4"/>
        <v>0.98228540497081862</v>
      </c>
      <c r="Q14" s="36">
        <f t="shared" si="7"/>
        <v>1.9798248776201659</v>
      </c>
      <c r="R14" s="36"/>
      <c r="S14" s="36">
        <f t="shared" si="8"/>
        <v>2.2840772954349302</v>
      </c>
      <c r="T14" s="36"/>
    </row>
    <row r="15" spans="1:23" s="29" customFormat="1" ht="35.25" customHeight="1">
      <c r="A15" s="30">
        <v>7</v>
      </c>
      <c r="B15" s="31" t="s">
        <v>18</v>
      </c>
      <c r="C15" s="32">
        <f t="shared" si="9"/>
        <v>499139000000</v>
      </c>
      <c r="D15" s="32">
        <f>499139000000-87033000000</f>
        <v>412106000000</v>
      </c>
      <c r="E15" s="32">
        <f>+F15+G15+H15</f>
        <v>87033000000</v>
      </c>
      <c r="F15" s="33"/>
      <c r="G15" s="32">
        <v>64022000000</v>
      </c>
      <c r="H15" s="32">
        <v>23011000000</v>
      </c>
      <c r="I15" s="32">
        <f t="shared" si="5"/>
        <v>582219188342</v>
      </c>
      <c r="J15" s="32">
        <v>405848915109</v>
      </c>
      <c r="K15" s="32">
        <f t="shared" si="6"/>
        <v>176370273233</v>
      </c>
      <c r="L15" s="34">
        <v>193000000</v>
      </c>
      <c r="M15" s="32">
        <v>128166962283</v>
      </c>
      <c r="N15" s="34">
        <v>48010310950</v>
      </c>
      <c r="O15" s="35">
        <f t="shared" si="4"/>
        <v>1.166446998415271</v>
      </c>
      <c r="P15" s="36">
        <f t="shared" si="4"/>
        <v>0.9848168071054535</v>
      </c>
      <c r="Q15" s="36">
        <f t="shared" si="7"/>
        <v>2.0264758566635646</v>
      </c>
      <c r="R15" s="36"/>
      <c r="S15" s="36">
        <f t="shared" si="8"/>
        <v>2.001920625456874</v>
      </c>
      <c r="T15" s="36"/>
    </row>
    <row r="16" spans="1:23" s="29" customFormat="1" ht="35.25" customHeight="1">
      <c r="A16" s="37">
        <v>8</v>
      </c>
      <c r="B16" s="38" t="s">
        <v>19</v>
      </c>
      <c r="C16" s="39">
        <f>+D16+E16</f>
        <v>319142000000</v>
      </c>
      <c r="D16" s="39">
        <f>319142000000-74105000000</f>
        <v>245037000000</v>
      </c>
      <c r="E16" s="39">
        <f t="shared" si="10"/>
        <v>74105000000</v>
      </c>
      <c r="F16" s="40"/>
      <c r="G16" s="39">
        <v>61953000000</v>
      </c>
      <c r="H16" s="39">
        <v>12152000000</v>
      </c>
      <c r="I16" s="41">
        <f>+J16+K16</f>
        <v>350727341985</v>
      </c>
      <c r="J16" s="39">
        <v>241732341765</v>
      </c>
      <c r="K16" s="39">
        <f t="shared" si="6"/>
        <v>108995000220</v>
      </c>
      <c r="L16" s="42">
        <v>0</v>
      </c>
      <c r="M16" s="41">
        <v>93966259049</v>
      </c>
      <c r="N16" s="42">
        <v>15028741171</v>
      </c>
      <c r="O16" s="43">
        <f t="shared" si="4"/>
        <v>1.0989695558246799</v>
      </c>
      <c r="P16" s="44">
        <f t="shared" si="4"/>
        <v>0.98651363575704898</v>
      </c>
      <c r="Q16" s="45">
        <f t="shared" si="7"/>
        <v>1.470818436272856</v>
      </c>
      <c r="R16" s="45"/>
      <c r="S16" s="45">
        <f t="shared" si="8"/>
        <v>1.5167346060562039</v>
      </c>
      <c r="T16" s="45"/>
    </row>
    <row r="17" spans="1:20" ht="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</sheetData>
  <mergeCells count="20">
    <mergeCell ref="B5:B7"/>
    <mergeCell ref="C5:H5"/>
    <mergeCell ref="C6:C7"/>
    <mergeCell ref="D6:D7"/>
    <mergeCell ref="E6:H6"/>
    <mergeCell ref="J6:J7"/>
    <mergeCell ref="K6:N6"/>
    <mergeCell ref="O6:O7"/>
    <mergeCell ref="U1:W1"/>
    <mergeCell ref="N1:T1"/>
    <mergeCell ref="P6:P7"/>
    <mergeCell ref="A3:T3"/>
    <mergeCell ref="L4:N4"/>
    <mergeCell ref="P4:T4"/>
    <mergeCell ref="I5:N5"/>
    <mergeCell ref="O5:T5"/>
    <mergeCell ref="F4:H4"/>
    <mergeCell ref="Q6:T6"/>
    <mergeCell ref="I6:I7"/>
    <mergeCell ref="A5:A7"/>
  </mergeCells>
  <printOptions horizontalCentered="1"/>
  <pageMargins left="0.16" right="0.16" top="0.37" bottom="0.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72BC8-24D8-4A99-827D-516D7AB5514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87AE24-6BE4-4852-8C8A-B9AD2490F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165339-AA83-44E7-9C44-DA37E1C15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2025-06-29T02:01:52Z</cp:lastPrinted>
  <dcterms:created xsi:type="dcterms:W3CDTF">2018-08-22T07:49:45Z</dcterms:created>
  <dcterms:modified xsi:type="dcterms:W3CDTF">2025-06-29T02:02:36Z</dcterms:modified>
</cp:coreProperties>
</file>