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AM 2023\10. CONG KHAI 2023\6. CONG KHAI QUYET TOAN 2022\"/>
    </mc:Choice>
  </mc:AlternateContent>
  <bookViews>
    <workbookView xWindow="-120" yWindow="-120" windowWidth="15600" windowHeight="11760"/>
  </bookViews>
  <sheets>
    <sheet name="Sheet1" sheetId="1" r:id="rId1"/>
  </sheets>
  <definedNames>
    <definedName name="_xlnm.Print_Area" localSheetId="0">Sheet1!$A$1:$T$16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D8" i="1"/>
  <c r="C8" i="1"/>
  <c r="I9" i="1"/>
  <c r="N15" i="1"/>
  <c r="N13" i="1"/>
  <c r="N10" i="1"/>
  <c r="L15" i="1"/>
  <c r="L14" i="1"/>
  <c r="L13" i="1"/>
  <c r="L12" i="1"/>
  <c r="L11" i="1"/>
  <c r="L10" i="1"/>
  <c r="P9" i="1"/>
  <c r="E15" i="1" l="1"/>
  <c r="E10" i="1" l="1"/>
  <c r="E11" i="1" l="1"/>
  <c r="C11" i="1" s="1"/>
  <c r="E12" i="1" l="1"/>
  <c r="E13" i="1"/>
  <c r="E14" i="1"/>
  <c r="E16" i="1"/>
  <c r="E9" i="1"/>
  <c r="C9" i="1" s="1"/>
  <c r="E8" i="1" l="1"/>
  <c r="H8" i="1" l="1"/>
  <c r="C10" i="1" l="1"/>
  <c r="C12" i="1"/>
  <c r="C14" i="1"/>
  <c r="C15" i="1"/>
  <c r="P15" i="1" l="1"/>
  <c r="P14" i="1"/>
  <c r="P13" i="1"/>
  <c r="P12" i="1"/>
  <c r="P11" i="1"/>
  <c r="P10" i="1"/>
  <c r="P16" i="1" l="1"/>
  <c r="C16" i="1"/>
  <c r="P8" i="1" l="1"/>
  <c r="C13" i="1" l="1"/>
  <c r="G8" i="1" l="1"/>
  <c r="K16" i="1" l="1"/>
  <c r="I16" i="1" s="1"/>
  <c r="O16" i="1" s="1"/>
  <c r="K15" i="1"/>
  <c r="I15" i="1" s="1"/>
  <c r="O15" i="1" s="1"/>
  <c r="K14" i="1"/>
  <c r="K12" i="1"/>
  <c r="I12" i="1" s="1"/>
  <c r="O12" i="1" s="1"/>
  <c r="K11" i="1"/>
  <c r="I11" i="1" s="1"/>
  <c r="O11" i="1" s="1"/>
  <c r="K13" i="1"/>
  <c r="I13" i="1" s="1"/>
  <c r="O13" i="1" s="1"/>
  <c r="K9" i="1"/>
  <c r="K10" i="1"/>
  <c r="I10" i="1" s="1"/>
  <c r="O10" i="1" s="1"/>
  <c r="I14" i="1" l="1"/>
  <c r="O14" i="1" s="1"/>
  <c r="O9" i="1" l="1"/>
  <c r="O8" i="1"/>
</calcChain>
</file>

<file path=xl/sharedStrings.xml><?xml version="1.0" encoding="utf-8"?>
<sst xmlns="http://schemas.openxmlformats.org/spreadsheetml/2006/main" count="41" uniqueCount="26">
  <si>
    <t>STT</t>
  </si>
  <si>
    <t>TỔNG SỐ</t>
  </si>
  <si>
    <t>Tên đơn vị</t>
  </si>
  <si>
    <t>Tổng số</t>
  </si>
  <si>
    <t>Dự toán</t>
  </si>
  <si>
    <t>Quyết toán</t>
  </si>
  <si>
    <t>So sánh (%)</t>
  </si>
  <si>
    <t>Bổ sung cân đối</t>
  </si>
  <si>
    <t>Bổ sung có mục tiêu</t>
  </si>
  <si>
    <t>Vốn sự nghiệp để thực hiện các chế độ, chính sách, nhiệm vụ</t>
  </si>
  <si>
    <t>Vốn thực hiện các chương trình mục tiêu quốc gia</t>
  </si>
  <si>
    <t>UBND TỈNH LAI CHÂU</t>
  </si>
  <si>
    <t>Huyện Tam Đường</t>
  </si>
  <si>
    <t>Huyện Phong Thổ</t>
  </si>
  <si>
    <t>Huyện Sìn Hồ</t>
  </si>
  <si>
    <t>Huyện Nậm Nhùn</t>
  </si>
  <si>
    <t>Huyện Mường Tè</t>
  </si>
  <si>
    <t>Huyện Than Uyên</t>
  </si>
  <si>
    <t>Huyện Tân Uyên</t>
  </si>
  <si>
    <t>Thành phố Lai Châu</t>
  </si>
  <si>
    <t>Đơn vị: Đồng</t>
  </si>
  <si>
    <t>Biểu số 67/CK-NSNN</t>
  </si>
  <si>
    <t>Vốn đầu tư để thực hiện các chương trình mục tiêu, nhiệm vụ</t>
  </si>
  <si>
    <t>Biểu số 59 NĐ31</t>
  </si>
  <si>
    <t>QUYẾT TOÁN CHI BỔ SUNG TỪ NGÂN SÁCH CẤP TỈNH CHO NGÂN SÁCH HUYỆN NĂM 2022</t>
  </si>
  <si>
    <t>(Kèm theo Quyết định số:        /QĐ-UBND ngày         /       /2024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</si>
</sst>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</numFmts>
  <fonts count="23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.VnArial Narrow"/>
      <family val="2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0"/>
    <xf numFmtId="0" fontId="10" fillId="0" borderId="0"/>
  </cellStyleXfs>
  <cellXfs count="44">
    <xf numFmtId="0" fontId="0" fillId="0" borderId="0" xfId="0"/>
    <xf numFmtId="3" fontId="11" fillId="0" borderId="1" xfId="0" applyNumberFormat="1" applyFont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Continuous" vertical="center"/>
    </xf>
    <xf numFmtId="0" fontId="17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9" fontId="22" fillId="0" borderId="4" xfId="1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1" xfId="12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9" fontId="11" fillId="0" borderId="1" xfId="11" applyFont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2" fillId="0" borderId="2" xfId="12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9" fontId="12" fillId="0" borderId="2" xfId="11" applyFont="1" applyBorder="1" applyAlignment="1">
      <alignment horizontal="right" vertical="center"/>
    </xf>
    <xf numFmtId="9" fontId="11" fillId="0" borderId="2" xfId="11" applyFont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</cellXfs>
  <cellStyles count="14">
    <cellStyle name="Comma 2" xfId="1"/>
    <cellStyle name="Currency 2" xfId="2"/>
    <cellStyle name="HAI" xfId="3"/>
    <cellStyle name="Ledger 17 x 11 in 3" xfId="13"/>
    <cellStyle name="Normal" xfId="0" builtinId="0"/>
    <cellStyle name="Normal 2" xfId="4"/>
    <cellStyle name="Normal 2 10" xfId="12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Normal="100" workbookViewId="0">
      <pane xSplit="1" topLeftCell="B1" activePane="topRight" state="frozen"/>
      <selection activeCell="A7" sqref="A7"/>
      <selection pane="topRight" activeCell="G9" sqref="G9"/>
    </sheetView>
  </sheetViews>
  <sheetFormatPr defaultColWidth="12.85546875" defaultRowHeight="15.75" x14ac:dyDescent="0.25"/>
  <cols>
    <col min="1" max="1" width="4.28515625" style="6" customWidth="1"/>
    <col min="2" max="2" width="19" style="6" customWidth="1"/>
    <col min="3" max="3" width="14.5703125" style="6" customWidth="1"/>
    <col min="4" max="4" width="14.140625" style="6" customWidth="1"/>
    <col min="5" max="5" width="13.5703125" style="6" customWidth="1"/>
    <col min="6" max="6" width="9.28515625" style="6" customWidth="1"/>
    <col min="7" max="7" width="12.7109375" style="6" customWidth="1"/>
    <col min="8" max="8" width="10" style="6" customWidth="1"/>
    <col min="9" max="9" width="14.7109375" style="6" customWidth="1"/>
    <col min="10" max="10" width="13.5703125" style="6" customWidth="1"/>
    <col min="11" max="11" width="14" style="6" customWidth="1"/>
    <col min="12" max="12" width="11.85546875" style="6" customWidth="1"/>
    <col min="13" max="13" width="12.7109375" style="6" customWidth="1"/>
    <col min="14" max="14" width="13.85546875" style="6" customWidth="1"/>
    <col min="15" max="15" width="6.140625" style="6" customWidth="1"/>
    <col min="16" max="17" width="5.5703125" style="6" customWidth="1"/>
    <col min="18" max="18" width="5.28515625" style="6" customWidth="1"/>
    <col min="19" max="19" width="5.42578125" style="6" customWidth="1"/>
    <col min="20" max="20" width="6.42578125" style="6" customWidth="1"/>
    <col min="21" max="16384" width="12.85546875" style="6"/>
  </cols>
  <sheetData>
    <row r="1" spans="1:23" ht="18.75" x14ac:dyDescent="0.25">
      <c r="A1" s="2" t="s">
        <v>11</v>
      </c>
      <c r="B1" s="2"/>
      <c r="C1" s="2"/>
      <c r="D1" s="3"/>
      <c r="E1" s="3"/>
      <c r="F1" s="4"/>
      <c r="G1" s="4"/>
      <c r="H1" s="5"/>
      <c r="I1" s="5"/>
      <c r="J1" s="5"/>
      <c r="K1" s="5"/>
      <c r="L1" s="4"/>
      <c r="M1" s="4"/>
      <c r="N1" s="39" t="s">
        <v>21</v>
      </c>
      <c r="O1" s="39"/>
      <c r="P1" s="39"/>
      <c r="Q1" s="39"/>
      <c r="R1" s="39"/>
      <c r="S1" s="39"/>
      <c r="T1" s="39"/>
      <c r="U1" s="38" t="s">
        <v>23</v>
      </c>
      <c r="V1" s="38"/>
      <c r="W1" s="38"/>
    </row>
    <row r="2" spans="1:23" ht="34.9" customHeight="1" x14ac:dyDescent="0.25">
      <c r="A2" s="7" t="s">
        <v>24</v>
      </c>
      <c r="B2" s="4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3" x14ac:dyDescent="0.2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9"/>
    </row>
    <row r="4" spans="1:23" ht="18.75" x14ac:dyDescent="0.25">
      <c r="A4" s="10"/>
      <c r="B4" s="10"/>
      <c r="C4" s="11"/>
      <c r="D4" s="11"/>
      <c r="E4" s="11"/>
      <c r="F4" s="41"/>
      <c r="G4" s="41"/>
      <c r="H4" s="41"/>
      <c r="I4" s="11"/>
      <c r="J4" s="11"/>
      <c r="K4" s="11"/>
      <c r="L4" s="41"/>
      <c r="M4" s="41"/>
      <c r="N4" s="41"/>
      <c r="O4" s="11"/>
      <c r="P4" s="42" t="s">
        <v>20</v>
      </c>
      <c r="Q4" s="42"/>
      <c r="R4" s="42"/>
      <c r="S4" s="42"/>
      <c r="T4" s="42"/>
    </row>
    <row r="5" spans="1:23" s="12" customFormat="1" ht="25.5" customHeight="1" x14ac:dyDescent="0.25">
      <c r="A5" s="33" t="s">
        <v>0</v>
      </c>
      <c r="B5" s="33" t="s">
        <v>2</v>
      </c>
      <c r="C5" s="43" t="s">
        <v>4</v>
      </c>
      <c r="D5" s="43"/>
      <c r="E5" s="43"/>
      <c r="F5" s="43"/>
      <c r="G5" s="43"/>
      <c r="H5" s="43"/>
      <c r="I5" s="43" t="s">
        <v>5</v>
      </c>
      <c r="J5" s="43"/>
      <c r="K5" s="43"/>
      <c r="L5" s="43"/>
      <c r="M5" s="43"/>
      <c r="N5" s="43"/>
      <c r="O5" s="35" t="s">
        <v>6</v>
      </c>
      <c r="P5" s="36"/>
      <c r="Q5" s="36"/>
      <c r="R5" s="36"/>
      <c r="S5" s="36"/>
      <c r="T5" s="37"/>
    </row>
    <row r="6" spans="1:23" s="12" customFormat="1" ht="20.25" customHeight="1" x14ac:dyDescent="0.25">
      <c r="A6" s="34"/>
      <c r="B6" s="34"/>
      <c r="C6" s="33" t="s">
        <v>3</v>
      </c>
      <c r="D6" s="33" t="s">
        <v>7</v>
      </c>
      <c r="E6" s="35" t="s">
        <v>8</v>
      </c>
      <c r="F6" s="36"/>
      <c r="G6" s="36"/>
      <c r="H6" s="37"/>
      <c r="I6" s="33" t="s">
        <v>3</v>
      </c>
      <c r="J6" s="33" t="s">
        <v>7</v>
      </c>
      <c r="K6" s="35" t="s">
        <v>8</v>
      </c>
      <c r="L6" s="36"/>
      <c r="M6" s="36"/>
      <c r="N6" s="37"/>
      <c r="O6" s="33" t="s">
        <v>3</v>
      </c>
      <c r="P6" s="33" t="s">
        <v>7</v>
      </c>
      <c r="Q6" s="35" t="s">
        <v>8</v>
      </c>
      <c r="R6" s="36"/>
      <c r="S6" s="36"/>
      <c r="T6" s="37"/>
    </row>
    <row r="7" spans="1:23" s="12" customFormat="1" ht="157.5" customHeight="1" x14ac:dyDescent="0.25">
      <c r="A7" s="34"/>
      <c r="B7" s="34"/>
      <c r="C7" s="34"/>
      <c r="D7" s="34"/>
      <c r="E7" s="13" t="s">
        <v>3</v>
      </c>
      <c r="F7" s="30" t="s">
        <v>22</v>
      </c>
      <c r="G7" s="30" t="s">
        <v>9</v>
      </c>
      <c r="H7" s="30" t="s">
        <v>10</v>
      </c>
      <c r="I7" s="34"/>
      <c r="J7" s="34"/>
      <c r="K7" s="13" t="s">
        <v>3</v>
      </c>
      <c r="L7" s="30" t="s">
        <v>22</v>
      </c>
      <c r="M7" s="30" t="s">
        <v>9</v>
      </c>
      <c r="N7" s="30" t="s">
        <v>10</v>
      </c>
      <c r="O7" s="34"/>
      <c r="P7" s="34"/>
      <c r="Q7" s="13" t="s">
        <v>3</v>
      </c>
      <c r="R7" s="30" t="s">
        <v>22</v>
      </c>
      <c r="S7" s="30" t="s">
        <v>9</v>
      </c>
      <c r="T7" s="30" t="s">
        <v>10</v>
      </c>
    </row>
    <row r="8" spans="1:23" s="18" customFormat="1" ht="23.25" customHeight="1" x14ac:dyDescent="0.25">
      <c r="A8" s="14"/>
      <c r="B8" s="15" t="s">
        <v>1</v>
      </c>
      <c r="C8" s="16">
        <f>SUM(C9:C16)</f>
        <v>3601940000000</v>
      </c>
      <c r="D8" s="16">
        <f>SUM(D9:D16)</f>
        <v>3601940000000</v>
      </c>
      <c r="E8" s="16">
        <f>SUM(E9:E16)</f>
        <v>0</v>
      </c>
      <c r="F8" s="16"/>
      <c r="G8" s="16">
        <f t="shared" ref="G8:H8" si="0">SUM(G9:G16)</f>
        <v>0</v>
      </c>
      <c r="H8" s="16">
        <f t="shared" si="0"/>
        <v>0</v>
      </c>
      <c r="I8" s="16">
        <f t="shared" ref="I8:N8" si="1">SUM(I9:I16)</f>
        <v>4939145651713</v>
      </c>
      <c r="J8" s="16">
        <f t="shared" si="1"/>
        <v>3233791078085</v>
      </c>
      <c r="K8" s="16">
        <f t="shared" si="1"/>
        <v>1705354573628</v>
      </c>
      <c r="L8" s="16">
        <f t="shared" si="1"/>
        <v>36515000000</v>
      </c>
      <c r="M8" s="16">
        <f t="shared" si="1"/>
        <v>645719480929</v>
      </c>
      <c r="N8" s="16">
        <f t="shared" si="1"/>
        <v>1023120092699</v>
      </c>
      <c r="O8" s="17">
        <f t="shared" ref="O8:P16" si="2">+I8/C8</f>
        <v>1.3712459540450423</v>
      </c>
      <c r="P8" s="17">
        <f t="shared" si="2"/>
        <v>0.89779148960976585</v>
      </c>
      <c r="Q8" s="17"/>
      <c r="R8" s="17"/>
      <c r="S8" s="17"/>
      <c r="T8" s="17"/>
    </row>
    <row r="9" spans="1:23" s="18" customFormat="1" ht="35.25" customHeight="1" x14ac:dyDescent="0.25">
      <c r="A9" s="19">
        <v>1</v>
      </c>
      <c r="B9" s="20" t="s">
        <v>12</v>
      </c>
      <c r="C9" s="1">
        <f>+D9+E9</f>
        <v>431178000000</v>
      </c>
      <c r="D9" s="31">
        <v>431178000000</v>
      </c>
      <c r="E9" s="1">
        <f>+F9+G9+H9</f>
        <v>0</v>
      </c>
      <c r="F9" s="22"/>
      <c r="G9" s="22"/>
      <c r="H9" s="22"/>
      <c r="I9" s="1">
        <f>+J9+K9</f>
        <v>553098000000</v>
      </c>
      <c r="J9" s="31">
        <v>392458000000</v>
      </c>
      <c r="K9" s="1">
        <f>L9+M9+N9</f>
        <v>160640000000</v>
      </c>
      <c r="L9" s="31">
        <v>2430000000</v>
      </c>
      <c r="M9" s="1">
        <v>73849000000</v>
      </c>
      <c r="N9" s="31">
        <v>84361000000</v>
      </c>
      <c r="O9" s="21">
        <f t="shared" si="2"/>
        <v>1.2827602521464454</v>
      </c>
      <c r="P9" s="21">
        <f>+J9/D9</f>
        <v>0.91019949997448846</v>
      </c>
      <c r="Q9" s="21"/>
      <c r="R9" s="21"/>
      <c r="S9" s="21"/>
      <c r="T9" s="21"/>
    </row>
    <row r="10" spans="1:23" s="18" customFormat="1" ht="35.25" customHeight="1" x14ac:dyDescent="0.25">
      <c r="A10" s="19">
        <v>2</v>
      </c>
      <c r="B10" s="20" t="s">
        <v>13</v>
      </c>
      <c r="C10" s="1">
        <f t="shared" ref="C10:C15" si="3">+D10+E10</f>
        <v>609346000000</v>
      </c>
      <c r="D10" s="31">
        <v>609346000000</v>
      </c>
      <c r="E10" s="1">
        <f>+F10+G10+H10</f>
        <v>0</v>
      </c>
      <c r="F10" s="22"/>
      <c r="G10" s="22"/>
      <c r="H10" s="22"/>
      <c r="I10" s="1">
        <f t="shared" ref="I10:I15" si="4">+J10+K10</f>
        <v>864242617713</v>
      </c>
      <c r="J10" s="31">
        <v>554568078085</v>
      </c>
      <c r="K10" s="1">
        <f t="shared" ref="K10:K16" si="5">L10+M10+N10</f>
        <v>309674539628</v>
      </c>
      <c r="L10" s="31">
        <f>9073000000+368000000</f>
        <v>9441000000</v>
      </c>
      <c r="M10" s="1">
        <v>103445446929</v>
      </c>
      <c r="N10" s="31">
        <f>196959000000-170907301</f>
        <v>196788092699</v>
      </c>
      <c r="O10" s="21">
        <f t="shared" si="2"/>
        <v>1.4183117928287048</v>
      </c>
      <c r="P10" s="21">
        <f t="shared" si="2"/>
        <v>0.91010374743577538</v>
      </c>
      <c r="Q10" s="21"/>
      <c r="R10" s="21"/>
      <c r="S10" s="21"/>
      <c r="T10" s="21"/>
    </row>
    <row r="11" spans="1:23" s="18" customFormat="1" ht="35.25" customHeight="1" x14ac:dyDescent="0.25">
      <c r="A11" s="19">
        <v>3</v>
      </c>
      <c r="B11" s="20" t="s">
        <v>14</v>
      </c>
      <c r="C11" s="1">
        <f>+D11+E11</f>
        <v>660182000000</v>
      </c>
      <c r="D11" s="31">
        <v>660182000000</v>
      </c>
      <c r="E11" s="1">
        <f>+F11+G11+H11</f>
        <v>0</v>
      </c>
      <c r="F11" s="22"/>
      <c r="G11" s="22"/>
      <c r="H11" s="22"/>
      <c r="I11" s="1">
        <f t="shared" si="4"/>
        <v>924280000000</v>
      </c>
      <c r="J11" s="31">
        <v>617553000000</v>
      </c>
      <c r="K11" s="1">
        <f t="shared" si="5"/>
        <v>306727000000</v>
      </c>
      <c r="L11" s="31">
        <f>547000000+1290000000+5000000000</f>
        <v>6837000000</v>
      </c>
      <c r="M11" s="1">
        <v>85353000000</v>
      </c>
      <c r="N11" s="31">
        <v>214537000000</v>
      </c>
      <c r="O11" s="21">
        <f t="shared" si="2"/>
        <v>1.4000381712921588</v>
      </c>
      <c r="P11" s="21">
        <f t="shared" si="2"/>
        <v>0.93542841216513017</v>
      </c>
      <c r="Q11" s="21"/>
      <c r="R11" s="21"/>
      <c r="S11" s="21"/>
      <c r="T11" s="21"/>
    </row>
    <row r="12" spans="1:23" s="18" customFormat="1" ht="35.25" customHeight="1" x14ac:dyDescent="0.25">
      <c r="A12" s="19">
        <v>4</v>
      </c>
      <c r="B12" s="20" t="s">
        <v>15</v>
      </c>
      <c r="C12" s="1">
        <f t="shared" si="3"/>
        <v>320569000000</v>
      </c>
      <c r="D12" s="31">
        <v>320569000000</v>
      </c>
      <c r="E12" s="1">
        <f t="shared" ref="E12:E16" si="6">+F12+G12+H12</f>
        <v>0</v>
      </c>
      <c r="F12" s="22"/>
      <c r="G12" s="22"/>
      <c r="H12" s="22"/>
      <c r="I12" s="1">
        <f t="shared" si="4"/>
        <v>533336000000</v>
      </c>
      <c r="J12" s="31">
        <v>292889000000</v>
      </c>
      <c r="K12" s="1">
        <f t="shared" si="5"/>
        <v>240447000000</v>
      </c>
      <c r="L12" s="31">
        <f>369000000+488000000</f>
        <v>857000000</v>
      </c>
      <c r="M12" s="1">
        <v>49501000000</v>
      </c>
      <c r="N12" s="31">
        <v>190089000000</v>
      </c>
      <c r="O12" s="21">
        <f t="shared" si="2"/>
        <v>1.6637167037361691</v>
      </c>
      <c r="P12" s="21">
        <f t="shared" si="2"/>
        <v>0.91365353480841882</v>
      </c>
      <c r="Q12" s="21"/>
      <c r="R12" s="21"/>
      <c r="S12" s="21"/>
      <c r="T12" s="21"/>
    </row>
    <row r="13" spans="1:23" s="18" customFormat="1" ht="35.25" customHeight="1" x14ac:dyDescent="0.25">
      <c r="A13" s="19">
        <v>5</v>
      </c>
      <c r="B13" s="20" t="s">
        <v>16</v>
      </c>
      <c r="C13" s="1">
        <f t="shared" si="3"/>
        <v>487433000000</v>
      </c>
      <c r="D13" s="31">
        <v>487433000000</v>
      </c>
      <c r="E13" s="1">
        <f t="shared" si="6"/>
        <v>0</v>
      </c>
      <c r="F13" s="22"/>
      <c r="G13" s="22"/>
      <c r="H13" s="22"/>
      <c r="I13" s="1">
        <f t="shared" si="4"/>
        <v>776980215000</v>
      </c>
      <c r="J13" s="31">
        <v>453358000000</v>
      </c>
      <c r="K13" s="1">
        <f t="shared" si="5"/>
        <v>323622215000</v>
      </c>
      <c r="L13" s="31">
        <f>904000000+737000000</f>
        <v>1641000000</v>
      </c>
      <c r="M13" s="1">
        <v>85041215000</v>
      </c>
      <c r="N13" s="31">
        <f>236940000000</f>
        <v>236940000000</v>
      </c>
      <c r="O13" s="21">
        <f t="shared" si="2"/>
        <v>1.5940246454384499</v>
      </c>
      <c r="P13" s="21">
        <f t="shared" si="2"/>
        <v>0.93009295636528511</v>
      </c>
      <c r="Q13" s="21"/>
      <c r="R13" s="21"/>
      <c r="S13" s="21"/>
      <c r="T13" s="21"/>
    </row>
    <row r="14" spans="1:23" s="18" customFormat="1" ht="35.25" customHeight="1" x14ac:dyDescent="0.25">
      <c r="A14" s="19">
        <v>6</v>
      </c>
      <c r="B14" s="20" t="s">
        <v>17</v>
      </c>
      <c r="C14" s="1">
        <f t="shared" si="3"/>
        <v>460861000000</v>
      </c>
      <c r="D14" s="31">
        <v>460861000000</v>
      </c>
      <c r="E14" s="1">
        <f t="shared" si="6"/>
        <v>0</v>
      </c>
      <c r="F14" s="22"/>
      <c r="G14" s="22"/>
      <c r="H14" s="22"/>
      <c r="I14" s="1">
        <f t="shared" si="4"/>
        <v>573437000000</v>
      </c>
      <c r="J14" s="31">
        <v>402414000000</v>
      </c>
      <c r="K14" s="1">
        <f t="shared" si="5"/>
        <v>171023000000</v>
      </c>
      <c r="L14" s="31">
        <f>645000000+7369000000</f>
        <v>8014000000</v>
      </c>
      <c r="M14" s="1">
        <v>104192000000</v>
      </c>
      <c r="N14" s="31">
        <v>58817000000</v>
      </c>
      <c r="O14" s="21">
        <f t="shared" si="2"/>
        <v>1.2442732190400143</v>
      </c>
      <c r="P14" s="21">
        <f t="shared" si="2"/>
        <v>0.87317868077359551</v>
      </c>
      <c r="Q14" s="21"/>
      <c r="R14" s="21"/>
      <c r="S14" s="21"/>
      <c r="T14" s="21"/>
    </row>
    <row r="15" spans="1:23" s="18" customFormat="1" ht="35.25" customHeight="1" x14ac:dyDescent="0.25">
      <c r="A15" s="19">
        <v>7</v>
      </c>
      <c r="B15" s="20" t="s">
        <v>18</v>
      </c>
      <c r="C15" s="1">
        <f t="shared" si="3"/>
        <v>374429000000</v>
      </c>
      <c r="D15" s="31">
        <v>374429000000</v>
      </c>
      <c r="E15" s="1">
        <f>+F15+G15+H15</f>
        <v>0</v>
      </c>
      <c r="F15" s="22"/>
      <c r="G15" s="22"/>
      <c r="H15" s="22"/>
      <c r="I15" s="1">
        <f t="shared" si="4"/>
        <v>429416819000</v>
      </c>
      <c r="J15" s="31">
        <v>325337000000</v>
      </c>
      <c r="K15" s="1">
        <f t="shared" si="5"/>
        <v>104079819000</v>
      </c>
      <c r="L15" s="31">
        <f>2695000000+1935000000</f>
        <v>4630000000</v>
      </c>
      <c r="M15" s="1">
        <v>70947819000</v>
      </c>
      <c r="N15" s="31">
        <f>29333000000-831000000</f>
        <v>28502000000</v>
      </c>
      <c r="O15" s="21">
        <f t="shared" si="2"/>
        <v>1.1468577994760021</v>
      </c>
      <c r="P15" s="21">
        <f t="shared" si="2"/>
        <v>0.86888836067719111</v>
      </c>
      <c r="Q15" s="21"/>
      <c r="R15" s="21"/>
      <c r="S15" s="21"/>
      <c r="T15" s="21"/>
    </row>
    <row r="16" spans="1:23" s="18" customFormat="1" ht="35.25" customHeight="1" x14ac:dyDescent="0.25">
      <c r="A16" s="23">
        <v>8</v>
      </c>
      <c r="B16" s="24" t="s">
        <v>19</v>
      </c>
      <c r="C16" s="25">
        <f>+D16+E16</f>
        <v>257942000000</v>
      </c>
      <c r="D16" s="32">
        <v>257942000000</v>
      </c>
      <c r="E16" s="25">
        <f t="shared" si="6"/>
        <v>0</v>
      </c>
      <c r="F16" s="26"/>
      <c r="G16" s="26"/>
      <c r="H16" s="26"/>
      <c r="I16" s="27">
        <f>+J16+K16</f>
        <v>284355000000</v>
      </c>
      <c r="J16" s="32">
        <v>195214000000</v>
      </c>
      <c r="K16" s="25">
        <f t="shared" si="5"/>
        <v>89141000000</v>
      </c>
      <c r="L16" s="32">
        <v>2665000000</v>
      </c>
      <c r="M16" s="27">
        <v>73390000000</v>
      </c>
      <c r="N16" s="32">
        <v>13086000000</v>
      </c>
      <c r="O16" s="28">
        <f t="shared" si="2"/>
        <v>1.1023989889199897</v>
      </c>
      <c r="P16" s="28">
        <f t="shared" si="2"/>
        <v>0.75681354723154814</v>
      </c>
      <c r="Q16" s="29"/>
      <c r="R16" s="29"/>
      <c r="S16" s="29"/>
      <c r="T16" s="29"/>
    </row>
    <row r="17" spans="1:20" ht="18.7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</sheetData>
  <mergeCells count="20">
    <mergeCell ref="O6:O7"/>
    <mergeCell ref="U1:W1"/>
    <mergeCell ref="N1:T1"/>
    <mergeCell ref="P6:P7"/>
    <mergeCell ref="A3:T3"/>
    <mergeCell ref="L4:N4"/>
    <mergeCell ref="P4:T4"/>
    <mergeCell ref="I5:N5"/>
    <mergeCell ref="O5:T5"/>
    <mergeCell ref="F4:H4"/>
    <mergeCell ref="Q6:T6"/>
    <mergeCell ref="I6:I7"/>
    <mergeCell ref="A5:A7"/>
    <mergeCell ref="B5:B7"/>
    <mergeCell ref="C5:H5"/>
    <mergeCell ref="C6:C7"/>
    <mergeCell ref="D6:D7"/>
    <mergeCell ref="E6:H6"/>
    <mergeCell ref="J6:J7"/>
    <mergeCell ref="K6:N6"/>
  </mergeCells>
  <printOptions horizontalCentered="1"/>
  <pageMargins left="0.16" right="0.16" top="0.5" bottom="0.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72BC8-24D8-4A99-827D-516D7AB5514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87AE24-6BE4-4852-8C8A-B9AD2490F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165339-AA83-44E7-9C44-DA37E1C15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2023-12-28T02:34:17Z</cp:lastPrinted>
  <dcterms:created xsi:type="dcterms:W3CDTF">2018-08-22T07:49:45Z</dcterms:created>
  <dcterms:modified xsi:type="dcterms:W3CDTF">2024-01-08T07:21:29Z</dcterms:modified>
</cp:coreProperties>
</file>