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AM 2023\10. CONG KHAI 2023\6. CONG KHAI QUYET TOAN 2022\"/>
    </mc:Choice>
  </mc:AlternateContent>
  <bookViews>
    <workbookView xWindow="-120" yWindow="-120" windowWidth="15600" windowHeight="11760"/>
  </bookViews>
  <sheets>
    <sheet name="Sheet1" sheetId="1" r:id="rId1"/>
  </sheets>
  <definedNames>
    <definedName name="_xlnm.Print_Area" localSheetId="0">Sheet1!$A$1:$V$88</definedName>
    <definedName name="_xlnm.Print_Titles" localSheetId="0">Sheet1!$5:$7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1" l="1"/>
  <c r="K8" i="1"/>
  <c r="E8" i="1"/>
  <c r="C8" i="1"/>
  <c r="K77" i="1"/>
  <c r="E9" i="1" l="1"/>
  <c r="L62" i="1"/>
  <c r="L61" i="1"/>
  <c r="F9" i="1"/>
  <c r="G9" i="1"/>
  <c r="H9" i="1"/>
  <c r="I9" i="1"/>
  <c r="J9" i="1"/>
  <c r="D9" i="1"/>
  <c r="C9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10" i="1"/>
  <c r="K11" i="1"/>
  <c r="P11" i="1"/>
  <c r="P12" i="1"/>
  <c r="K12" i="1" s="1"/>
  <c r="P13" i="1"/>
  <c r="K13" i="1" s="1"/>
  <c r="P14" i="1"/>
  <c r="K14" i="1" s="1"/>
  <c r="P15" i="1"/>
  <c r="K15" i="1" s="1"/>
  <c r="P16" i="1"/>
  <c r="K16" i="1" s="1"/>
  <c r="P18" i="1"/>
  <c r="P19" i="1"/>
  <c r="K19" i="1" s="1"/>
  <c r="P20" i="1"/>
  <c r="K20" i="1" s="1"/>
  <c r="P22" i="1"/>
  <c r="K22" i="1" s="1"/>
  <c r="P23" i="1"/>
  <c r="K23" i="1" s="1"/>
  <c r="P24" i="1"/>
  <c r="K24" i="1" s="1"/>
  <c r="P25" i="1"/>
  <c r="K25" i="1" s="1"/>
  <c r="P26" i="1"/>
  <c r="K26" i="1" s="1"/>
  <c r="P27" i="1"/>
  <c r="K27" i="1" s="1"/>
  <c r="P29" i="1"/>
  <c r="K29" i="1" s="1"/>
  <c r="P30" i="1"/>
  <c r="K30" i="1" s="1"/>
  <c r="P31" i="1"/>
  <c r="K31" i="1" s="1"/>
  <c r="P32" i="1"/>
  <c r="K32" i="1" s="1"/>
  <c r="P33" i="1"/>
  <c r="K33" i="1" s="1"/>
  <c r="P34" i="1"/>
  <c r="K34" i="1" s="1"/>
  <c r="P35" i="1"/>
  <c r="P36" i="1"/>
  <c r="K36" i="1" s="1"/>
  <c r="P37" i="1"/>
  <c r="K37" i="1" s="1"/>
  <c r="P38" i="1"/>
  <c r="K38" i="1" s="1"/>
  <c r="P39" i="1"/>
  <c r="K39" i="1" s="1"/>
  <c r="P40" i="1"/>
  <c r="K40" i="1" s="1"/>
  <c r="P41" i="1"/>
  <c r="K41" i="1" s="1"/>
  <c r="P42" i="1"/>
  <c r="K42" i="1" s="1"/>
  <c r="P43" i="1"/>
  <c r="K43" i="1" s="1"/>
  <c r="P44" i="1"/>
  <c r="K44" i="1" s="1"/>
  <c r="P45" i="1"/>
  <c r="K45" i="1" s="1"/>
  <c r="P46" i="1"/>
  <c r="K46" i="1" s="1"/>
  <c r="P47" i="1"/>
  <c r="K47" i="1" s="1"/>
  <c r="P48" i="1"/>
  <c r="K48" i="1" s="1"/>
  <c r="P49" i="1"/>
  <c r="K49" i="1" s="1"/>
  <c r="P50" i="1"/>
  <c r="K50" i="1" s="1"/>
  <c r="P51" i="1"/>
  <c r="K51" i="1" s="1"/>
  <c r="P52" i="1"/>
  <c r="K52" i="1" s="1"/>
  <c r="P53" i="1"/>
  <c r="K53" i="1" s="1"/>
  <c r="P54" i="1"/>
  <c r="K54" i="1" s="1"/>
  <c r="P55" i="1"/>
  <c r="K55" i="1" s="1"/>
  <c r="P56" i="1"/>
  <c r="K56" i="1" s="1"/>
  <c r="P57" i="1"/>
  <c r="K57" i="1" s="1"/>
  <c r="P58" i="1"/>
  <c r="K58" i="1" s="1"/>
  <c r="P59" i="1"/>
  <c r="K59" i="1" s="1"/>
  <c r="P60" i="1"/>
  <c r="K60" i="1" s="1"/>
  <c r="P61" i="1"/>
  <c r="P62" i="1"/>
  <c r="K62" i="1" s="1"/>
  <c r="P63" i="1"/>
  <c r="K63" i="1" s="1"/>
  <c r="P64" i="1"/>
  <c r="K64" i="1" s="1"/>
  <c r="P65" i="1"/>
  <c r="K65" i="1" s="1"/>
  <c r="P66" i="1"/>
  <c r="K66" i="1" s="1"/>
  <c r="P67" i="1"/>
  <c r="K67" i="1" s="1"/>
  <c r="P68" i="1"/>
  <c r="K68" i="1" s="1"/>
  <c r="P69" i="1"/>
  <c r="K69" i="1" s="1"/>
  <c r="P70" i="1"/>
  <c r="K70" i="1" s="1"/>
  <c r="P71" i="1"/>
  <c r="K71" i="1" s="1"/>
  <c r="P72" i="1"/>
  <c r="K72" i="1" s="1"/>
  <c r="P73" i="1"/>
  <c r="K73" i="1" s="1"/>
  <c r="P74" i="1"/>
  <c r="K74" i="1" s="1"/>
  <c r="P75" i="1"/>
  <c r="K75" i="1" s="1"/>
  <c r="P76" i="1"/>
  <c r="K76" i="1" s="1"/>
  <c r="P77" i="1"/>
  <c r="P78" i="1"/>
  <c r="K78" i="1" s="1"/>
  <c r="P79" i="1"/>
  <c r="K79" i="1" s="1"/>
  <c r="P80" i="1"/>
  <c r="K80" i="1" s="1"/>
  <c r="P81" i="1"/>
  <c r="K81" i="1" s="1"/>
  <c r="P82" i="1"/>
  <c r="K82" i="1" s="1"/>
  <c r="P10" i="1"/>
  <c r="K10" i="1" s="1"/>
  <c r="R28" i="1"/>
  <c r="P28" i="1" s="1"/>
  <c r="R21" i="1"/>
  <c r="P21" i="1" s="1"/>
  <c r="K21" i="1" s="1"/>
  <c r="R17" i="1"/>
  <c r="P17" i="1" s="1"/>
  <c r="K17" i="1" s="1"/>
  <c r="M35" i="1"/>
  <c r="K35" i="1" s="1"/>
  <c r="M28" i="1"/>
  <c r="K28" i="1" s="1"/>
  <c r="M18" i="1"/>
  <c r="M9" i="1" s="1"/>
  <c r="K61" i="1" l="1"/>
  <c r="K18" i="1"/>
  <c r="K9" i="1" s="1"/>
  <c r="L9" i="1"/>
  <c r="V10" i="1" l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6" i="1"/>
  <c r="V57" i="1"/>
  <c r="V58" i="1"/>
  <c r="V59" i="1"/>
  <c r="C83" i="1" l="1"/>
  <c r="Q9" i="1"/>
  <c r="Q8" i="1" s="1"/>
  <c r="R9" i="1"/>
  <c r="R8" i="1" s="1"/>
  <c r="S9" i="1"/>
  <c r="G8" i="1"/>
  <c r="I8" i="1"/>
  <c r="J8" i="1"/>
  <c r="L8" i="1"/>
  <c r="M8" i="1"/>
  <c r="N9" i="1"/>
  <c r="N8" i="1" s="1"/>
  <c r="O9" i="1"/>
  <c r="O8" i="1" s="1"/>
  <c r="F8" i="1" l="1"/>
  <c r="V9" i="1"/>
  <c r="H8" i="1" l="1"/>
  <c r="T52" i="1"/>
  <c r="T54" i="1" l="1"/>
  <c r="T53" i="1"/>
  <c r="T51" i="1"/>
  <c r="T50" i="1"/>
  <c r="T49" i="1"/>
  <c r="T48" i="1"/>
  <c r="T47" i="1"/>
  <c r="T46" i="1"/>
  <c r="T44" i="1"/>
  <c r="T43" i="1"/>
  <c r="T41" i="1"/>
  <c r="T40" i="1"/>
  <c r="T39" i="1"/>
  <c r="T38" i="1"/>
  <c r="T37" i="1"/>
  <c r="T36" i="1"/>
  <c r="T35" i="1"/>
  <c r="T34" i="1"/>
  <c r="T33" i="1"/>
  <c r="T31" i="1"/>
  <c r="T28" i="1"/>
  <c r="T25" i="1"/>
  <c r="T24" i="1"/>
  <c r="T23" i="1"/>
  <c r="T22" i="1"/>
  <c r="T21" i="1"/>
  <c r="T19" i="1"/>
  <c r="T18" i="1"/>
  <c r="T17" i="1"/>
  <c r="T15" i="1"/>
  <c r="T13" i="1"/>
  <c r="T11" i="1"/>
  <c r="T29" i="1"/>
  <c r="T42" i="1"/>
  <c r="T56" i="1"/>
  <c r="T57" i="1"/>
  <c r="T58" i="1"/>
  <c r="T59" i="1"/>
  <c r="K83" i="1"/>
  <c r="T83" i="1" s="1"/>
  <c r="K84" i="1"/>
  <c r="T30" i="1"/>
  <c r="C84" i="1"/>
  <c r="T84" i="1" l="1"/>
  <c r="T16" i="1"/>
  <c r="T27" i="1"/>
  <c r="T14" i="1"/>
  <c r="T20" i="1"/>
  <c r="T45" i="1"/>
  <c r="T32" i="1"/>
  <c r="T12" i="1"/>
  <c r="T26" i="1"/>
  <c r="C87" i="1"/>
  <c r="V8" i="1" l="1"/>
  <c r="U8" i="1"/>
  <c r="T8" i="1" l="1"/>
  <c r="P9" i="1"/>
  <c r="P8" i="1" s="1"/>
  <c r="T10" i="1"/>
  <c r="T9" i="1" l="1"/>
</calcChain>
</file>

<file path=xl/comments1.xml><?xml version="1.0" encoding="utf-8"?>
<comments xmlns="http://schemas.openxmlformats.org/spreadsheetml/2006/main">
  <authors>
    <author>ADMIN</author>
  </authors>
  <commentList>
    <comment ref="L15" authorId="0" shapeId="0">
      <text>
        <r>
          <rPr>
            <sz val="9"/>
            <color indexed="81"/>
            <rFont val="Tahoma"/>
            <family val="2"/>
          </rPr>
          <t xml:space="preserve">nguồn thu tiên sd đất của HCSN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Thu tiền sd đất của HCSN</t>
        </r>
      </text>
    </comment>
  </commentList>
</comments>
</file>

<file path=xl/sharedStrings.xml><?xml version="1.0" encoding="utf-8"?>
<sst xmlns="http://schemas.openxmlformats.org/spreadsheetml/2006/main" count="120" uniqueCount="106">
  <si>
    <t>STT</t>
  </si>
  <si>
    <t>I</t>
  </si>
  <si>
    <t>II</t>
  </si>
  <si>
    <t>III</t>
  </si>
  <si>
    <t>IV</t>
  </si>
  <si>
    <t>V</t>
  </si>
  <si>
    <t>SO SÁNH (%)</t>
  </si>
  <si>
    <t>VI</t>
  </si>
  <si>
    <t>DỰ TOÁN</t>
  </si>
  <si>
    <t>TÊN ĐƠN VỊ</t>
  </si>
  <si>
    <t>TỔNG SỐ</t>
  </si>
  <si>
    <t>CHI TRẢ NỢ LÃI CÁC KHOẢN DO CHÍNH QUYỀN ĐỊA PHƯƠNG VAY</t>
  </si>
  <si>
    <t>CHI BỔ SUNG QUỸ DỰ TRỮ TÀI CHÍNH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</si>
  <si>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</si>
  <si>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</si>
  <si>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</si>
  <si>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</si>
  <si>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</si>
  <si>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</si>
  <si>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CHI BỔ SUNG CÓ MỤC TIÊU CHO NGÂN SÁCH HUYỆN</t>
  </si>
  <si>
    <t>VII</t>
  </si>
  <si>
    <t>QUYẾT TOÁN</t>
  </si>
  <si>
    <t>CHI ĐẦU TƯ PHÁT TRIỂN  (KHÔNG KỂ CHƯƠNG TRÌNH MTQG)</t>
  </si>
  <si>
    <t>CHI THƯỜNG XUYÊN (KHÔNG KỂ CHƯƠNG TRÌNH MTQG)</t>
  </si>
  <si>
    <t>UBND TỈNH LAI CHÂU</t>
  </si>
  <si>
    <t>Sở Nội vụ</t>
  </si>
  <si>
    <t>Sở Xây dựng</t>
  </si>
  <si>
    <t>Sở Nông nghiệp và Phát triển nông thôn</t>
  </si>
  <si>
    <t>Sở Tư pháp</t>
  </si>
  <si>
    <t>Sở Ngoại vụ</t>
  </si>
  <si>
    <t>Ban Dân tộc</t>
  </si>
  <si>
    <t>Thanh tra tỉnh</t>
  </si>
  <si>
    <t>Hội Cựu chiến binh</t>
  </si>
  <si>
    <t>Hội Nông dân tỉnh</t>
  </si>
  <si>
    <t>Trường Cao đẳng cộng đồng</t>
  </si>
  <si>
    <t>Hội Luật gia</t>
  </si>
  <si>
    <t>Hội Chữ thập đỏ</t>
  </si>
  <si>
    <t>Hội Văn học nghệ thuật</t>
  </si>
  <si>
    <t>CHI ĐTPT (KHÔNG KỂ CT MTQG)</t>
  </si>
  <si>
    <t>CHI TX (KHÔNG KỂ CT MTQG)</t>
  </si>
  <si>
    <t>Đơn vị: Đồng</t>
  </si>
  <si>
    <t>Tòa án nhân dân</t>
  </si>
  <si>
    <t>Cty TNHH 1 thành viên QL thuỷ nông</t>
  </si>
  <si>
    <t>Ngân hàng chính sách xã hội</t>
  </si>
  <si>
    <t>Văn phòng Tỉnh ủy</t>
  </si>
  <si>
    <t>CHI DỰ PHÒNG NGÂN SÁCH</t>
  </si>
  <si>
    <t>CHI TẠO NGUỒN, ĐIỀU CHỈNH TIỀN LƯƠNG</t>
  </si>
  <si>
    <t>Biểu số 66/CK-NSNN</t>
  </si>
  <si>
    <t>Sự nghiệp khoa học công nghệ (Phân bổ chi tiết sau)</t>
  </si>
  <si>
    <t>QUYẾT TOÁN CHI NGÂN SÁCH CẤP TỈNH CHO TỪNG CƠ QUAN, TỔ CHỨC NĂM 2022</t>
  </si>
  <si>
    <t>Văn phòng Đoàn ĐBQH - HĐND tỉnh</t>
  </si>
  <si>
    <t>Văn phòng UBND tỉnh</t>
  </si>
  <si>
    <t>Sở Kế hoạch &amp; Đầu tư</t>
  </si>
  <si>
    <t xml:space="preserve">Sở Khoa học &amp; Công nghệ </t>
  </si>
  <si>
    <t xml:space="preserve">Sở Tài chính </t>
  </si>
  <si>
    <t xml:space="preserve">Sở Lao động Thương binh và Xã hội </t>
  </si>
  <si>
    <t>Sở Giao thông vận tải</t>
  </si>
  <si>
    <t>Sở Công Thương</t>
  </si>
  <si>
    <t>Sở Giáo dục - Đào tạo</t>
  </si>
  <si>
    <t>Sở Y tế</t>
  </si>
  <si>
    <t xml:space="preserve">Sở Văn hóa Thể thao và du lịch </t>
  </si>
  <si>
    <t>Sở Tài nguyên &amp; Môi trường</t>
  </si>
  <si>
    <t>Sở Thông tin và Truyền thông</t>
  </si>
  <si>
    <t>Ban QL Khu KTCK tỉnh Lai Châu</t>
  </si>
  <si>
    <t xml:space="preserve">Văn phòng Ban An toàn giao thông </t>
  </si>
  <si>
    <t>Ủy ban Mặt Trận tổ quốc</t>
  </si>
  <si>
    <t>Hội liên hiệp phụ nữ tỉnh</t>
  </si>
  <si>
    <t>Tỉnh Đoàn Thanh niên</t>
  </si>
  <si>
    <t>Đài Phát thanh - Truyền hình</t>
  </si>
  <si>
    <t>Ban quản lý Trung tâm hành chính - Chính trị tỉnh</t>
  </si>
  <si>
    <t>Trường Chính trị</t>
  </si>
  <si>
    <t>Hội nhà báo</t>
  </si>
  <si>
    <t>Ban đại diện Hội người cao tuổi</t>
  </si>
  <si>
    <t>Hội khuyến học</t>
  </si>
  <si>
    <t>Liên minh HTX</t>
  </si>
  <si>
    <t>Liên hiệp các hội khoa học và kỹ thuật</t>
  </si>
  <si>
    <t xml:space="preserve">Bảo hiểm xã hội tỉnh </t>
  </si>
  <si>
    <t>Cơ quan Thông tấn xã Việt Nam tại Lai Châu</t>
  </si>
  <si>
    <t>Cục Thi hành án dân sự</t>
  </si>
  <si>
    <t>Liên đoàn lao động</t>
  </si>
  <si>
    <t>Viện kiểm sát</t>
  </si>
  <si>
    <t>Cục quản lý thị trường</t>
  </si>
  <si>
    <t>Ban bảo vệ chăm sóc sức khỏe tỉnh Lai Châu</t>
  </si>
  <si>
    <t>Ban QLDA đầu tư xây dựng các công trình dân dụng và công nghiệp</t>
  </si>
  <si>
    <t>Ban QLDA đầu tư xây dựng các công trình nông nghiệp và PTNT</t>
  </si>
  <si>
    <t>Trung tâm nước sạch và  VSMT</t>
  </si>
  <si>
    <t>Ban QLDA đầu tư xây dựng các công trình giao thông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</si>
  <si>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</si>
  <si>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</si>
  <si>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</si>
  <si>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</si>
  <si>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</si>
  <si>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</si>
  <si>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</si>
  <si>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</si>
  <si>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Ngân hàng công thương</t>
  </si>
  <si>
    <t>Công ty Cổ phần cao su Lai Châu</t>
  </si>
  <si>
    <t>Công ty Cổ phần  cao su II Lai Châu</t>
  </si>
  <si>
    <t>Công ty Cổ phần  cao su Giầu tiếng Lai Châu</t>
  </si>
  <si>
    <t>Quỹ bảo vệ môi trường</t>
  </si>
  <si>
    <t>Kinh phí thực hiện các Đề án, Nghị quyết đã được ban hành và dự kiến ban hành cuối năm 2021</t>
  </si>
  <si>
    <t>Dự kiến kinh phí thực hiện Nghị quyết của HĐND tỉnh về ban hành chính sách hỗ trợ học sinh, trẻ em mầm non ở các xã chuyển từ khu vực III sang khu vực I</t>
  </si>
  <si>
    <t>Hỗ trợ kinh phí đóng bảo hiểm cho các tổ chức, đơn vị sử dụng lao động là người dân tộc thiểu số</t>
  </si>
  <si>
    <t>Duy trì và triển khai các ứng dụng công nghệ thông tin trong chương trình chuyển đổi số</t>
  </si>
  <si>
    <t>Ban chấp hành Hội nạn nhân chất độc da cam /dioxin</t>
  </si>
  <si>
    <t>(Kèm theo Quyết định số:        /QĐ-UBND ngày         /       /2024 của UBND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</si>
</sst>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##,###,###"/>
    <numFmt numFmtId="168" formatCode="#,###;\-#,###;&quot;&quot;;_(@_)"/>
    <numFmt numFmtId="169" formatCode="_-&quot;£&quot;* #,##0_-;\-&quot;£&quot;* #,##0_-;_-&quot;£&quot;* &quot;-&quot;_-;_-@_-"/>
    <numFmt numFmtId="170" formatCode="_-\£* #,##0_-;&quot;-£&quot;* #,##0_-;_-\£* \-_-;_-@_-"/>
  </numFmts>
  <fonts count="21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3"/>
      <name val=".Vn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sz val="8"/>
      <color theme="1"/>
      <name val="Times New Roman"/>
      <family val="1"/>
    </font>
    <font>
      <sz val="13"/>
      <name val="Times New Roman"/>
      <family val="1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166" fontId="8" fillId="0" borderId="0" applyFont="0" applyFill="0" applyBorder="0" applyAlignment="0" applyProtection="0"/>
    <xf numFmtId="169" fontId="9" fillId="0" borderId="8">
      <alignment horizontal="right" vertical="center"/>
    </xf>
    <xf numFmtId="0" fontId="4" fillId="0" borderId="0"/>
    <xf numFmtId="170" fontId="9" fillId="0" borderId="11">
      <alignment horizontal="right" vertical="center"/>
    </xf>
    <xf numFmtId="169" fontId="9" fillId="0" borderId="13">
      <alignment horizontal="right" vertical="center"/>
    </xf>
    <xf numFmtId="0" fontId="19" fillId="0" borderId="0"/>
  </cellStyleXfs>
  <cellXfs count="88">
    <xf numFmtId="0" fontId="0" fillId="0" borderId="0" xfId="0"/>
    <xf numFmtId="0" fontId="10" fillId="2" borderId="0" xfId="0" applyFont="1" applyFill="1" applyAlignment="1">
      <alignment vertical="center"/>
    </xf>
    <xf numFmtId="167" fontId="11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167" fontId="11" fillId="2" borderId="1" xfId="0" applyNumberFormat="1" applyFont="1" applyFill="1" applyBorder="1" applyAlignment="1" applyProtection="1">
      <alignment horizontal="justify" vertical="center" wrapText="1"/>
    </xf>
    <xf numFmtId="0" fontId="11" fillId="2" borderId="0" xfId="0" applyFont="1" applyFill="1" applyAlignment="1">
      <alignment vertical="center"/>
    </xf>
    <xf numFmtId="167" fontId="11" fillId="2" borderId="2" xfId="0" applyNumberFormat="1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 applyProtection="1">
      <alignment horizontal="justify" vertical="center" wrapText="1"/>
    </xf>
    <xf numFmtId="167" fontId="12" fillId="2" borderId="4" xfId="0" applyNumberFormat="1" applyFont="1" applyFill="1" applyBorder="1" applyAlignment="1" applyProtection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167" fontId="11" fillId="2" borderId="1" xfId="0" applyNumberFormat="1" applyFont="1" applyFill="1" applyBorder="1" applyAlignment="1" applyProtection="1">
      <alignment horizontal="center" vertical="center"/>
    </xf>
    <xf numFmtId="167" fontId="11" fillId="2" borderId="1" xfId="0" applyNumberFormat="1" applyFont="1" applyFill="1" applyBorder="1" applyAlignment="1" applyProtection="1">
      <alignment vertical="center" wrapText="1"/>
    </xf>
    <xf numFmtId="0" fontId="12" fillId="2" borderId="0" xfId="0" applyFont="1" applyFill="1" applyAlignment="1">
      <alignment vertical="center"/>
    </xf>
    <xf numFmtId="9" fontId="11" fillId="2" borderId="4" xfId="11" applyNumberFormat="1" applyFont="1" applyFill="1" applyBorder="1" applyAlignment="1" applyProtection="1">
      <alignment vertical="center" wrapText="1"/>
    </xf>
    <xf numFmtId="9" fontId="11" fillId="2" borderId="1" xfId="11" applyNumberFormat="1" applyFont="1" applyFill="1" applyBorder="1" applyAlignment="1" applyProtection="1">
      <alignment vertical="center" wrapText="1"/>
    </xf>
    <xf numFmtId="9" fontId="10" fillId="2" borderId="1" xfId="11" applyNumberFormat="1" applyFont="1" applyFill="1" applyBorder="1" applyAlignment="1" applyProtection="1">
      <alignment vertical="center" wrapText="1"/>
    </xf>
    <xf numFmtId="9" fontId="11" fillId="2" borderId="2" xfId="11" applyNumberFormat="1" applyFont="1" applyFill="1" applyBorder="1" applyAlignment="1" applyProtection="1">
      <alignment vertical="center" wrapText="1"/>
    </xf>
    <xf numFmtId="164" fontId="11" fillId="2" borderId="4" xfId="11" applyNumberFormat="1" applyFont="1" applyFill="1" applyBorder="1" applyAlignment="1" applyProtection="1">
      <alignment vertical="center" wrapText="1"/>
    </xf>
    <xf numFmtId="164" fontId="11" fillId="2" borderId="1" xfId="11" applyNumberFormat="1" applyFont="1" applyFill="1" applyBorder="1" applyAlignment="1" applyProtection="1">
      <alignment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vertical="center"/>
    </xf>
    <xf numFmtId="164" fontId="11" fillId="2" borderId="2" xfId="11" applyNumberFormat="1" applyFont="1" applyFill="1" applyBorder="1" applyAlignment="1" applyProtection="1">
      <alignment vertical="center" wrapText="1"/>
    </xf>
    <xf numFmtId="164" fontId="11" fillId="2" borderId="12" xfId="11" applyNumberFormat="1" applyFont="1" applyFill="1" applyBorder="1" applyAlignment="1" applyProtection="1">
      <alignment vertical="center" wrapText="1"/>
    </xf>
    <xf numFmtId="164" fontId="11" fillId="2" borderId="0" xfId="0" applyNumberFormat="1" applyFont="1" applyFill="1" applyAlignment="1">
      <alignment vertical="center"/>
    </xf>
    <xf numFmtId="0" fontId="11" fillId="2" borderId="0" xfId="4" applyFont="1" applyFill="1" applyAlignment="1">
      <alignment horizontal="right" vertical="center"/>
    </xf>
    <xf numFmtId="0" fontId="10" fillId="2" borderId="0" xfId="4" applyFont="1" applyFill="1" applyAlignment="1">
      <alignment vertical="center"/>
    </xf>
    <xf numFmtId="0" fontId="11" fillId="2" borderId="0" xfId="4" applyFont="1" applyFill="1" applyAlignment="1">
      <alignment horizontal="centerContinuous" vertical="center"/>
    </xf>
    <xf numFmtId="164" fontId="11" fillId="2" borderId="0" xfId="4" applyNumberFormat="1" applyFont="1" applyFill="1" applyAlignment="1">
      <alignment horizontal="centerContinuous" vertical="center"/>
    </xf>
    <xf numFmtId="0" fontId="10" fillId="2" borderId="0" xfId="4" applyFont="1" applyFill="1" applyAlignment="1">
      <alignment horizontal="centerContinuous" vertical="center"/>
    </xf>
    <xf numFmtId="0" fontId="16" fillId="2" borderId="0" xfId="0" applyNumberFormat="1" applyFont="1" applyFill="1" applyBorder="1" applyAlignment="1">
      <alignment vertical="center" wrapText="1"/>
    </xf>
    <xf numFmtId="0" fontId="16" fillId="2" borderId="0" xfId="4" applyFont="1" applyFill="1" applyAlignment="1">
      <alignment horizontal="left" vertical="center"/>
    </xf>
    <xf numFmtId="0" fontId="16" fillId="2" borderId="0" xfId="4" applyFont="1" applyFill="1" applyBorder="1" applyAlignment="1">
      <alignment horizontal="right" vertical="center"/>
    </xf>
    <xf numFmtId="0" fontId="16" fillId="2" borderId="0" xfId="4" applyFont="1" applyFill="1" applyBorder="1" applyAlignment="1">
      <alignment vertical="center"/>
    </xf>
    <xf numFmtId="0" fontId="17" fillId="2" borderId="0" xfId="4" applyFont="1" applyFill="1" applyBorder="1" applyAlignment="1">
      <alignment vertical="center"/>
    </xf>
    <xf numFmtId="0" fontId="11" fillId="2" borderId="0" xfId="4" applyFont="1" applyFill="1" applyAlignment="1">
      <alignment vertical="center"/>
    </xf>
    <xf numFmtId="167" fontId="11" fillId="2" borderId="0" xfId="0" applyNumberFormat="1" applyFont="1" applyFill="1" applyAlignment="1">
      <alignment vertical="center" wrapText="1"/>
    </xf>
    <xf numFmtId="164" fontId="10" fillId="2" borderId="1" xfId="11" applyNumberFormat="1" applyFont="1" applyFill="1" applyBorder="1" applyAlignment="1">
      <alignment horizontal="right" vertical="center" wrapText="1"/>
    </xf>
    <xf numFmtId="164" fontId="10" fillId="2" borderId="1" xfId="11" applyNumberFormat="1" applyFont="1" applyFill="1" applyBorder="1" applyAlignment="1" applyProtection="1">
      <alignment vertical="center" wrapText="1"/>
    </xf>
    <xf numFmtId="164" fontId="10" fillId="2" borderId="1" xfId="11" applyNumberFormat="1" applyFont="1" applyFill="1" applyBorder="1" applyAlignment="1" applyProtection="1">
      <alignment horizontal="left" vertical="center"/>
    </xf>
    <xf numFmtId="164" fontId="10" fillId="2" borderId="0" xfId="4" applyNumberFormat="1" applyFont="1" applyFill="1" applyAlignment="1">
      <alignment vertical="center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9" xfId="4" applyNumberFormat="1" applyFont="1" applyFill="1" applyBorder="1" applyAlignment="1">
      <alignment horizontal="center" vertical="center"/>
    </xf>
    <xf numFmtId="164" fontId="10" fillId="2" borderId="0" xfId="4" applyNumberFormat="1" applyFont="1" applyFill="1" applyAlignment="1">
      <alignment horizontal="right" vertical="center"/>
    </xf>
    <xf numFmtId="164" fontId="10" fillId="2" borderId="0" xfId="4" applyNumberFormat="1" applyFont="1" applyFill="1" applyAlignment="1">
      <alignment horizontal="centerContinuous" vertical="center"/>
    </xf>
    <xf numFmtId="164" fontId="11" fillId="2" borderId="0" xfId="4" applyNumberFormat="1" applyFont="1" applyFill="1" applyAlignment="1">
      <alignment horizontal="right" vertical="center"/>
    </xf>
    <xf numFmtId="164" fontId="10" fillId="2" borderId="1" xfId="11" applyNumberFormat="1" applyFont="1" applyFill="1" applyBorder="1" applyAlignment="1" applyProtection="1">
      <alignment vertical="center"/>
    </xf>
    <xf numFmtId="164" fontId="15" fillId="2" borderId="1" xfId="11" applyNumberFormat="1" applyFont="1" applyFill="1" applyBorder="1" applyAlignment="1">
      <alignment vertical="center"/>
    </xf>
    <xf numFmtId="164" fontId="10" fillId="2" borderId="1" xfId="11" applyNumberFormat="1" applyFont="1" applyFill="1" applyBorder="1" applyAlignment="1">
      <alignment vertical="center"/>
    </xf>
    <xf numFmtId="164" fontId="10" fillId="2" borderId="1" xfId="11" applyNumberFormat="1" applyFont="1" applyFill="1" applyBorder="1" applyAlignment="1">
      <alignment horizontal="right" vertical="center"/>
    </xf>
    <xf numFmtId="164" fontId="11" fillId="2" borderId="1" xfId="11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11" fillId="2" borderId="1" xfId="11" applyNumberFormat="1" applyFont="1" applyFill="1" applyBorder="1" applyAlignment="1">
      <alignment vertical="center"/>
    </xf>
    <xf numFmtId="164" fontId="11" fillId="2" borderId="1" xfId="11" applyNumberFormat="1" applyFont="1" applyFill="1" applyBorder="1" applyAlignment="1" applyProtection="1">
      <alignment vertical="center"/>
    </xf>
    <xf numFmtId="164" fontId="11" fillId="2" borderId="1" xfId="0" applyNumberFormat="1" applyFont="1" applyFill="1" applyBorder="1" applyAlignment="1">
      <alignment vertical="center"/>
    </xf>
    <xf numFmtId="164" fontId="11" fillId="2" borderId="1" xfId="11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right" vertical="center" wrapText="1"/>
    </xf>
    <xf numFmtId="164" fontId="11" fillId="2" borderId="2" xfId="11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vertical="center"/>
    </xf>
    <xf numFmtId="3" fontId="10" fillId="2" borderId="1" xfId="15" applyNumberFormat="1" applyFont="1" applyFill="1" applyBorder="1" applyAlignment="1">
      <alignment horizontal="left" vertical="center" wrapText="1" shrinkToFit="1"/>
    </xf>
    <xf numFmtId="3" fontId="18" fillId="2" borderId="1" xfId="0" quotePrefix="1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justify" vertical="center" wrapText="1"/>
    </xf>
    <xf numFmtId="3" fontId="10" fillId="2" borderId="1" xfId="16" applyNumberFormat="1" applyFont="1" applyFill="1" applyBorder="1" applyAlignment="1">
      <alignment horizontal="left" vertical="center"/>
    </xf>
    <xf numFmtId="3" fontId="10" fillId="2" borderId="1" xfId="16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8" xfId="4" applyNumberFormat="1" applyFont="1" applyFill="1" applyBorder="1" applyAlignment="1">
      <alignment horizontal="center" vertical="center"/>
    </xf>
    <xf numFmtId="164" fontId="11" fillId="2" borderId="9" xfId="4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7" xfId="0" applyNumberFormat="1" applyFont="1" applyFill="1" applyBorder="1" applyAlignment="1" applyProtection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167" fontId="11" fillId="2" borderId="5" xfId="0" applyNumberFormat="1" applyFont="1" applyFill="1" applyBorder="1" applyAlignment="1" applyProtection="1">
      <alignment horizontal="center" vertical="center" wrapText="1"/>
    </xf>
    <xf numFmtId="167" fontId="11" fillId="2" borderId="6" xfId="0" applyNumberFormat="1" applyFont="1" applyFill="1" applyBorder="1" applyAlignment="1" applyProtection="1">
      <alignment horizontal="center" vertical="center" wrapText="1"/>
    </xf>
    <xf numFmtId="167" fontId="11" fillId="2" borderId="7" xfId="0" applyNumberFormat="1" applyFont="1" applyFill="1" applyBorder="1" applyAlignment="1" applyProtection="1">
      <alignment horizontal="center" vertical="center" wrapText="1"/>
    </xf>
    <xf numFmtId="164" fontId="11" fillId="2" borderId="10" xfId="4" applyNumberFormat="1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center" vertical="center"/>
    </xf>
    <xf numFmtId="167" fontId="11" fillId="2" borderId="3" xfId="0" applyNumberFormat="1" applyFont="1" applyFill="1" applyBorder="1" applyAlignment="1" applyProtection="1">
      <alignment horizontal="center" vertical="center" wrapText="1"/>
    </xf>
  </cellXfs>
  <cellStyles count="17">
    <cellStyle name="Comma" xfId="11" builtinId="3"/>
    <cellStyle name="Comma 2" xfId="1"/>
    <cellStyle name="Currency 2" xfId="2"/>
    <cellStyle name="HAI" xfId="3"/>
    <cellStyle name="Ledger 17 x 11 in 3" xfId="16"/>
    <cellStyle name="Normal" xfId="0" builtinId="0"/>
    <cellStyle name="Normal 11" xfId="13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T_09c_PhandienNhaso9_bieu ke hoach dau thau truong mam non SKH" xfId="15"/>
    <cellStyle name="T_09c_PhandienNhaso9_bieu ke hoach dau thau truong mam non SKH 2" xfId="12"/>
    <cellStyle name="T_09c_PhandienNhaso9_bieu tong hop lai kh von 2011 gui phong TH-KTDN" xfId="1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selection activeCell="I7" sqref="I7"/>
    </sheetView>
  </sheetViews>
  <sheetFormatPr defaultColWidth="12.85546875" defaultRowHeight="11.25" x14ac:dyDescent="0.25"/>
  <cols>
    <col min="1" max="1" width="3.85546875" style="26" customWidth="1"/>
    <col min="2" max="2" width="25.7109375" style="26" customWidth="1"/>
    <col min="3" max="3" width="13.85546875" style="40" customWidth="1"/>
    <col min="4" max="4" width="13.28515625" style="40" customWidth="1"/>
    <col min="5" max="5" width="13.5703125" style="40" customWidth="1"/>
    <col min="6" max="6" width="9.85546875" style="40" customWidth="1"/>
    <col min="7" max="7" width="10.5703125" style="40" customWidth="1"/>
    <col min="8" max="10" width="6" style="40" customWidth="1"/>
    <col min="11" max="11" width="14.5703125" style="40" customWidth="1"/>
    <col min="12" max="13" width="13.42578125" style="40" customWidth="1"/>
    <col min="14" max="14" width="10.28515625" style="40" customWidth="1"/>
    <col min="15" max="15" width="10.85546875" style="40" customWidth="1"/>
    <col min="16" max="16" width="12" style="40" customWidth="1"/>
    <col min="17" max="18" width="11.5703125" style="40" customWidth="1"/>
    <col min="19" max="19" width="13.140625" style="40" customWidth="1"/>
    <col min="20" max="20" width="5.85546875" style="26" customWidth="1"/>
    <col min="21" max="21" width="6.5703125" style="26" customWidth="1"/>
    <col min="22" max="22" width="6.42578125" style="26" customWidth="1"/>
    <col min="23" max="23" width="11.7109375" style="26" customWidth="1"/>
    <col min="24" max="16384" width="12.85546875" style="26"/>
  </cols>
  <sheetData>
    <row r="1" spans="1:23" x14ac:dyDescent="0.25">
      <c r="A1" s="5" t="s">
        <v>24</v>
      </c>
      <c r="B1" s="5"/>
      <c r="C1" s="24"/>
      <c r="D1" s="24"/>
      <c r="E1" s="24"/>
      <c r="F1" s="24"/>
      <c r="G1" s="24"/>
      <c r="H1" s="24"/>
      <c r="I1" s="24"/>
      <c r="J1" s="24"/>
      <c r="K1" s="24"/>
      <c r="L1" s="43"/>
      <c r="M1" s="44"/>
      <c r="N1" s="44"/>
      <c r="O1" s="45"/>
      <c r="P1" s="43"/>
      <c r="Q1" s="44"/>
      <c r="R1" s="68" t="s">
        <v>47</v>
      </c>
      <c r="S1" s="68"/>
      <c r="T1" s="68"/>
      <c r="U1" s="68"/>
      <c r="V1" s="68"/>
      <c r="W1" s="25"/>
    </row>
    <row r="2" spans="1:23" ht="20.25" customHeight="1" x14ac:dyDescent="0.25">
      <c r="A2" s="27" t="s">
        <v>49</v>
      </c>
      <c r="B2" s="27"/>
      <c r="C2" s="28"/>
      <c r="D2" s="28"/>
      <c r="E2" s="28"/>
      <c r="F2" s="28"/>
      <c r="G2" s="28"/>
      <c r="H2" s="28"/>
      <c r="I2" s="28"/>
      <c r="J2" s="28"/>
      <c r="K2" s="44"/>
      <c r="L2" s="44"/>
      <c r="M2" s="44"/>
      <c r="N2" s="44"/>
      <c r="O2" s="44"/>
      <c r="P2" s="44"/>
      <c r="Q2" s="44"/>
      <c r="R2" s="44"/>
      <c r="S2" s="44"/>
      <c r="T2" s="27"/>
      <c r="U2" s="27"/>
      <c r="V2" s="27"/>
      <c r="W2" s="29"/>
    </row>
    <row r="3" spans="1:23" ht="29.25" customHeight="1" x14ac:dyDescent="0.25">
      <c r="A3" s="79" t="s">
        <v>105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30"/>
    </row>
    <row r="4" spans="1:23" x14ac:dyDescent="0.25">
      <c r="A4" s="31"/>
      <c r="B4" s="31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31"/>
      <c r="U4" s="31"/>
      <c r="V4" s="32" t="s">
        <v>40</v>
      </c>
      <c r="W4" s="33"/>
    </row>
    <row r="5" spans="1:23" s="35" customFormat="1" ht="26.45" customHeight="1" x14ac:dyDescent="0.25">
      <c r="A5" s="80" t="s">
        <v>0</v>
      </c>
      <c r="B5" s="80" t="s">
        <v>9</v>
      </c>
      <c r="C5" s="71" t="s">
        <v>8</v>
      </c>
      <c r="D5" s="72"/>
      <c r="E5" s="72"/>
      <c r="F5" s="72"/>
      <c r="G5" s="72"/>
      <c r="H5" s="42"/>
      <c r="I5" s="42"/>
      <c r="J5" s="42"/>
      <c r="K5" s="71" t="s">
        <v>21</v>
      </c>
      <c r="L5" s="72"/>
      <c r="M5" s="72"/>
      <c r="N5" s="72"/>
      <c r="O5" s="72"/>
      <c r="P5" s="72"/>
      <c r="Q5" s="72"/>
      <c r="R5" s="72"/>
      <c r="S5" s="83"/>
      <c r="T5" s="84" t="s">
        <v>6</v>
      </c>
      <c r="U5" s="85"/>
      <c r="V5" s="86"/>
      <c r="W5" s="34"/>
    </row>
    <row r="6" spans="1:23" s="5" customFormat="1" ht="27.75" customHeight="1" x14ac:dyDescent="0.25">
      <c r="A6" s="81"/>
      <c r="B6" s="81"/>
      <c r="C6" s="73" t="s">
        <v>10</v>
      </c>
      <c r="D6" s="73" t="s">
        <v>22</v>
      </c>
      <c r="E6" s="69" t="s">
        <v>23</v>
      </c>
      <c r="F6" s="69" t="s">
        <v>11</v>
      </c>
      <c r="G6" s="70" t="s">
        <v>12</v>
      </c>
      <c r="H6" s="75" t="s">
        <v>13</v>
      </c>
      <c r="I6" s="76"/>
      <c r="J6" s="77"/>
      <c r="K6" s="73" t="s">
        <v>10</v>
      </c>
      <c r="L6" s="73" t="s">
        <v>22</v>
      </c>
      <c r="M6" s="69" t="s">
        <v>23</v>
      </c>
      <c r="N6" s="69" t="s">
        <v>11</v>
      </c>
      <c r="O6" s="70" t="s">
        <v>12</v>
      </c>
      <c r="P6" s="78" t="s">
        <v>13</v>
      </c>
      <c r="Q6" s="78"/>
      <c r="R6" s="78"/>
      <c r="S6" s="70" t="s">
        <v>14</v>
      </c>
      <c r="T6" s="80" t="s">
        <v>10</v>
      </c>
      <c r="U6" s="80" t="s">
        <v>38</v>
      </c>
      <c r="V6" s="87" t="s">
        <v>39</v>
      </c>
    </row>
    <row r="7" spans="1:23" s="36" customFormat="1" ht="63" customHeight="1" x14ac:dyDescent="0.25">
      <c r="A7" s="82"/>
      <c r="B7" s="82"/>
      <c r="C7" s="74"/>
      <c r="D7" s="74"/>
      <c r="E7" s="69"/>
      <c r="F7" s="69"/>
      <c r="G7" s="70"/>
      <c r="H7" s="41" t="s">
        <v>15</v>
      </c>
      <c r="I7" s="41" t="s">
        <v>16</v>
      </c>
      <c r="J7" s="41" t="s">
        <v>17</v>
      </c>
      <c r="K7" s="74"/>
      <c r="L7" s="74"/>
      <c r="M7" s="69"/>
      <c r="N7" s="69"/>
      <c r="O7" s="70"/>
      <c r="P7" s="41" t="s">
        <v>15</v>
      </c>
      <c r="Q7" s="41" t="s">
        <v>16</v>
      </c>
      <c r="R7" s="41" t="s">
        <v>17</v>
      </c>
      <c r="S7" s="70"/>
      <c r="T7" s="82"/>
      <c r="U7" s="82"/>
      <c r="V7" s="87"/>
    </row>
    <row r="8" spans="1:23" s="10" customFormat="1" ht="18.75" customHeight="1" x14ac:dyDescent="0.25">
      <c r="A8" s="8"/>
      <c r="B8" s="9" t="s">
        <v>10</v>
      </c>
      <c r="C8" s="18">
        <f>+C9+C83+C84+C85+C86+C87+C88+1701623000000</f>
        <v>3748869000000</v>
      </c>
      <c r="D8" s="18">
        <v>1651179000000</v>
      </c>
      <c r="E8" s="18">
        <f>+E9+E83+E84+E86+E87+E88+50444000000</f>
        <v>1858689000000</v>
      </c>
      <c r="F8" s="18">
        <f>+F9+F83+F84+F85+F86+F87+F88</f>
        <v>350000000</v>
      </c>
      <c r="G8" s="18">
        <f>+G9+G83+G84+G85+G86+G87+G88</f>
        <v>1000000000</v>
      </c>
      <c r="H8" s="18">
        <f>+H9+H83+H84+H85+H86+H87+H88</f>
        <v>0</v>
      </c>
      <c r="I8" s="18">
        <f>+I9+I83+I84+I85+I86+I87+I88</f>
        <v>0</v>
      </c>
      <c r="J8" s="18">
        <f>+J9+J83+J84+J85+J86+J87+J88</f>
        <v>0</v>
      </c>
      <c r="K8" s="18">
        <f>+K9+K83+K84+K85+K86+K87+K88+2927548000+202464917510</f>
        <v>11068879837485</v>
      </c>
      <c r="L8" s="18">
        <f t="shared" ref="L8:S8" si="0">+L9+L83+L84+L85+L86+L87+L88</f>
        <v>1736692079721</v>
      </c>
      <c r="M8" s="18">
        <f t="shared" si="0"/>
        <v>1940999457446</v>
      </c>
      <c r="N8" s="18">
        <f t="shared" si="0"/>
        <v>333684695</v>
      </c>
      <c r="O8" s="18">
        <f t="shared" si="0"/>
        <v>1000000000</v>
      </c>
      <c r="P8" s="18">
        <f t="shared" si="0"/>
        <v>43567931184</v>
      </c>
      <c r="Q8" s="18">
        <f t="shared" si="0"/>
        <v>29789104000</v>
      </c>
      <c r="R8" s="18">
        <f t="shared" si="0"/>
        <v>13778827184</v>
      </c>
      <c r="S8" s="18">
        <f t="shared" si="0"/>
        <v>2201748567216</v>
      </c>
      <c r="T8" s="14">
        <f>K8/C8</f>
        <v>2.952591791680371</v>
      </c>
      <c r="U8" s="14">
        <f>L8/D8</f>
        <v>1.0517891032534934</v>
      </c>
      <c r="V8" s="14">
        <f>M8/E8</f>
        <v>1.044284147291989</v>
      </c>
    </row>
    <row r="9" spans="1:23" s="13" customFormat="1" ht="19.899999999999999" customHeight="1" x14ac:dyDescent="0.25">
      <c r="A9" s="11" t="s">
        <v>1</v>
      </c>
      <c r="B9" s="12" t="s">
        <v>18</v>
      </c>
      <c r="C9" s="19">
        <f>SUM(D9:H9)</f>
        <v>1808245000000</v>
      </c>
      <c r="D9" s="19">
        <f>SUM(D10:D82)</f>
        <v>0</v>
      </c>
      <c r="E9" s="19">
        <f>SUM(E10:E82)+26317000000+82000000000+16283000000</f>
        <v>1808245000000</v>
      </c>
      <c r="F9" s="19">
        <f>SUM(F10:F82)</f>
        <v>0</v>
      </c>
      <c r="G9" s="19">
        <f>SUM(G10:G82)</f>
        <v>0</v>
      </c>
      <c r="H9" s="19">
        <f>SUM(H10:H82)</f>
        <v>0</v>
      </c>
      <c r="I9" s="19">
        <f>SUM(I10:I82)</f>
        <v>0</v>
      </c>
      <c r="J9" s="19">
        <f>SUM(J10:J82)</f>
        <v>0</v>
      </c>
      <c r="K9" s="19">
        <f>SUM(K10:K82)+77458911803+142065683100+166679221838</f>
        <v>6955050546436</v>
      </c>
      <c r="L9" s="19">
        <f>SUM(L10:L82)+23121374803+34777417100+151915561838</f>
        <v>1736692079721</v>
      </c>
      <c r="M9" s="19">
        <f>SUM(M10:M82)+54337537000+107288266000+14763660000</f>
        <v>1940999457446</v>
      </c>
      <c r="N9" s="19">
        <f t="shared" ref="N9:S9" si="1">SUM(N10:N82)</f>
        <v>0</v>
      </c>
      <c r="O9" s="19">
        <f t="shared" si="1"/>
        <v>0</v>
      </c>
      <c r="P9" s="19">
        <f t="shared" si="1"/>
        <v>43567931184</v>
      </c>
      <c r="Q9" s="19">
        <f t="shared" si="1"/>
        <v>29789104000</v>
      </c>
      <c r="R9" s="19">
        <f t="shared" si="1"/>
        <v>13778827184</v>
      </c>
      <c r="S9" s="19">
        <f t="shared" si="1"/>
        <v>0</v>
      </c>
      <c r="T9" s="15">
        <f t="shared" ref="T9:T58" si="2">K9/C9</f>
        <v>3.846298784974381</v>
      </c>
      <c r="U9" s="15"/>
      <c r="V9" s="15">
        <f t="shared" ref="V9:V58" si="3">M9/E9</f>
        <v>1.0734161894245526</v>
      </c>
    </row>
    <row r="10" spans="1:23" s="10" customFormat="1" ht="25.5" customHeight="1" x14ac:dyDescent="0.25">
      <c r="A10" s="59">
        <v>1</v>
      </c>
      <c r="B10" s="60" t="s">
        <v>44</v>
      </c>
      <c r="C10" s="37">
        <f>+D10+E10+F10+G10+H10</f>
        <v>75486000000</v>
      </c>
      <c r="D10" s="37"/>
      <c r="E10" s="61">
        <v>75486000000</v>
      </c>
      <c r="F10" s="38"/>
      <c r="G10" s="38"/>
      <c r="H10" s="20"/>
      <c r="I10" s="20"/>
      <c r="J10" s="20"/>
      <c r="K10" s="20">
        <f>L10+M10+N10+O10+P10+S10</f>
        <v>89464910544</v>
      </c>
      <c r="L10" s="61">
        <v>15905644863</v>
      </c>
      <c r="M10" s="61">
        <v>73559265681</v>
      </c>
      <c r="N10" s="46"/>
      <c r="O10" s="46"/>
      <c r="P10" s="21">
        <f>SUM(Q10:R10)</f>
        <v>0</v>
      </c>
      <c r="Q10" s="61"/>
      <c r="R10" s="61"/>
      <c r="S10" s="47"/>
      <c r="T10" s="16">
        <f t="shared" si="2"/>
        <v>1.1851854720610444</v>
      </c>
      <c r="U10" s="16"/>
      <c r="V10" s="16">
        <f t="shared" si="3"/>
        <v>0.97447560714569592</v>
      </c>
    </row>
    <row r="11" spans="1:23" s="10" customFormat="1" ht="26.25" customHeight="1" x14ac:dyDescent="0.25">
      <c r="A11" s="59">
        <v>2</v>
      </c>
      <c r="B11" s="60" t="s">
        <v>50</v>
      </c>
      <c r="C11" s="37">
        <f t="shared" ref="C11:C71" si="4">+D11+E11+F11+G11+H11</f>
        <v>21041000000</v>
      </c>
      <c r="D11" s="37"/>
      <c r="E11" s="61">
        <v>21041000000</v>
      </c>
      <c r="F11" s="38"/>
      <c r="G11" s="38"/>
      <c r="H11" s="20"/>
      <c r="I11" s="20"/>
      <c r="J11" s="20"/>
      <c r="K11" s="20">
        <f t="shared" ref="K11:K64" si="5">L11+M11+N11+O11+P11+S11</f>
        <v>20823694000</v>
      </c>
      <c r="L11" s="61"/>
      <c r="M11" s="61">
        <v>20823694000</v>
      </c>
      <c r="N11" s="46"/>
      <c r="O11" s="46"/>
      <c r="P11" s="21">
        <f t="shared" ref="P11:P71" si="6">SUM(Q11:R11)</f>
        <v>0</v>
      </c>
      <c r="Q11" s="61"/>
      <c r="R11" s="61"/>
      <c r="S11" s="47"/>
      <c r="T11" s="16">
        <f t="shared" si="2"/>
        <v>0.98967225892305499</v>
      </c>
      <c r="U11" s="16"/>
      <c r="V11" s="16">
        <f t="shared" si="3"/>
        <v>0.98967225892305499</v>
      </c>
    </row>
    <row r="12" spans="1:23" s="10" customFormat="1" ht="19.899999999999999" customHeight="1" x14ac:dyDescent="0.25">
      <c r="A12" s="59">
        <v>3</v>
      </c>
      <c r="B12" s="60" t="s">
        <v>51</v>
      </c>
      <c r="C12" s="37">
        <f t="shared" si="4"/>
        <v>27579000000</v>
      </c>
      <c r="D12" s="37"/>
      <c r="E12" s="61">
        <v>27579000000</v>
      </c>
      <c r="F12" s="38"/>
      <c r="G12" s="38"/>
      <c r="H12" s="20"/>
      <c r="I12" s="20"/>
      <c r="J12" s="20"/>
      <c r="K12" s="20">
        <f t="shared" si="5"/>
        <v>35504269938</v>
      </c>
      <c r="L12" s="61"/>
      <c r="M12" s="61">
        <v>35504269938</v>
      </c>
      <c r="N12" s="46"/>
      <c r="O12" s="46"/>
      <c r="P12" s="21">
        <f t="shared" si="6"/>
        <v>0</v>
      </c>
      <c r="Q12" s="61"/>
      <c r="R12" s="61"/>
      <c r="S12" s="47"/>
      <c r="T12" s="16">
        <f t="shared" si="2"/>
        <v>1.2873661096486457</v>
      </c>
      <c r="U12" s="16"/>
      <c r="V12" s="16">
        <f t="shared" si="3"/>
        <v>1.2873661096486457</v>
      </c>
    </row>
    <row r="13" spans="1:23" s="10" customFormat="1" ht="19.899999999999999" customHeight="1" x14ac:dyDescent="0.25">
      <c r="A13" s="59">
        <v>4</v>
      </c>
      <c r="B13" s="60" t="s">
        <v>52</v>
      </c>
      <c r="C13" s="37">
        <f t="shared" si="4"/>
        <v>15966000000</v>
      </c>
      <c r="D13" s="37"/>
      <c r="E13" s="61">
        <v>15966000000</v>
      </c>
      <c r="F13" s="38"/>
      <c r="G13" s="38"/>
      <c r="H13" s="20"/>
      <c r="I13" s="20"/>
      <c r="J13" s="20"/>
      <c r="K13" s="20">
        <f t="shared" si="5"/>
        <v>19664979995</v>
      </c>
      <c r="L13" s="61">
        <v>6260000000</v>
      </c>
      <c r="M13" s="61">
        <v>13404979995</v>
      </c>
      <c r="N13" s="46"/>
      <c r="O13" s="46"/>
      <c r="P13" s="21">
        <f t="shared" si="6"/>
        <v>0</v>
      </c>
      <c r="Q13" s="61"/>
      <c r="R13" s="61"/>
      <c r="S13" s="47"/>
      <c r="T13" s="16">
        <f t="shared" si="2"/>
        <v>1.2316785666416135</v>
      </c>
      <c r="U13" s="16"/>
      <c r="V13" s="16">
        <f t="shared" si="3"/>
        <v>0.83959538989101845</v>
      </c>
    </row>
    <row r="14" spans="1:23" s="10" customFormat="1" ht="19.899999999999999" customHeight="1" x14ac:dyDescent="0.25">
      <c r="A14" s="59">
        <v>5</v>
      </c>
      <c r="B14" s="60" t="s">
        <v>53</v>
      </c>
      <c r="C14" s="37">
        <f t="shared" si="4"/>
        <v>8140000000</v>
      </c>
      <c r="D14" s="37"/>
      <c r="E14" s="61">
        <v>8140000000</v>
      </c>
      <c r="F14" s="38"/>
      <c r="G14" s="38"/>
      <c r="H14" s="20"/>
      <c r="I14" s="20"/>
      <c r="J14" s="20"/>
      <c r="K14" s="20">
        <f t="shared" si="5"/>
        <v>13172282329</v>
      </c>
      <c r="L14" s="61"/>
      <c r="M14" s="61">
        <v>13172282329</v>
      </c>
      <c r="N14" s="46"/>
      <c r="O14" s="46"/>
      <c r="P14" s="21">
        <f t="shared" si="6"/>
        <v>0</v>
      </c>
      <c r="Q14" s="61"/>
      <c r="R14" s="61"/>
      <c r="S14" s="47"/>
      <c r="T14" s="16">
        <f t="shared" si="2"/>
        <v>1.6182165023341524</v>
      </c>
      <c r="U14" s="16"/>
      <c r="V14" s="16">
        <f t="shared" si="3"/>
        <v>1.6182165023341524</v>
      </c>
    </row>
    <row r="15" spans="1:23" s="10" customFormat="1" ht="19.899999999999999" customHeight="1" x14ac:dyDescent="0.25">
      <c r="A15" s="59">
        <v>6</v>
      </c>
      <c r="B15" s="60" t="s">
        <v>25</v>
      </c>
      <c r="C15" s="37">
        <f t="shared" si="4"/>
        <v>24152000000</v>
      </c>
      <c r="D15" s="37"/>
      <c r="E15" s="61">
        <v>24152000000</v>
      </c>
      <c r="F15" s="38"/>
      <c r="G15" s="38"/>
      <c r="H15" s="20"/>
      <c r="I15" s="20"/>
      <c r="J15" s="20"/>
      <c r="K15" s="20">
        <f t="shared" si="5"/>
        <v>24861623584</v>
      </c>
      <c r="L15" s="61">
        <v>981023800</v>
      </c>
      <c r="M15" s="61">
        <v>23880599784</v>
      </c>
      <c r="N15" s="46"/>
      <c r="O15" s="46"/>
      <c r="P15" s="21">
        <f t="shared" si="6"/>
        <v>0</v>
      </c>
      <c r="Q15" s="61"/>
      <c r="R15" s="61"/>
      <c r="S15" s="47"/>
      <c r="T15" s="16">
        <f t="shared" si="2"/>
        <v>1.029381566081484</v>
      </c>
      <c r="U15" s="16"/>
      <c r="V15" s="16">
        <f t="shared" si="3"/>
        <v>0.98876282643259361</v>
      </c>
    </row>
    <row r="16" spans="1:23" s="10" customFormat="1" ht="25.5" customHeight="1" x14ac:dyDescent="0.25">
      <c r="A16" s="59">
        <v>7</v>
      </c>
      <c r="B16" s="60" t="s">
        <v>54</v>
      </c>
      <c r="C16" s="37">
        <f t="shared" si="4"/>
        <v>13320000000</v>
      </c>
      <c r="D16" s="37"/>
      <c r="E16" s="61">
        <v>13320000000</v>
      </c>
      <c r="F16" s="38"/>
      <c r="G16" s="38"/>
      <c r="H16" s="20"/>
      <c r="I16" s="20"/>
      <c r="J16" s="20"/>
      <c r="K16" s="20">
        <f t="shared" si="5"/>
        <v>16549292080</v>
      </c>
      <c r="L16" s="61"/>
      <c r="M16" s="61">
        <v>16549292080</v>
      </c>
      <c r="N16" s="46"/>
      <c r="O16" s="46"/>
      <c r="P16" s="21">
        <f t="shared" si="6"/>
        <v>0</v>
      </c>
      <c r="Q16" s="61"/>
      <c r="R16" s="61"/>
      <c r="S16" s="47"/>
      <c r="T16" s="16">
        <f t="shared" si="2"/>
        <v>1.2424393453453453</v>
      </c>
      <c r="U16" s="16"/>
      <c r="V16" s="16">
        <f t="shared" si="3"/>
        <v>1.2424393453453453</v>
      </c>
    </row>
    <row r="17" spans="1:22" s="10" customFormat="1" ht="19.899999999999999" customHeight="1" x14ac:dyDescent="0.25">
      <c r="A17" s="59">
        <v>8</v>
      </c>
      <c r="B17" s="60" t="s">
        <v>55</v>
      </c>
      <c r="C17" s="37">
        <f t="shared" si="4"/>
        <v>26794000000</v>
      </c>
      <c r="D17" s="37"/>
      <c r="E17" s="61">
        <v>26794000000</v>
      </c>
      <c r="F17" s="38"/>
      <c r="G17" s="38"/>
      <c r="H17" s="20"/>
      <c r="I17" s="20"/>
      <c r="J17" s="20"/>
      <c r="K17" s="20">
        <f t="shared" si="5"/>
        <v>29195339678</v>
      </c>
      <c r="L17" s="61"/>
      <c r="M17" s="61">
        <v>25243842342</v>
      </c>
      <c r="N17" s="46"/>
      <c r="O17" s="46"/>
      <c r="P17" s="21">
        <f t="shared" si="6"/>
        <v>3951497336</v>
      </c>
      <c r="Q17" s="61">
        <v>697634000</v>
      </c>
      <c r="R17" s="61">
        <f>1703806500+1550056836</f>
        <v>3253863336</v>
      </c>
      <c r="S17" s="47"/>
      <c r="T17" s="16">
        <f t="shared" si="2"/>
        <v>1.0896222914831679</v>
      </c>
      <c r="U17" s="16"/>
      <c r="V17" s="16">
        <f t="shared" si="3"/>
        <v>0.94214534380831527</v>
      </c>
    </row>
    <row r="18" spans="1:22" s="10" customFormat="1" ht="19.899999999999999" customHeight="1" x14ac:dyDescent="0.25">
      <c r="A18" s="59">
        <v>9</v>
      </c>
      <c r="B18" s="60" t="s">
        <v>56</v>
      </c>
      <c r="C18" s="37">
        <f t="shared" si="4"/>
        <v>71926000000</v>
      </c>
      <c r="D18" s="37"/>
      <c r="E18" s="61">
        <v>71926000000</v>
      </c>
      <c r="F18" s="38"/>
      <c r="G18" s="38"/>
      <c r="H18" s="20"/>
      <c r="I18" s="20"/>
      <c r="J18" s="20"/>
      <c r="K18" s="20">
        <f t="shared" si="5"/>
        <v>174469509467</v>
      </c>
      <c r="L18" s="61"/>
      <c r="M18" s="61">
        <f>38453000000+120599832654+15416676813</f>
        <v>174469509467</v>
      </c>
      <c r="N18" s="46"/>
      <c r="O18" s="46"/>
      <c r="P18" s="21">
        <f t="shared" si="6"/>
        <v>0</v>
      </c>
      <c r="Q18" s="61"/>
      <c r="R18" s="61"/>
      <c r="S18" s="47"/>
      <c r="T18" s="16">
        <f t="shared" si="2"/>
        <v>2.4256806921975365</v>
      </c>
      <c r="U18" s="16"/>
      <c r="V18" s="16">
        <f t="shared" si="3"/>
        <v>2.4256806921975365</v>
      </c>
    </row>
    <row r="19" spans="1:22" s="10" customFormat="1" ht="19.899999999999999" customHeight="1" x14ac:dyDescent="0.25">
      <c r="A19" s="59">
        <v>10</v>
      </c>
      <c r="B19" s="60" t="s">
        <v>26</v>
      </c>
      <c r="C19" s="37">
        <f t="shared" si="4"/>
        <v>9197000000</v>
      </c>
      <c r="D19" s="37"/>
      <c r="E19" s="61">
        <v>9197000000</v>
      </c>
      <c r="F19" s="38"/>
      <c r="G19" s="38"/>
      <c r="H19" s="20"/>
      <c r="I19" s="20"/>
      <c r="J19" s="20"/>
      <c r="K19" s="20">
        <f t="shared" si="5"/>
        <v>7912625142</v>
      </c>
      <c r="L19" s="61"/>
      <c r="M19" s="61">
        <v>7912625142</v>
      </c>
      <c r="N19" s="46"/>
      <c r="O19" s="46"/>
      <c r="P19" s="21">
        <f t="shared" si="6"/>
        <v>0</v>
      </c>
      <c r="Q19" s="61"/>
      <c r="R19" s="61"/>
      <c r="S19" s="47"/>
      <c r="T19" s="16">
        <f t="shared" si="2"/>
        <v>0.86034849864086116</v>
      </c>
      <c r="U19" s="16"/>
      <c r="V19" s="16">
        <f t="shared" si="3"/>
        <v>0.86034849864086116</v>
      </c>
    </row>
    <row r="20" spans="1:22" s="10" customFormat="1" ht="25.5" customHeight="1" x14ac:dyDescent="0.25">
      <c r="A20" s="59">
        <v>11</v>
      </c>
      <c r="B20" s="60" t="s">
        <v>57</v>
      </c>
      <c r="C20" s="37">
        <f t="shared" si="4"/>
        <v>8140000000</v>
      </c>
      <c r="D20" s="37"/>
      <c r="E20" s="61">
        <v>8140000000</v>
      </c>
      <c r="F20" s="38"/>
      <c r="G20" s="38"/>
      <c r="H20" s="20"/>
      <c r="I20" s="20"/>
      <c r="J20" s="20"/>
      <c r="K20" s="20">
        <f t="shared" si="5"/>
        <v>7896504700</v>
      </c>
      <c r="L20" s="61"/>
      <c r="M20" s="61">
        <v>7779680700</v>
      </c>
      <c r="N20" s="46"/>
      <c r="O20" s="46"/>
      <c r="P20" s="21">
        <f t="shared" si="6"/>
        <v>116824000</v>
      </c>
      <c r="Q20" s="61"/>
      <c r="R20" s="61">
        <v>116824000</v>
      </c>
      <c r="S20" s="47"/>
      <c r="T20" s="16">
        <f t="shared" si="2"/>
        <v>0.97008657248157248</v>
      </c>
      <c r="U20" s="16"/>
      <c r="V20" s="16">
        <f t="shared" si="3"/>
        <v>0.95573472972972973</v>
      </c>
    </row>
    <row r="21" spans="1:22" s="10" customFormat="1" ht="25.5" customHeight="1" x14ac:dyDescent="0.25">
      <c r="A21" s="59">
        <v>12</v>
      </c>
      <c r="B21" s="60" t="s">
        <v>27</v>
      </c>
      <c r="C21" s="37">
        <f t="shared" si="4"/>
        <v>70166000000</v>
      </c>
      <c r="D21" s="37"/>
      <c r="E21" s="61">
        <v>70166000000</v>
      </c>
      <c r="F21" s="38"/>
      <c r="G21" s="38"/>
      <c r="H21" s="20"/>
      <c r="I21" s="20"/>
      <c r="J21" s="20"/>
      <c r="K21" s="20">
        <f t="shared" si="5"/>
        <v>71084107061</v>
      </c>
      <c r="L21" s="61"/>
      <c r="M21" s="61">
        <v>69095388804</v>
      </c>
      <c r="N21" s="46"/>
      <c r="O21" s="46"/>
      <c r="P21" s="21">
        <f t="shared" si="6"/>
        <v>1988718257</v>
      </c>
      <c r="Q21" s="61"/>
      <c r="R21" s="61">
        <f>1988718257</f>
        <v>1988718257</v>
      </c>
      <c r="S21" s="47"/>
      <c r="T21" s="16">
        <f t="shared" si="2"/>
        <v>1.0130847855229028</v>
      </c>
      <c r="U21" s="16"/>
      <c r="V21" s="16">
        <f t="shared" si="3"/>
        <v>0.9847417382207907</v>
      </c>
    </row>
    <row r="22" spans="1:22" s="10" customFormat="1" ht="19.899999999999999" customHeight="1" x14ac:dyDescent="0.25">
      <c r="A22" s="59">
        <v>13</v>
      </c>
      <c r="B22" s="60" t="s">
        <v>28</v>
      </c>
      <c r="C22" s="37">
        <f t="shared" si="4"/>
        <v>9029000000</v>
      </c>
      <c r="D22" s="37"/>
      <c r="E22" s="61">
        <v>9029000000</v>
      </c>
      <c r="F22" s="38"/>
      <c r="G22" s="38"/>
      <c r="H22" s="20"/>
      <c r="I22" s="20"/>
      <c r="J22" s="20"/>
      <c r="K22" s="20">
        <f t="shared" si="5"/>
        <v>12571694319</v>
      </c>
      <c r="L22" s="61"/>
      <c r="M22" s="61">
        <v>11885694475</v>
      </c>
      <c r="N22" s="46"/>
      <c r="O22" s="46"/>
      <c r="P22" s="21">
        <f t="shared" si="6"/>
        <v>685999844</v>
      </c>
      <c r="Q22" s="61"/>
      <c r="R22" s="61">
        <v>685999844</v>
      </c>
      <c r="S22" s="47"/>
      <c r="T22" s="16">
        <f t="shared" si="2"/>
        <v>1.3923684039207</v>
      </c>
      <c r="U22" s="16"/>
      <c r="V22" s="16">
        <f t="shared" si="3"/>
        <v>1.3163910150625762</v>
      </c>
    </row>
    <row r="23" spans="1:22" s="10" customFormat="1" ht="19.899999999999999" customHeight="1" x14ac:dyDescent="0.25">
      <c r="A23" s="59">
        <v>14</v>
      </c>
      <c r="B23" s="60" t="s">
        <v>29</v>
      </c>
      <c r="C23" s="37">
        <f t="shared" si="4"/>
        <v>8634000000</v>
      </c>
      <c r="D23" s="37"/>
      <c r="E23" s="61">
        <v>8634000000</v>
      </c>
      <c r="F23" s="38"/>
      <c r="G23" s="38"/>
      <c r="H23" s="20"/>
      <c r="I23" s="20"/>
      <c r="J23" s="20"/>
      <c r="K23" s="20">
        <f t="shared" si="5"/>
        <v>8560908440</v>
      </c>
      <c r="L23" s="61"/>
      <c r="M23" s="61">
        <v>8560908440</v>
      </c>
      <c r="N23" s="46"/>
      <c r="O23" s="46"/>
      <c r="P23" s="21">
        <f t="shared" si="6"/>
        <v>0</v>
      </c>
      <c r="Q23" s="61"/>
      <c r="R23" s="61"/>
      <c r="S23" s="47"/>
      <c r="T23" s="16">
        <f t="shared" si="2"/>
        <v>0.99153444984943251</v>
      </c>
      <c r="U23" s="16"/>
      <c r="V23" s="16">
        <f t="shared" si="3"/>
        <v>0.99153444984943251</v>
      </c>
    </row>
    <row r="24" spans="1:22" s="10" customFormat="1" ht="19.899999999999999" customHeight="1" x14ac:dyDescent="0.25">
      <c r="A24" s="59">
        <v>15</v>
      </c>
      <c r="B24" s="60" t="s">
        <v>58</v>
      </c>
      <c r="C24" s="37">
        <f t="shared" si="4"/>
        <v>238250000000</v>
      </c>
      <c r="D24" s="37"/>
      <c r="E24" s="61">
        <v>238250000000</v>
      </c>
      <c r="F24" s="38"/>
      <c r="G24" s="38"/>
      <c r="H24" s="20"/>
      <c r="I24" s="20"/>
      <c r="J24" s="20"/>
      <c r="K24" s="20">
        <f t="shared" si="5"/>
        <v>257305029092</v>
      </c>
      <c r="L24" s="61">
        <v>1730361719</v>
      </c>
      <c r="M24" s="61">
        <v>254493591373</v>
      </c>
      <c r="N24" s="46"/>
      <c r="O24" s="46"/>
      <c r="P24" s="21">
        <f t="shared" si="6"/>
        <v>1081076000</v>
      </c>
      <c r="Q24" s="61"/>
      <c r="R24" s="61">
        <v>1081076000</v>
      </c>
      <c r="S24" s="47"/>
      <c r="T24" s="16">
        <f t="shared" si="2"/>
        <v>1.0799791357481636</v>
      </c>
      <c r="U24" s="16"/>
      <c r="V24" s="16">
        <f t="shared" si="3"/>
        <v>1.068178767567681</v>
      </c>
    </row>
    <row r="25" spans="1:22" s="10" customFormat="1" ht="19.899999999999999" customHeight="1" x14ac:dyDescent="0.25">
      <c r="A25" s="59">
        <v>16</v>
      </c>
      <c r="B25" s="60" t="s">
        <v>59</v>
      </c>
      <c r="C25" s="37">
        <f t="shared" si="4"/>
        <v>421069000000</v>
      </c>
      <c r="D25" s="37"/>
      <c r="E25" s="61">
        <v>421069000000</v>
      </c>
      <c r="F25" s="38"/>
      <c r="G25" s="38"/>
      <c r="H25" s="20"/>
      <c r="I25" s="20"/>
      <c r="J25" s="20"/>
      <c r="K25" s="20">
        <f t="shared" si="5"/>
        <v>470919318744</v>
      </c>
      <c r="L25" s="61">
        <v>1131059233</v>
      </c>
      <c r="M25" s="61">
        <v>467661774905</v>
      </c>
      <c r="N25" s="46"/>
      <c r="O25" s="46"/>
      <c r="P25" s="21">
        <f t="shared" si="6"/>
        <v>2126484606</v>
      </c>
      <c r="Q25" s="61"/>
      <c r="R25" s="61">
        <v>2126484606</v>
      </c>
      <c r="S25" s="47"/>
      <c r="T25" s="16">
        <f t="shared" si="2"/>
        <v>1.1183899046094583</v>
      </c>
      <c r="U25" s="16"/>
      <c r="V25" s="16">
        <f t="shared" si="3"/>
        <v>1.1106535387430563</v>
      </c>
    </row>
    <row r="26" spans="1:22" s="10" customFormat="1" ht="19.899999999999999" customHeight="1" x14ac:dyDescent="0.25">
      <c r="A26" s="59">
        <v>17</v>
      </c>
      <c r="B26" s="60" t="s">
        <v>60</v>
      </c>
      <c r="C26" s="37">
        <f t="shared" si="4"/>
        <v>56282000000</v>
      </c>
      <c r="D26" s="37"/>
      <c r="E26" s="61">
        <v>56282000000</v>
      </c>
      <c r="F26" s="38"/>
      <c r="G26" s="38"/>
      <c r="H26" s="20"/>
      <c r="I26" s="20"/>
      <c r="J26" s="20"/>
      <c r="K26" s="20">
        <f t="shared" si="5"/>
        <v>59368007825</v>
      </c>
      <c r="L26" s="61"/>
      <c r="M26" s="61">
        <v>59368007825</v>
      </c>
      <c r="N26" s="46"/>
      <c r="O26" s="46"/>
      <c r="P26" s="21">
        <f t="shared" si="6"/>
        <v>0</v>
      </c>
      <c r="Q26" s="61"/>
      <c r="R26" s="61"/>
      <c r="S26" s="47"/>
      <c r="T26" s="16">
        <f t="shared" si="2"/>
        <v>1.054831168490814</v>
      </c>
      <c r="U26" s="16"/>
      <c r="V26" s="16">
        <f t="shared" si="3"/>
        <v>1.054831168490814</v>
      </c>
    </row>
    <row r="27" spans="1:22" s="10" customFormat="1" ht="19.899999999999999" customHeight="1" x14ac:dyDescent="0.25">
      <c r="A27" s="59">
        <v>18</v>
      </c>
      <c r="B27" s="60" t="s">
        <v>61</v>
      </c>
      <c r="C27" s="37">
        <f t="shared" si="4"/>
        <v>18395000000</v>
      </c>
      <c r="D27" s="37"/>
      <c r="E27" s="61">
        <v>18395000000</v>
      </c>
      <c r="F27" s="38"/>
      <c r="G27" s="38"/>
      <c r="H27" s="20"/>
      <c r="I27" s="20"/>
      <c r="J27" s="20"/>
      <c r="K27" s="20">
        <f t="shared" si="5"/>
        <v>22015516551</v>
      </c>
      <c r="L27" s="61">
        <v>5185181716</v>
      </c>
      <c r="M27" s="61">
        <v>16830334835</v>
      </c>
      <c r="N27" s="46"/>
      <c r="O27" s="46"/>
      <c r="P27" s="21">
        <f t="shared" si="6"/>
        <v>0</v>
      </c>
      <c r="Q27" s="61"/>
      <c r="R27" s="61"/>
      <c r="S27" s="47"/>
      <c r="T27" s="16">
        <f t="shared" si="2"/>
        <v>1.196820687741234</v>
      </c>
      <c r="U27" s="16"/>
      <c r="V27" s="16">
        <f t="shared" si="3"/>
        <v>0.91494073579777113</v>
      </c>
    </row>
    <row r="28" spans="1:22" s="10" customFormat="1" ht="19.899999999999999" customHeight="1" x14ac:dyDescent="0.25">
      <c r="A28" s="59">
        <v>19</v>
      </c>
      <c r="B28" s="60" t="s">
        <v>62</v>
      </c>
      <c r="C28" s="37">
        <f t="shared" si="4"/>
        <v>6900000000</v>
      </c>
      <c r="D28" s="37"/>
      <c r="E28" s="61">
        <v>6900000000</v>
      </c>
      <c r="F28" s="38"/>
      <c r="G28" s="38"/>
      <c r="H28" s="20"/>
      <c r="I28" s="20"/>
      <c r="J28" s="20"/>
      <c r="K28" s="20">
        <f t="shared" si="5"/>
        <v>28859890281</v>
      </c>
      <c r="L28" s="61">
        <v>12299676000</v>
      </c>
      <c r="M28" s="61">
        <f>15557557835</f>
        <v>15557557835</v>
      </c>
      <c r="N28" s="46"/>
      <c r="O28" s="46"/>
      <c r="P28" s="21">
        <f t="shared" si="6"/>
        <v>1002656446</v>
      </c>
      <c r="Q28" s="61"/>
      <c r="R28" s="61">
        <f>482886382+519770064</f>
        <v>1002656446</v>
      </c>
      <c r="S28" s="47"/>
      <c r="T28" s="16">
        <f t="shared" si="2"/>
        <v>4.1825927943478263</v>
      </c>
      <c r="U28" s="16"/>
      <c r="V28" s="16">
        <f t="shared" si="3"/>
        <v>2.2547185268115943</v>
      </c>
    </row>
    <row r="29" spans="1:22" s="10" customFormat="1" ht="26.25" customHeight="1" x14ac:dyDescent="0.25">
      <c r="A29" s="59">
        <v>20</v>
      </c>
      <c r="B29" s="60" t="s">
        <v>63</v>
      </c>
      <c r="C29" s="37">
        <f t="shared" si="4"/>
        <v>11910000000</v>
      </c>
      <c r="D29" s="37"/>
      <c r="E29" s="61">
        <v>11910000000</v>
      </c>
      <c r="F29" s="38"/>
      <c r="G29" s="38"/>
      <c r="H29" s="20"/>
      <c r="I29" s="20"/>
      <c r="J29" s="20"/>
      <c r="K29" s="20">
        <f t="shared" si="5"/>
        <v>9152394708</v>
      </c>
      <c r="L29" s="61"/>
      <c r="M29" s="61">
        <v>9152394708</v>
      </c>
      <c r="N29" s="46"/>
      <c r="O29" s="46"/>
      <c r="P29" s="21">
        <f t="shared" si="6"/>
        <v>0</v>
      </c>
      <c r="Q29" s="61"/>
      <c r="R29" s="61"/>
      <c r="S29" s="47"/>
      <c r="T29" s="16">
        <f t="shared" si="2"/>
        <v>0.76846303173803532</v>
      </c>
      <c r="U29" s="16"/>
      <c r="V29" s="16">
        <f t="shared" si="3"/>
        <v>0.76846303173803532</v>
      </c>
    </row>
    <row r="30" spans="1:22" s="10" customFormat="1" ht="19.899999999999999" customHeight="1" x14ac:dyDescent="0.25">
      <c r="A30" s="59">
        <v>21</v>
      </c>
      <c r="B30" s="60" t="s">
        <v>64</v>
      </c>
      <c r="C30" s="37">
        <f t="shared" si="4"/>
        <v>811000000</v>
      </c>
      <c r="D30" s="37"/>
      <c r="E30" s="61">
        <v>811000000</v>
      </c>
      <c r="F30" s="38"/>
      <c r="G30" s="38"/>
      <c r="H30" s="20"/>
      <c r="I30" s="20"/>
      <c r="J30" s="20"/>
      <c r="K30" s="20">
        <f t="shared" si="5"/>
        <v>1838753900</v>
      </c>
      <c r="L30" s="61"/>
      <c r="M30" s="61">
        <v>1838753900</v>
      </c>
      <c r="N30" s="46"/>
      <c r="O30" s="46"/>
      <c r="P30" s="21">
        <f t="shared" si="6"/>
        <v>0</v>
      </c>
      <c r="Q30" s="61"/>
      <c r="R30" s="61"/>
      <c r="S30" s="47"/>
      <c r="T30" s="16">
        <f t="shared" si="2"/>
        <v>2.267267447595561</v>
      </c>
      <c r="U30" s="16"/>
      <c r="V30" s="16">
        <f t="shared" si="3"/>
        <v>2.267267447595561</v>
      </c>
    </row>
    <row r="31" spans="1:22" s="10" customFormat="1" ht="19.899999999999999" customHeight="1" x14ac:dyDescent="0.25">
      <c r="A31" s="59">
        <v>22</v>
      </c>
      <c r="B31" s="60" t="s">
        <v>30</v>
      </c>
      <c r="C31" s="37">
        <f t="shared" si="4"/>
        <v>4740000000</v>
      </c>
      <c r="D31" s="37"/>
      <c r="E31" s="61">
        <v>4740000000</v>
      </c>
      <c r="F31" s="38"/>
      <c r="G31" s="38"/>
      <c r="H31" s="20"/>
      <c r="I31" s="20"/>
      <c r="J31" s="20"/>
      <c r="K31" s="20">
        <f t="shared" si="5"/>
        <v>7673739276</v>
      </c>
      <c r="L31" s="61"/>
      <c r="M31" s="61">
        <v>4512024581</v>
      </c>
      <c r="N31" s="46"/>
      <c r="O31" s="46"/>
      <c r="P31" s="21">
        <f t="shared" si="6"/>
        <v>3161714695</v>
      </c>
      <c r="Q31" s="61"/>
      <c r="R31" s="61">
        <v>3161714695</v>
      </c>
      <c r="S31" s="47"/>
      <c r="T31" s="16">
        <f t="shared" si="2"/>
        <v>1.6189323367088608</v>
      </c>
      <c r="U31" s="16"/>
      <c r="V31" s="16">
        <f t="shared" si="3"/>
        <v>0.95190392004219404</v>
      </c>
    </row>
    <row r="32" spans="1:22" s="10" customFormat="1" ht="19.899999999999999" customHeight="1" x14ac:dyDescent="0.25">
      <c r="A32" s="59">
        <v>23</v>
      </c>
      <c r="B32" s="60" t="s">
        <v>31</v>
      </c>
      <c r="C32" s="37">
        <f t="shared" si="4"/>
        <v>8649000000</v>
      </c>
      <c r="D32" s="37"/>
      <c r="E32" s="61">
        <v>8649000000</v>
      </c>
      <c r="F32" s="38"/>
      <c r="G32" s="38"/>
      <c r="H32" s="20"/>
      <c r="I32" s="20"/>
      <c r="J32" s="20"/>
      <c r="K32" s="20">
        <f t="shared" si="5"/>
        <v>8610462650</v>
      </c>
      <c r="L32" s="61"/>
      <c r="M32" s="61">
        <v>8610462650</v>
      </c>
      <c r="N32" s="46"/>
      <c r="O32" s="46"/>
      <c r="P32" s="21">
        <f t="shared" si="6"/>
        <v>0</v>
      </c>
      <c r="Q32" s="61"/>
      <c r="R32" s="61"/>
      <c r="S32" s="47"/>
      <c r="T32" s="16">
        <f t="shared" si="2"/>
        <v>0.99554429991906579</v>
      </c>
      <c r="U32" s="16"/>
      <c r="V32" s="16">
        <f t="shared" si="3"/>
        <v>0.99554429991906579</v>
      </c>
    </row>
    <row r="33" spans="1:22" s="10" customFormat="1" ht="19.899999999999999" customHeight="1" x14ac:dyDescent="0.25">
      <c r="A33" s="59">
        <v>24</v>
      </c>
      <c r="B33" s="60" t="s">
        <v>65</v>
      </c>
      <c r="C33" s="37">
        <f t="shared" si="4"/>
        <v>5843000000</v>
      </c>
      <c r="D33" s="37"/>
      <c r="E33" s="61">
        <v>5843000000</v>
      </c>
      <c r="F33" s="38"/>
      <c r="G33" s="38"/>
      <c r="H33" s="20"/>
      <c r="I33" s="20"/>
      <c r="J33" s="20"/>
      <c r="K33" s="20">
        <f t="shared" si="5"/>
        <v>5859496406</v>
      </c>
      <c r="L33" s="61"/>
      <c r="M33" s="61">
        <v>5859496406</v>
      </c>
      <c r="N33" s="46"/>
      <c r="O33" s="46"/>
      <c r="P33" s="21">
        <f t="shared" si="6"/>
        <v>0</v>
      </c>
      <c r="Q33" s="61"/>
      <c r="R33" s="61"/>
      <c r="S33" s="47"/>
      <c r="T33" s="16">
        <f t="shared" si="2"/>
        <v>1.0028232767414</v>
      </c>
      <c r="U33" s="16"/>
      <c r="V33" s="16">
        <f t="shared" si="3"/>
        <v>1.0028232767414</v>
      </c>
    </row>
    <row r="34" spans="1:22" s="10" customFormat="1" ht="19.899999999999999" customHeight="1" x14ac:dyDescent="0.25">
      <c r="A34" s="59">
        <v>25</v>
      </c>
      <c r="B34" s="60" t="s">
        <v>32</v>
      </c>
      <c r="C34" s="37">
        <f t="shared" si="4"/>
        <v>3318000000</v>
      </c>
      <c r="D34" s="37"/>
      <c r="E34" s="61">
        <v>3318000000</v>
      </c>
      <c r="F34" s="38"/>
      <c r="G34" s="38"/>
      <c r="H34" s="20"/>
      <c r="I34" s="20"/>
      <c r="J34" s="20"/>
      <c r="K34" s="20">
        <f t="shared" si="5"/>
        <v>3391775951</v>
      </c>
      <c r="L34" s="61"/>
      <c r="M34" s="61">
        <v>3391775951</v>
      </c>
      <c r="N34" s="46"/>
      <c r="O34" s="46"/>
      <c r="P34" s="21">
        <f t="shared" si="6"/>
        <v>0</v>
      </c>
      <c r="Q34" s="61"/>
      <c r="R34" s="61"/>
      <c r="S34" s="47"/>
      <c r="T34" s="16">
        <f t="shared" si="2"/>
        <v>1.0222350666063893</v>
      </c>
      <c r="U34" s="16"/>
      <c r="V34" s="16">
        <f t="shared" si="3"/>
        <v>1.0222350666063893</v>
      </c>
    </row>
    <row r="35" spans="1:22" s="10" customFormat="1" ht="19.899999999999999" customHeight="1" x14ac:dyDescent="0.25">
      <c r="A35" s="59">
        <v>26</v>
      </c>
      <c r="B35" s="60" t="s">
        <v>66</v>
      </c>
      <c r="C35" s="37">
        <f t="shared" si="4"/>
        <v>5613000000</v>
      </c>
      <c r="D35" s="37"/>
      <c r="E35" s="61">
        <v>5613000000</v>
      </c>
      <c r="F35" s="38"/>
      <c r="G35" s="38"/>
      <c r="H35" s="20"/>
      <c r="I35" s="20"/>
      <c r="J35" s="20"/>
      <c r="K35" s="20">
        <f t="shared" si="5"/>
        <v>5301800141</v>
      </c>
      <c r="L35" s="61"/>
      <c r="M35" s="61">
        <f>5301800141</f>
        <v>5301800141</v>
      </c>
      <c r="N35" s="46"/>
      <c r="O35" s="46"/>
      <c r="P35" s="21">
        <f t="shared" si="6"/>
        <v>0</v>
      </c>
      <c r="Q35" s="61"/>
      <c r="R35" s="61"/>
      <c r="S35" s="47"/>
      <c r="T35" s="16">
        <f t="shared" si="2"/>
        <v>0.94455730286834139</v>
      </c>
      <c r="U35" s="16"/>
      <c r="V35" s="16">
        <f t="shared" si="3"/>
        <v>0.94455730286834139</v>
      </c>
    </row>
    <row r="36" spans="1:22" s="10" customFormat="1" ht="19.899999999999999" customHeight="1" x14ac:dyDescent="0.25">
      <c r="A36" s="59">
        <v>27</v>
      </c>
      <c r="B36" s="60" t="s">
        <v>67</v>
      </c>
      <c r="C36" s="37">
        <f t="shared" si="4"/>
        <v>9654000000</v>
      </c>
      <c r="D36" s="37"/>
      <c r="E36" s="61">
        <v>9654000000</v>
      </c>
      <c r="F36" s="38"/>
      <c r="G36" s="38"/>
      <c r="H36" s="20"/>
      <c r="I36" s="20"/>
      <c r="J36" s="20"/>
      <c r="K36" s="20">
        <f t="shared" si="5"/>
        <v>9482366575</v>
      </c>
      <c r="L36" s="61"/>
      <c r="M36" s="61">
        <v>9482366575</v>
      </c>
      <c r="N36" s="46"/>
      <c r="O36" s="46"/>
      <c r="P36" s="21">
        <f t="shared" si="6"/>
        <v>0</v>
      </c>
      <c r="Q36" s="61"/>
      <c r="R36" s="61"/>
      <c r="S36" s="47"/>
      <c r="T36" s="16">
        <f t="shared" si="2"/>
        <v>0.98222152216697745</v>
      </c>
      <c r="U36" s="16"/>
      <c r="V36" s="16">
        <f t="shared" si="3"/>
        <v>0.98222152216697745</v>
      </c>
    </row>
    <row r="37" spans="1:22" s="10" customFormat="1" ht="19.899999999999999" customHeight="1" x14ac:dyDescent="0.25">
      <c r="A37" s="59">
        <v>28</v>
      </c>
      <c r="B37" s="60" t="s">
        <v>33</v>
      </c>
      <c r="C37" s="37">
        <f t="shared" si="4"/>
        <v>10388000000</v>
      </c>
      <c r="D37" s="37"/>
      <c r="E37" s="61">
        <v>10388000000</v>
      </c>
      <c r="F37" s="38"/>
      <c r="G37" s="38"/>
      <c r="H37" s="20"/>
      <c r="I37" s="20"/>
      <c r="J37" s="20"/>
      <c r="K37" s="20">
        <f t="shared" si="5"/>
        <v>10176011729</v>
      </c>
      <c r="L37" s="61"/>
      <c r="M37" s="61">
        <v>9910521729</v>
      </c>
      <c r="N37" s="46"/>
      <c r="O37" s="46"/>
      <c r="P37" s="21">
        <f t="shared" si="6"/>
        <v>265490000</v>
      </c>
      <c r="Q37" s="61"/>
      <c r="R37" s="61">
        <v>265490000</v>
      </c>
      <c r="S37" s="47"/>
      <c r="T37" s="16">
        <f t="shared" si="2"/>
        <v>0.97959296582595301</v>
      </c>
      <c r="U37" s="16"/>
      <c r="V37" s="16">
        <f t="shared" si="3"/>
        <v>0.95403559193299958</v>
      </c>
    </row>
    <row r="38" spans="1:22" s="10" customFormat="1" ht="19.899999999999999" customHeight="1" x14ac:dyDescent="0.25">
      <c r="A38" s="59">
        <v>29</v>
      </c>
      <c r="B38" s="60" t="s">
        <v>68</v>
      </c>
      <c r="C38" s="37">
        <f t="shared" si="4"/>
        <v>27766000000</v>
      </c>
      <c r="D38" s="37"/>
      <c r="E38" s="61">
        <v>27766000000</v>
      </c>
      <c r="F38" s="38"/>
      <c r="G38" s="38"/>
      <c r="H38" s="20"/>
      <c r="I38" s="20"/>
      <c r="J38" s="20"/>
      <c r="K38" s="20">
        <f t="shared" si="5"/>
        <v>23708582433</v>
      </c>
      <c r="L38" s="61"/>
      <c r="M38" s="61">
        <v>23708582433</v>
      </c>
      <c r="N38" s="46"/>
      <c r="O38" s="46"/>
      <c r="P38" s="21">
        <f t="shared" si="6"/>
        <v>0</v>
      </c>
      <c r="Q38" s="61"/>
      <c r="R38" s="61"/>
      <c r="S38" s="47"/>
      <c r="T38" s="16">
        <f t="shared" si="2"/>
        <v>0.85387100889577183</v>
      </c>
      <c r="U38" s="16"/>
      <c r="V38" s="16">
        <f t="shared" si="3"/>
        <v>0.85387100889577183</v>
      </c>
    </row>
    <row r="39" spans="1:22" s="10" customFormat="1" ht="25.5" customHeight="1" x14ac:dyDescent="0.25">
      <c r="A39" s="59">
        <v>30</v>
      </c>
      <c r="B39" s="60" t="s">
        <v>69</v>
      </c>
      <c r="C39" s="37">
        <f t="shared" si="4"/>
        <v>27042000000</v>
      </c>
      <c r="D39" s="37"/>
      <c r="E39" s="61">
        <v>27042000000</v>
      </c>
      <c r="F39" s="38"/>
      <c r="G39" s="38"/>
      <c r="H39" s="20"/>
      <c r="I39" s="20"/>
      <c r="J39" s="20"/>
      <c r="K39" s="20">
        <f t="shared" si="5"/>
        <v>26440588305</v>
      </c>
      <c r="L39" s="61"/>
      <c r="M39" s="61">
        <v>26440588305</v>
      </c>
      <c r="N39" s="46"/>
      <c r="O39" s="46"/>
      <c r="P39" s="21">
        <f t="shared" si="6"/>
        <v>0</v>
      </c>
      <c r="Q39" s="61"/>
      <c r="R39" s="61"/>
      <c r="S39" s="47"/>
      <c r="T39" s="16">
        <f t="shared" si="2"/>
        <v>0.97776008819613935</v>
      </c>
      <c r="U39" s="16"/>
      <c r="V39" s="16">
        <f t="shared" si="3"/>
        <v>0.97776008819613935</v>
      </c>
    </row>
    <row r="40" spans="1:22" s="10" customFormat="1" ht="19.899999999999999" customHeight="1" x14ac:dyDescent="0.25">
      <c r="A40" s="59">
        <v>31</v>
      </c>
      <c r="B40" s="60" t="s">
        <v>70</v>
      </c>
      <c r="C40" s="37">
        <f t="shared" si="4"/>
        <v>8470000000</v>
      </c>
      <c r="D40" s="37"/>
      <c r="E40" s="61">
        <v>8470000000</v>
      </c>
      <c r="F40" s="38"/>
      <c r="G40" s="38"/>
      <c r="H40" s="20"/>
      <c r="I40" s="20"/>
      <c r="J40" s="20"/>
      <c r="K40" s="20">
        <f t="shared" si="5"/>
        <v>7684240510</v>
      </c>
      <c r="L40" s="61"/>
      <c r="M40" s="61">
        <v>7684240510</v>
      </c>
      <c r="N40" s="46"/>
      <c r="O40" s="46"/>
      <c r="P40" s="21">
        <f t="shared" si="6"/>
        <v>0</v>
      </c>
      <c r="Q40" s="61"/>
      <c r="R40" s="61"/>
      <c r="S40" s="47"/>
      <c r="T40" s="16">
        <f t="shared" si="2"/>
        <v>0.90723028453364818</v>
      </c>
      <c r="U40" s="16"/>
      <c r="V40" s="16">
        <f t="shared" si="3"/>
        <v>0.90723028453364818</v>
      </c>
    </row>
    <row r="41" spans="1:22" s="10" customFormat="1" ht="19.899999999999999" customHeight="1" x14ac:dyDescent="0.25">
      <c r="A41" s="59">
        <v>32</v>
      </c>
      <c r="B41" s="60" t="s">
        <v>34</v>
      </c>
      <c r="C41" s="37">
        <f t="shared" si="4"/>
        <v>33757000000</v>
      </c>
      <c r="D41" s="37"/>
      <c r="E41" s="61">
        <v>33757000000</v>
      </c>
      <c r="F41" s="38"/>
      <c r="G41" s="38"/>
      <c r="H41" s="20"/>
      <c r="I41" s="20"/>
      <c r="J41" s="20"/>
      <c r="K41" s="20">
        <f t="shared" si="5"/>
        <v>33801963588</v>
      </c>
      <c r="L41" s="61"/>
      <c r="M41" s="61">
        <v>33801963588</v>
      </c>
      <c r="N41" s="46"/>
      <c r="O41" s="46"/>
      <c r="P41" s="21">
        <f t="shared" si="6"/>
        <v>0</v>
      </c>
      <c r="Q41" s="61"/>
      <c r="R41" s="61"/>
      <c r="S41" s="47"/>
      <c r="T41" s="16">
        <f t="shared" si="2"/>
        <v>1.0013319781971146</v>
      </c>
      <c r="U41" s="16"/>
      <c r="V41" s="16">
        <f t="shared" si="3"/>
        <v>1.0013319781971146</v>
      </c>
    </row>
    <row r="42" spans="1:22" s="10" customFormat="1" ht="19.899999999999999" customHeight="1" x14ac:dyDescent="0.25">
      <c r="A42" s="59">
        <v>33</v>
      </c>
      <c r="B42" s="60" t="s">
        <v>35</v>
      </c>
      <c r="C42" s="37">
        <f t="shared" si="4"/>
        <v>943000000</v>
      </c>
      <c r="D42" s="37"/>
      <c r="E42" s="61">
        <v>943000000</v>
      </c>
      <c r="F42" s="38"/>
      <c r="G42" s="38"/>
      <c r="H42" s="20"/>
      <c r="I42" s="20"/>
      <c r="J42" s="20"/>
      <c r="K42" s="20">
        <f t="shared" si="5"/>
        <v>861173603</v>
      </c>
      <c r="L42" s="61"/>
      <c r="M42" s="61">
        <v>861173603</v>
      </c>
      <c r="N42" s="46"/>
      <c r="O42" s="46"/>
      <c r="P42" s="21">
        <f t="shared" si="6"/>
        <v>0</v>
      </c>
      <c r="Q42" s="61"/>
      <c r="R42" s="61"/>
      <c r="S42" s="47"/>
      <c r="T42" s="16">
        <f t="shared" si="2"/>
        <v>0.91322757476139982</v>
      </c>
      <c r="U42" s="16"/>
      <c r="V42" s="16">
        <f t="shared" si="3"/>
        <v>0.91322757476139982</v>
      </c>
    </row>
    <row r="43" spans="1:22" s="10" customFormat="1" ht="19.899999999999999" customHeight="1" x14ac:dyDescent="0.25">
      <c r="A43" s="59">
        <v>34</v>
      </c>
      <c r="B43" s="60" t="s">
        <v>71</v>
      </c>
      <c r="C43" s="37">
        <f t="shared" si="4"/>
        <v>461000000</v>
      </c>
      <c r="D43" s="37"/>
      <c r="E43" s="61">
        <v>461000000</v>
      </c>
      <c r="F43" s="38"/>
      <c r="G43" s="38"/>
      <c r="H43" s="20"/>
      <c r="I43" s="20"/>
      <c r="J43" s="20"/>
      <c r="K43" s="20">
        <f t="shared" si="5"/>
        <v>544110420</v>
      </c>
      <c r="L43" s="61"/>
      <c r="M43" s="61">
        <v>544110420</v>
      </c>
      <c r="N43" s="46"/>
      <c r="O43" s="46"/>
      <c r="P43" s="21">
        <f t="shared" si="6"/>
        <v>0</v>
      </c>
      <c r="Q43" s="61"/>
      <c r="R43" s="61"/>
      <c r="S43" s="47"/>
      <c r="T43" s="16">
        <f t="shared" si="2"/>
        <v>1.180282906724512</v>
      </c>
      <c r="U43" s="16"/>
      <c r="V43" s="16">
        <f t="shared" si="3"/>
        <v>1.180282906724512</v>
      </c>
    </row>
    <row r="44" spans="1:22" s="10" customFormat="1" ht="19.899999999999999" customHeight="1" x14ac:dyDescent="0.25">
      <c r="A44" s="59">
        <v>35</v>
      </c>
      <c r="B44" s="60" t="s">
        <v>72</v>
      </c>
      <c r="C44" s="37">
        <f t="shared" si="4"/>
        <v>1941000000</v>
      </c>
      <c r="D44" s="37"/>
      <c r="E44" s="61">
        <v>1941000000</v>
      </c>
      <c r="F44" s="38"/>
      <c r="G44" s="38"/>
      <c r="H44" s="20"/>
      <c r="I44" s="20"/>
      <c r="J44" s="20"/>
      <c r="K44" s="20">
        <f t="shared" si="5"/>
        <v>1816409083</v>
      </c>
      <c r="L44" s="61"/>
      <c r="M44" s="61">
        <v>1816409083</v>
      </c>
      <c r="N44" s="46"/>
      <c r="O44" s="46"/>
      <c r="P44" s="21">
        <f t="shared" si="6"/>
        <v>0</v>
      </c>
      <c r="Q44" s="61"/>
      <c r="R44" s="61"/>
      <c r="S44" s="47"/>
      <c r="T44" s="16">
        <f t="shared" si="2"/>
        <v>0.93581096496651206</v>
      </c>
      <c r="U44" s="16"/>
      <c r="V44" s="16">
        <f t="shared" si="3"/>
        <v>0.93581096496651206</v>
      </c>
    </row>
    <row r="45" spans="1:22" s="10" customFormat="1" ht="19.899999999999999" customHeight="1" x14ac:dyDescent="0.25">
      <c r="A45" s="59">
        <v>36</v>
      </c>
      <c r="B45" s="60" t="s">
        <v>36</v>
      </c>
      <c r="C45" s="37">
        <f t="shared" si="4"/>
        <v>3869000000</v>
      </c>
      <c r="D45" s="37"/>
      <c r="E45" s="61">
        <v>3869000000</v>
      </c>
      <c r="F45" s="38"/>
      <c r="G45" s="38"/>
      <c r="H45" s="20"/>
      <c r="I45" s="20"/>
      <c r="J45" s="20"/>
      <c r="K45" s="20">
        <f t="shared" si="5"/>
        <v>3741499855</v>
      </c>
      <c r="L45" s="61"/>
      <c r="M45" s="61">
        <v>3741499855</v>
      </c>
      <c r="N45" s="46"/>
      <c r="O45" s="46"/>
      <c r="P45" s="21">
        <f t="shared" si="6"/>
        <v>0</v>
      </c>
      <c r="Q45" s="61"/>
      <c r="R45" s="61"/>
      <c r="S45" s="47"/>
      <c r="T45" s="16">
        <f t="shared" si="2"/>
        <v>0.96704571077797885</v>
      </c>
      <c r="U45" s="16"/>
      <c r="V45" s="16">
        <f t="shared" si="3"/>
        <v>0.96704571077797885</v>
      </c>
    </row>
    <row r="46" spans="1:22" s="10" customFormat="1" ht="19.899999999999999" customHeight="1" x14ac:dyDescent="0.25">
      <c r="A46" s="59">
        <v>37</v>
      </c>
      <c r="B46" s="60" t="s">
        <v>37</v>
      </c>
      <c r="C46" s="37">
        <f t="shared" si="4"/>
        <v>2872000000</v>
      </c>
      <c r="D46" s="37"/>
      <c r="E46" s="61">
        <v>2872000000</v>
      </c>
      <c r="F46" s="38"/>
      <c r="G46" s="38"/>
      <c r="H46" s="20"/>
      <c r="I46" s="20"/>
      <c r="J46" s="20"/>
      <c r="K46" s="20">
        <f t="shared" si="5"/>
        <v>2759339390</v>
      </c>
      <c r="L46" s="61"/>
      <c r="M46" s="61">
        <v>2759339390</v>
      </c>
      <c r="N46" s="46"/>
      <c r="O46" s="46"/>
      <c r="P46" s="21">
        <f t="shared" si="6"/>
        <v>0</v>
      </c>
      <c r="Q46" s="61"/>
      <c r="R46" s="61"/>
      <c r="S46" s="47"/>
      <c r="T46" s="16">
        <f t="shared" si="2"/>
        <v>0.96077276810584955</v>
      </c>
      <c r="U46" s="16"/>
      <c r="V46" s="16">
        <f t="shared" si="3"/>
        <v>0.96077276810584955</v>
      </c>
    </row>
    <row r="47" spans="1:22" s="10" customFormat="1" ht="27" customHeight="1" x14ac:dyDescent="0.25">
      <c r="A47" s="59">
        <v>38</v>
      </c>
      <c r="B47" s="60" t="s">
        <v>73</v>
      </c>
      <c r="C47" s="37">
        <f t="shared" si="4"/>
        <v>268000000</v>
      </c>
      <c r="D47" s="37"/>
      <c r="E47" s="61">
        <v>268000000</v>
      </c>
      <c r="F47" s="38"/>
      <c r="G47" s="38"/>
      <c r="H47" s="20"/>
      <c r="I47" s="20"/>
      <c r="J47" s="20"/>
      <c r="K47" s="20">
        <f t="shared" si="5"/>
        <v>255846420</v>
      </c>
      <c r="L47" s="61"/>
      <c r="M47" s="61">
        <v>255846420</v>
      </c>
      <c r="N47" s="46"/>
      <c r="O47" s="46"/>
      <c r="P47" s="21">
        <f t="shared" si="6"/>
        <v>0</v>
      </c>
      <c r="Q47" s="61"/>
      <c r="R47" s="61"/>
      <c r="S47" s="47"/>
      <c r="T47" s="16">
        <f t="shared" si="2"/>
        <v>0.95465082089552233</v>
      </c>
      <c r="U47" s="16"/>
      <c r="V47" s="16">
        <f t="shared" si="3"/>
        <v>0.95465082089552233</v>
      </c>
    </row>
    <row r="48" spans="1:22" s="10" customFormat="1" ht="19.899999999999999" customHeight="1" x14ac:dyDescent="0.25">
      <c r="A48" s="59">
        <v>39</v>
      </c>
      <c r="B48" s="60" t="s">
        <v>74</v>
      </c>
      <c r="C48" s="37">
        <f t="shared" si="4"/>
        <v>5566000000</v>
      </c>
      <c r="D48" s="37"/>
      <c r="E48" s="61">
        <v>5566000000</v>
      </c>
      <c r="F48" s="38"/>
      <c r="G48" s="38"/>
      <c r="H48" s="20"/>
      <c r="I48" s="20"/>
      <c r="J48" s="20"/>
      <c r="K48" s="20">
        <f t="shared" si="5"/>
        <v>5603580787</v>
      </c>
      <c r="L48" s="61"/>
      <c r="M48" s="61">
        <v>5507580787</v>
      </c>
      <c r="N48" s="46"/>
      <c r="O48" s="46"/>
      <c r="P48" s="21">
        <f t="shared" si="6"/>
        <v>96000000</v>
      </c>
      <c r="Q48" s="61"/>
      <c r="R48" s="61">
        <v>96000000</v>
      </c>
      <c r="S48" s="47"/>
      <c r="T48" s="16">
        <f t="shared" si="2"/>
        <v>1.0067518481854114</v>
      </c>
      <c r="U48" s="16"/>
      <c r="V48" s="16">
        <f t="shared" si="3"/>
        <v>0.98950427362558391</v>
      </c>
    </row>
    <row r="49" spans="1:22" s="10" customFormat="1" ht="26.25" customHeight="1" x14ac:dyDescent="0.25">
      <c r="A49" s="59">
        <v>40</v>
      </c>
      <c r="B49" s="60" t="s">
        <v>75</v>
      </c>
      <c r="C49" s="37">
        <f t="shared" si="4"/>
        <v>1155000000</v>
      </c>
      <c r="D49" s="37"/>
      <c r="E49" s="61">
        <v>1155000000</v>
      </c>
      <c r="F49" s="38"/>
      <c r="G49" s="38"/>
      <c r="H49" s="20"/>
      <c r="I49" s="20"/>
      <c r="J49" s="20"/>
      <c r="K49" s="20">
        <f t="shared" si="5"/>
        <v>983925370</v>
      </c>
      <c r="L49" s="61"/>
      <c r="M49" s="61">
        <v>983925370</v>
      </c>
      <c r="N49" s="46"/>
      <c r="O49" s="46"/>
      <c r="P49" s="21">
        <f t="shared" si="6"/>
        <v>0</v>
      </c>
      <c r="Q49" s="61"/>
      <c r="R49" s="61"/>
      <c r="S49" s="47"/>
      <c r="T49" s="16">
        <f t="shared" si="2"/>
        <v>0.85188343722943727</v>
      </c>
      <c r="U49" s="16"/>
      <c r="V49" s="16">
        <f t="shared" si="3"/>
        <v>0.85188343722943727</v>
      </c>
    </row>
    <row r="50" spans="1:22" s="10" customFormat="1" ht="19.899999999999999" customHeight="1" x14ac:dyDescent="0.25">
      <c r="A50" s="59">
        <v>41</v>
      </c>
      <c r="B50" s="60" t="s">
        <v>76</v>
      </c>
      <c r="C50" s="37">
        <f t="shared" si="4"/>
        <v>224572000000</v>
      </c>
      <c r="D50" s="37"/>
      <c r="E50" s="61">
        <v>224572000000</v>
      </c>
      <c r="F50" s="38"/>
      <c r="G50" s="38"/>
      <c r="H50" s="20"/>
      <c r="I50" s="20"/>
      <c r="J50" s="20"/>
      <c r="K50" s="20">
        <f t="shared" si="5"/>
        <v>239377000000</v>
      </c>
      <c r="L50" s="61"/>
      <c r="M50" s="61">
        <v>239377000000</v>
      </c>
      <c r="N50" s="46"/>
      <c r="O50" s="46"/>
      <c r="P50" s="21">
        <f t="shared" si="6"/>
        <v>0</v>
      </c>
      <c r="Q50" s="61"/>
      <c r="R50" s="61"/>
      <c r="S50" s="47"/>
      <c r="T50" s="16">
        <f t="shared" si="2"/>
        <v>1.0659254047699624</v>
      </c>
      <c r="U50" s="16"/>
      <c r="V50" s="16">
        <f t="shared" si="3"/>
        <v>1.0659254047699624</v>
      </c>
    </row>
    <row r="51" spans="1:22" s="10" customFormat="1" ht="27" customHeight="1" x14ac:dyDescent="0.25">
      <c r="A51" s="59">
        <v>42</v>
      </c>
      <c r="B51" s="60" t="s">
        <v>77</v>
      </c>
      <c r="C51" s="37">
        <f t="shared" si="4"/>
        <v>100000000</v>
      </c>
      <c r="D51" s="37"/>
      <c r="E51" s="61">
        <v>100000000</v>
      </c>
      <c r="F51" s="38"/>
      <c r="G51" s="38"/>
      <c r="H51" s="20"/>
      <c r="I51" s="20"/>
      <c r="J51" s="20"/>
      <c r="K51" s="20">
        <f t="shared" si="5"/>
        <v>100000000</v>
      </c>
      <c r="L51" s="61"/>
      <c r="M51" s="61">
        <v>100000000</v>
      </c>
      <c r="N51" s="46"/>
      <c r="O51" s="46"/>
      <c r="P51" s="21">
        <f t="shared" si="6"/>
        <v>0</v>
      </c>
      <c r="Q51" s="61"/>
      <c r="R51" s="61"/>
      <c r="S51" s="47"/>
      <c r="T51" s="16">
        <f t="shared" si="2"/>
        <v>1</v>
      </c>
      <c r="U51" s="16"/>
      <c r="V51" s="16">
        <f t="shared" si="3"/>
        <v>1</v>
      </c>
    </row>
    <row r="52" spans="1:22" s="10" customFormat="1" ht="19.899999999999999" customHeight="1" x14ac:dyDescent="0.25">
      <c r="A52" s="59">
        <v>43</v>
      </c>
      <c r="B52" s="60" t="s">
        <v>78</v>
      </c>
      <c r="C52" s="37">
        <f t="shared" si="4"/>
        <v>200000000</v>
      </c>
      <c r="D52" s="37"/>
      <c r="E52" s="62">
        <v>200000000</v>
      </c>
      <c r="F52" s="38"/>
      <c r="G52" s="38"/>
      <c r="H52" s="20"/>
      <c r="I52" s="20"/>
      <c r="J52" s="20"/>
      <c r="K52" s="20">
        <f t="shared" si="5"/>
        <v>200000000</v>
      </c>
      <c r="L52" s="61"/>
      <c r="M52" s="61">
        <v>200000000</v>
      </c>
      <c r="N52" s="46"/>
      <c r="O52" s="46"/>
      <c r="P52" s="21">
        <f t="shared" si="6"/>
        <v>0</v>
      </c>
      <c r="Q52" s="61"/>
      <c r="R52" s="61"/>
      <c r="S52" s="47"/>
      <c r="T52" s="16">
        <f t="shared" si="2"/>
        <v>1</v>
      </c>
      <c r="U52" s="16"/>
      <c r="V52" s="16">
        <f t="shared" si="3"/>
        <v>1</v>
      </c>
    </row>
    <row r="53" spans="1:22" s="10" customFormat="1" ht="28.5" customHeight="1" x14ac:dyDescent="0.25">
      <c r="A53" s="59">
        <v>44</v>
      </c>
      <c r="B53" s="60" t="s">
        <v>79</v>
      </c>
      <c r="C53" s="37">
        <f t="shared" si="4"/>
        <v>1345000000</v>
      </c>
      <c r="D53" s="37"/>
      <c r="E53" s="61">
        <v>1345000000</v>
      </c>
      <c r="F53" s="38"/>
      <c r="G53" s="38"/>
      <c r="H53" s="20"/>
      <c r="I53" s="20"/>
      <c r="J53" s="20"/>
      <c r="K53" s="20">
        <f t="shared" si="5"/>
        <v>537949000</v>
      </c>
      <c r="L53" s="61">
        <v>192949000</v>
      </c>
      <c r="M53" s="61">
        <v>345000000</v>
      </c>
      <c r="N53" s="46"/>
      <c r="O53" s="46"/>
      <c r="P53" s="21">
        <f t="shared" si="6"/>
        <v>0</v>
      </c>
      <c r="Q53" s="61"/>
      <c r="R53" s="61"/>
      <c r="S53" s="47"/>
      <c r="T53" s="16">
        <f t="shared" si="2"/>
        <v>0.39996208178438664</v>
      </c>
      <c r="U53" s="16"/>
      <c r="V53" s="16">
        <f t="shared" si="3"/>
        <v>0.25650557620817843</v>
      </c>
    </row>
    <row r="54" spans="1:22" s="10" customFormat="1" ht="19.899999999999999" customHeight="1" x14ac:dyDescent="0.25">
      <c r="A54" s="59">
        <v>45</v>
      </c>
      <c r="B54" s="60" t="s">
        <v>41</v>
      </c>
      <c r="C54" s="37">
        <f t="shared" si="4"/>
        <v>250000000</v>
      </c>
      <c r="D54" s="48"/>
      <c r="E54" s="61">
        <v>250000000</v>
      </c>
      <c r="F54" s="38"/>
      <c r="G54" s="38"/>
      <c r="H54" s="20"/>
      <c r="I54" s="21"/>
      <c r="J54" s="21"/>
      <c r="K54" s="20">
        <f t="shared" si="5"/>
        <v>250000000</v>
      </c>
      <c r="L54" s="61"/>
      <c r="M54" s="61">
        <v>250000000</v>
      </c>
      <c r="N54" s="46"/>
      <c r="O54" s="46"/>
      <c r="P54" s="21">
        <f t="shared" si="6"/>
        <v>0</v>
      </c>
      <c r="Q54" s="61"/>
      <c r="R54" s="61"/>
      <c r="S54" s="47"/>
      <c r="T54" s="16">
        <f t="shared" si="2"/>
        <v>1</v>
      </c>
      <c r="U54" s="16"/>
      <c r="V54" s="16">
        <f t="shared" si="3"/>
        <v>1</v>
      </c>
    </row>
    <row r="55" spans="1:22" s="10" customFormat="1" ht="29.25" customHeight="1" x14ac:dyDescent="0.25">
      <c r="A55" s="59">
        <v>46</v>
      </c>
      <c r="B55" s="63" t="s">
        <v>80</v>
      </c>
      <c r="C55" s="37">
        <f t="shared" si="4"/>
        <v>250000000</v>
      </c>
      <c r="D55" s="48"/>
      <c r="E55" s="61">
        <v>250000000</v>
      </c>
      <c r="F55" s="38"/>
      <c r="G55" s="38"/>
      <c r="H55" s="20"/>
      <c r="I55" s="21"/>
      <c r="J55" s="21"/>
      <c r="K55" s="20">
        <f t="shared" si="5"/>
        <v>250000000</v>
      </c>
      <c r="L55" s="61"/>
      <c r="M55" s="61">
        <v>250000000</v>
      </c>
      <c r="N55" s="46"/>
      <c r="O55" s="46"/>
      <c r="P55" s="21">
        <f t="shared" si="6"/>
        <v>0</v>
      </c>
      <c r="Q55" s="61"/>
      <c r="R55" s="61"/>
      <c r="S55" s="47"/>
      <c r="T55" s="16"/>
      <c r="U55" s="16"/>
      <c r="V55" s="16"/>
    </row>
    <row r="56" spans="1:22" s="1" customFormat="1" ht="20.100000000000001" customHeight="1" x14ac:dyDescent="0.25">
      <c r="A56" s="59">
        <v>47</v>
      </c>
      <c r="B56" s="63" t="s">
        <v>81</v>
      </c>
      <c r="C56" s="37">
        <f t="shared" si="4"/>
        <v>250000000</v>
      </c>
      <c r="D56" s="49"/>
      <c r="E56" s="62">
        <v>250000000</v>
      </c>
      <c r="F56" s="39"/>
      <c r="G56" s="39"/>
      <c r="H56" s="20"/>
      <c r="I56" s="21"/>
      <c r="J56" s="21"/>
      <c r="K56" s="20">
        <f t="shared" si="5"/>
        <v>250000000</v>
      </c>
      <c r="L56" s="61"/>
      <c r="M56" s="61">
        <v>250000000</v>
      </c>
      <c r="N56" s="48"/>
      <c r="O56" s="48"/>
      <c r="P56" s="21">
        <f t="shared" si="6"/>
        <v>0</v>
      </c>
      <c r="Q56" s="61"/>
      <c r="R56" s="61"/>
      <c r="S56" s="48"/>
      <c r="T56" s="16">
        <f t="shared" si="2"/>
        <v>1</v>
      </c>
      <c r="U56" s="16"/>
      <c r="V56" s="16">
        <f t="shared" si="3"/>
        <v>1</v>
      </c>
    </row>
    <row r="57" spans="1:22" s="1" customFormat="1" ht="29.25" customHeight="1" x14ac:dyDescent="0.25">
      <c r="A57" s="59">
        <v>48</v>
      </c>
      <c r="B57" s="64" t="s">
        <v>104</v>
      </c>
      <c r="C57" s="37">
        <f t="shared" si="4"/>
        <v>150000000</v>
      </c>
      <c r="D57" s="49"/>
      <c r="E57" s="62">
        <v>150000000</v>
      </c>
      <c r="F57" s="39"/>
      <c r="G57" s="39"/>
      <c r="H57" s="20"/>
      <c r="I57" s="21"/>
      <c r="J57" s="21"/>
      <c r="K57" s="20">
        <f t="shared" si="5"/>
        <v>0</v>
      </c>
      <c r="L57" s="61"/>
      <c r="M57" s="61"/>
      <c r="N57" s="48"/>
      <c r="O57" s="48"/>
      <c r="P57" s="21">
        <f t="shared" si="6"/>
        <v>0</v>
      </c>
      <c r="Q57" s="61"/>
      <c r="R57" s="61"/>
      <c r="S57" s="48"/>
      <c r="T57" s="16">
        <f t="shared" si="2"/>
        <v>0</v>
      </c>
      <c r="U57" s="16"/>
      <c r="V57" s="16">
        <f t="shared" si="3"/>
        <v>0</v>
      </c>
    </row>
    <row r="58" spans="1:22" s="1" customFormat="1" ht="26.25" customHeight="1" x14ac:dyDescent="0.25">
      <c r="A58" s="59">
        <v>49</v>
      </c>
      <c r="B58" s="65" t="s">
        <v>82</v>
      </c>
      <c r="C58" s="37">
        <f t="shared" si="4"/>
        <v>2441000000</v>
      </c>
      <c r="D58" s="49"/>
      <c r="E58" s="62">
        <v>2441000000</v>
      </c>
      <c r="F58" s="39"/>
      <c r="G58" s="39"/>
      <c r="H58" s="20"/>
      <c r="I58" s="21"/>
      <c r="J58" s="21"/>
      <c r="K58" s="20">
        <f t="shared" si="5"/>
        <v>2383994091</v>
      </c>
      <c r="L58" s="61"/>
      <c r="M58" s="61">
        <v>2383994091</v>
      </c>
      <c r="N58" s="48"/>
      <c r="O58" s="48"/>
      <c r="P58" s="21">
        <f t="shared" si="6"/>
        <v>0</v>
      </c>
      <c r="Q58" s="61"/>
      <c r="R58" s="61"/>
      <c r="S58" s="48"/>
      <c r="T58" s="16">
        <f t="shared" si="2"/>
        <v>0.97664649365014333</v>
      </c>
      <c r="U58" s="16"/>
      <c r="V58" s="16">
        <f t="shared" si="3"/>
        <v>0.97664649365014333</v>
      </c>
    </row>
    <row r="59" spans="1:22" s="1" customFormat="1" ht="26.25" customHeight="1" x14ac:dyDescent="0.25">
      <c r="A59" s="59">
        <v>50</v>
      </c>
      <c r="B59" s="65" t="s">
        <v>42</v>
      </c>
      <c r="C59" s="37">
        <f t="shared" si="4"/>
        <v>15700000000</v>
      </c>
      <c r="D59" s="49"/>
      <c r="E59" s="62">
        <v>15700000000</v>
      </c>
      <c r="F59" s="39"/>
      <c r="G59" s="39"/>
      <c r="H59" s="20"/>
      <c r="I59" s="21"/>
      <c r="J59" s="21"/>
      <c r="K59" s="20">
        <f t="shared" si="5"/>
        <v>17823229000</v>
      </c>
      <c r="L59" s="61"/>
      <c r="M59" s="61">
        <v>17823229000</v>
      </c>
      <c r="N59" s="48"/>
      <c r="O59" s="48"/>
      <c r="P59" s="21">
        <f t="shared" si="6"/>
        <v>0</v>
      </c>
      <c r="Q59" s="61"/>
      <c r="R59" s="61"/>
      <c r="S59" s="48"/>
      <c r="T59" s="16">
        <f t="shared" ref="T59:T84" si="7">K59/C59</f>
        <v>1.1352375159235668</v>
      </c>
      <c r="U59" s="16"/>
      <c r="V59" s="16">
        <f t="shared" ref="V59" si="8">M59/E59</f>
        <v>1.1352375159235668</v>
      </c>
    </row>
    <row r="60" spans="1:22" s="1" customFormat="1" ht="28.5" customHeight="1" x14ac:dyDescent="0.25">
      <c r="A60" s="59">
        <v>51</v>
      </c>
      <c r="B60" s="65" t="s">
        <v>43</v>
      </c>
      <c r="C60" s="37">
        <f t="shared" si="4"/>
        <v>15000000000</v>
      </c>
      <c r="D60" s="49"/>
      <c r="E60" s="62">
        <v>15000000000</v>
      </c>
      <c r="F60" s="39"/>
      <c r="G60" s="39"/>
      <c r="H60" s="20"/>
      <c r="I60" s="21"/>
      <c r="J60" s="21"/>
      <c r="K60" s="20">
        <f t="shared" si="5"/>
        <v>15000000000</v>
      </c>
      <c r="L60" s="61"/>
      <c r="M60" s="61">
        <v>15000000000</v>
      </c>
      <c r="N60" s="48"/>
      <c r="O60" s="48"/>
      <c r="P60" s="21">
        <f t="shared" si="6"/>
        <v>0</v>
      </c>
      <c r="Q60" s="61"/>
      <c r="R60" s="61"/>
      <c r="S60" s="48"/>
      <c r="T60" s="16"/>
      <c r="U60" s="16"/>
      <c r="V60" s="16"/>
    </row>
    <row r="61" spans="1:22" s="1" customFormat="1" ht="28.5" customHeight="1" x14ac:dyDescent="0.25">
      <c r="A61" s="59">
        <v>52</v>
      </c>
      <c r="B61" s="65" t="s">
        <v>83</v>
      </c>
      <c r="C61" s="37">
        <f t="shared" si="4"/>
        <v>0</v>
      </c>
      <c r="D61" s="49"/>
      <c r="E61" s="62"/>
      <c r="F61" s="39"/>
      <c r="G61" s="39"/>
      <c r="H61" s="20"/>
      <c r="I61" s="21"/>
      <c r="J61" s="21"/>
      <c r="K61" s="20">
        <f t="shared" si="5"/>
        <v>181560013549</v>
      </c>
      <c r="L61" s="61">
        <f>-12480704000+181560013549</f>
        <v>169079309549</v>
      </c>
      <c r="M61" s="61"/>
      <c r="N61" s="48"/>
      <c r="O61" s="48"/>
      <c r="P61" s="21">
        <f t="shared" si="6"/>
        <v>12480704000</v>
      </c>
      <c r="Q61" s="61">
        <v>12480704000</v>
      </c>
      <c r="R61" s="61"/>
      <c r="S61" s="48"/>
      <c r="T61" s="16"/>
      <c r="U61" s="16"/>
      <c r="V61" s="16"/>
    </row>
    <row r="62" spans="1:22" s="1" customFormat="1" ht="29.25" customHeight="1" x14ac:dyDescent="0.25">
      <c r="A62" s="59">
        <v>53</v>
      </c>
      <c r="B62" s="65" t="s">
        <v>84</v>
      </c>
      <c r="C62" s="37">
        <f t="shared" si="4"/>
        <v>0</v>
      </c>
      <c r="D62" s="49"/>
      <c r="E62" s="62"/>
      <c r="F62" s="39"/>
      <c r="G62" s="39"/>
      <c r="H62" s="20"/>
      <c r="I62" s="21"/>
      <c r="J62" s="21"/>
      <c r="K62" s="20">
        <f t="shared" si="5"/>
        <v>157632700511</v>
      </c>
      <c r="L62" s="61">
        <f>-16610766000+157632700511</f>
        <v>141021934511</v>
      </c>
      <c r="M62" s="61"/>
      <c r="N62" s="48"/>
      <c r="O62" s="48"/>
      <c r="P62" s="21">
        <f t="shared" si="6"/>
        <v>16610766000</v>
      </c>
      <c r="Q62" s="61">
        <v>16610766000</v>
      </c>
      <c r="R62" s="61"/>
      <c r="S62" s="48"/>
      <c r="T62" s="16"/>
      <c r="U62" s="16"/>
      <c r="V62" s="16"/>
    </row>
    <row r="63" spans="1:22" s="1" customFormat="1" ht="20.100000000000001" customHeight="1" x14ac:dyDescent="0.25">
      <c r="A63" s="59">
        <v>54</v>
      </c>
      <c r="B63" s="65" t="s">
        <v>85</v>
      </c>
      <c r="C63" s="37">
        <f t="shared" si="4"/>
        <v>0</v>
      </c>
      <c r="D63" s="49"/>
      <c r="E63" s="62"/>
      <c r="F63" s="39"/>
      <c r="G63" s="39"/>
      <c r="H63" s="20"/>
      <c r="I63" s="21"/>
      <c r="J63" s="21"/>
      <c r="K63" s="20">
        <f t="shared" si="5"/>
        <v>60524752000</v>
      </c>
      <c r="L63" s="61">
        <v>60524752000</v>
      </c>
      <c r="M63" s="61"/>
      <c r="N63" s="48"/>
      <c r="O63" s="48"/>
      <c r="P63" s="21">
        <f t="shared" si="6"/>
        <v>0</v>
      </c>
      <c r="Q63" s="61"/>
      <c r="R63" s="61"/>
      <c r="S63" s="48"/>
      <c r="T63" s="16"/>
      <c r="U63" s="16"/>
      <c r="V63" s="16"/>
    </row>
    <row r="64" spans="1:22" s="1" customFormat="1" ht="30.75" customHeight="1" x14ac:dyDescent="0.25">
      <c r="A64" s="59">
        <v>55</v>
      </c>
      <c r="B64" s="65" t="s">
        <v>86</v>
      </c>
      <c r="C64" s="37">
        <f t="shared" si="4"/>
        <v>0</v>
      </c>
      <c r="D64" s="49"/>
      <c r="E64" s="62"/>
      <c r="F64" s="39"/>
      <c r="G64" s="39"/>
      <c r="H64" s="20"/>
      <c r="I64" s="21"/>
      <c r="J64" s="21"/>
      <c r="K64" s="20">
        <f t="shared" si="5"/>
        <v>368048475259</v>
      </c>
      <c r="L64" s="61">
        <v>368048475259</v>
      </c>
      <c r="M64" s="61"/>
      <c r="N64" s="48"/>
      <c r="O64" s="48"/>
      <c r="P64" s="21">
        <f t="shared" si="6"/>
        <v>0</v>
      </c>
      <c r="Q64" s="61"/>
      <c r="R64" s="61"/>
      <c r="S64" s="48"/>
      <c r="T64" s="16"/>
      <c r="U64" s="16"/>
      <c r="V64" s="16"/>
    </row>
    <row r="65" spans="1:22" s="1" customFormat="1" ht="22.5" customHeight="1" x14ac:dyDescent="0.25">
      <c r="A65" s="59">
        <v>56</v>
      </c>
      <c r="B65" s="66" t="s">
        <v>87</v>
      </c>
      <c r="C65" s="37">
        <f t="shared" si="4"/>
        <v>0</v>
      </c>
      <c r="D65" s="49"/>
      <c r="E65" s="62"/>
      <c r="F65" s="39"/>
      <c r="G65" s="39"/>
      <c r="H65" s="20"/>
      <c r="I65" s="21"/>
      <c r="J65" s="21"/>
      <c r="K65" s="58">
        <f>L65+M65+N65+O65+P65+S65+392458000000</f>
        <v>445253097673</v>
      </c>
      <c r="L65" s="61">
        <v>52795097673</v>
      </c>
      <c r="M65" s="61"/>
      <c r="N65" s="48"/>
      <c r="O65" s="48"/>
      <c r="P65" s="21">
        <f t="shared" si="6"/>
        <v>0</v>
      </c>
      <c r="Q65" s="61"/>
      <c r="R65" s="61"/>
      <c r="S65" s="48"/>
      <c r="T65" s="16"/>
      <c r="U65" s="16"/>
      <c r="V65" s="16"/>
    </row>
    <row r="66" spans="1:22" s="1" customFormat="1" ht="22.5" customHeight="1" x14ac:dyDescent="0.25">
      <c r="A66" s="59">
        <v>57</v>
      </c>
      <c r="B66" s="66" t="s">
        <v>88</v>
      </c>
      <c r="C66" s="37">
        <f t="shared" si="4"/>
        <v>0</v>
      </c>
      <c r="D66" s="49"/>
      <c r="E66" s="62"/>
      <c r="F66" s="39"/>
      <c r="G66" s="39"/>
      <c r="H66" s="20"/>
      <c r="I66" s="21"/>
      <c r="J66" s="21"/>
      <c r="K66" s="58">
        <f>L66+M66+N66+O66+P66+S66+554568078085</f>
        <v>611774594085</v>
      </c>
      <c r="L66" s="61">
        <v>57206516000</v>
      </c>
      <c r="M66" s="61"/>
      <c r="N66" s="48"/>
      <c r="O66" s="48"/>
      <c r="P66" s="21">
        <f t="shared" si="6"/>
        <v>0</v>
      </c>
      <c r="Q66" s="61"/>
      <c r="R66" s="61"/>
      <c r="S66" s="48"/>
      <c r="T66" s="16"/>
      <c r="U66" s="16"/>
      <c r="V66" s="16"/>
    </row>
    <row r="67" spans="1:22" s="1" customFormat="1" ht="22.5" customHeight="1" x14ac:dyDescent="0.25">
      <c r="A67" s="59">
        <v>58</v>
      </c>
      <c r="B67" s="66" t="s">
        <v>89</v>
      </c>
      <c r="C67" s="37">
        <f t="shared" si="4"/>
        <v>0</v>
      </c>
      <c r="D67" s="49"/>
      <c r="E67" s="62"/>
      <c r="F67" s="39"/>
      <c r="G67" s="39"/>
      <c r="H67" s="20"/>
      <c r="I67" s="21"/>
      <c r="J67" s="21"/>
      <c r="K67" s="58">
        <f>L67+M67+N67+O67+P67+S67+617553000000</f>
        <v>774938148800</v>
      </c>
      <c r="L67" s="61">
        <v>157385148800</v>
      </c>
      <c r="M67" s="61"/>
      <c r="N67" s="48"/>
      <c r="O67" s="48"/>
      <c r="P67" s="21">
        <f t="shared" si="6"/>
        <v>0</v>
      </c>
      <c r="Q67" s="61"/>
      <c r="R67" s="61"/>
      <c r="S67" s="48"/>
      <c r="T67" s="16"/>
      <c r="U67" s="16"/>
      <c r="V67" s="16"/>
    </row>
    <row r="68" spans="1:22" s="1" customFormat="1" ht="22.5" customHeight="1" x14ac:dyDescent="0.25">
      <c r="A68" s="59">
        <v>59</v>
      </c>
      <c r="B68" s="66" t="s">
        <v>90</v>
      </c>
      <c r="C68" s="37">
        <f t="shared" si="4"/>
        <v>0</v>
      </c>
      <c r="D68" s="49"/>
      <c r="E68" s="62"/>
      <c r="F68" s="39"/>
      <c r="G68" s="39"/>
      <c r="H68" s="20"/>
      <c r="I68" s="21"/>
      <c r="J68" s="21"/>
      <c r="K68" s="58">
        <f>L68+M68+N68+O68+P68+S68+292889000000</f>
        <v>488443038112</v>
      </c>
      <c r="L68" s="61">
        <v>195554038112</v>
      </c>
      <c r="M68" s="61"/>
      <c r="N68" s="48"/>
      <c r="O68" s="48"/>
      <c r="P68" s="21">
        <f t="shared" si="6"/>
        <v>0</v>
      </c>
      <c r="Q68" s="61"/>
      <c r="R68" s="61"/>
      <c r="S68" s="48"/>
      <c r="T68" s="16"/>
      <c r="U68" s="16"/>
      <c r="V68" s="16"/>
    </row>
    <row r="69" spans="1:22" s="1" customFormat="1" ht="22.5" customHeight="1" x14ac:dyDescent="0.25">
      <c r="A69" s="59">
        <v>60</v>
      </c>
      <c r="B69" s="66" t="s">
        <v>91</v>
      </c>
      <c r="C69" s="37">
        <f t="shared" si="4"/>
        <v>0</v>
      </c>
      <c r="D69" s="49"/>
      <c r="E69" s="62"/>
      <c r="F69" s="39"/>
      <c r="G69" s="39"/>
      <c r="H69" s="20"/>
      <c r="I69" s="21"/>
      <c r="J69" s="21"/>
      <c r="K69" s="58">
        <f>L69+M69+N69+O69+P69+S69+453358000000</f>
        <v>602026754000</v>
      </c>
      <c r="L69" s="61">
        <v>148668754000</v>
      </c>
      <c r="M69" s="61"/>
      <c r="N69" s="48"/>
      <c r="O69" s="48"/>
      <c r="P69" s="21">
        <f t="shared" si="6"/>
        <v>0</v>
      </c>
      <c r="Q69" s="61"/>
      <c r="R69" s="61"/>
      <c r="S69" s="48"/>
      <c r="T69" s="16"/>
      <c r="U69" s="16"/>
      <c r="V69" s="16"/>
    </row>
    <row r="70" spans="1:22" s="1" customFormat="1" ht="22.5" customHeight="1" x14ac:dyDescent="0.25">
      <c r="A70" s="59">
        <v>61</v>
      </c>
      <c r="B70" s="66" t="s">
        <v>92</v>
      </c>
      <c r="C70" s="37">
        <f t="shared" si="4"/>
        <v>0</v>
      </c>
      <c r="D70" s="49"/>
      <c r="E70" s="62"/>
      <c r="F70" s="39"/>
      <c r="G70" s="39"/>
      <c r="H70" s="20"/>
      <c r="I70" s="21"/>
      <c r="J70" s="21"/>
      <c r="K70" s="58">
        <f>L70+M70+N70+O70+P70+S70+402414000000</f>
        <v>454670936946</v>
      </c>
      <c r="L70" s="61">
        <v>52256936946</v>
      </c>
      <c r="M70" s="61"/>
      <c r="N70" s="48"/>
      <c r="O70" s="48"/>
      <c r="P70" s="21">
        <f t="shared" si="6"/>
        <v>0</v>
      </c>
      <c r="Q70" s="61"/>
      <c r="R70" s="61"/>
      <c r="S70" s="48"/>
      <c r="T70" s="16"/>
      <c r="U70" s="16"/>
      <c r="V70" s="16"/>
    </row>
    <row r="71" spans="1:22" s="1" customFormat="1" ht="22.5" customHeight="1" x14ac:dyDescent="0.25">
      <c r="A71" s="59">
        <v>62</v>
      </c>
      <c r="B71" s="66" t="s">
        <v>93</v>
      </c>
      <c r="C71" s="37">
        <f t="shared" si="4"/>
        <v>0</v>
      </c>
      <c r="D71" s="49"/>
      <c r="E71" s="62"/>
      <c r="F71" s="39"/>
      <c r="G71" s="39"/>
      <c r="H71" s="20"/>
      <c r="I71" s="21"/>
      <c r="J71" s="21"/>
      <c r="K71" s="58">
        <f>L71+M71+N71+O71+P71+S71+325337000000</f>
        <v>350549487500</v>
      </c>
      <c r="L71" s="61">
        <v>25212487500</v>
      </c>
      <c r="M71" s="61"/>
      <c r="N71" s="48"/>
      <c r="O71" s="48"/>
      <c r="P71" s="21">
        <f t="shared" si="6"/>
        <v>0</v>
      </c>
      <c r="Q71" s="61"/>
      <c r="R71" s="61"/>
      <c r="S71" s="48"/>
      <c r="T71" s="16"/>
      <c r="U71" s="16"/>
      <c r="V71" s="16"/>
    </row>
    <row r="72" spans="1:22" s="1" customFormat="1" ht="22.5" customHeight="1" x14ac:dyDescent="0.25">
      <c r="A72" s="59">
        <v>63</v>
      </c>
      <c r="B72" s="67" t="s">
        <v>94</v>
      </c>
      <c r="C72" s="37">
        <f t="shared" ref="C72:C82" si="9">+D72+E72+F72+G72+H72</f>
        <v>0</v>
      </c>
      <c r="D72" s="49"/>
      <c r="E72" s="62"/>
      <c r="F72" s="39"/>
      <c r="G72" s="39"/>
      <c r="H72" s="20"/>
      <c r="I72" s="21"/>
      <c r="J72" s="21"/>
      <c r="K72" s="58">
        <f>L72+M72+N72+O72+P72+S72+195214000000</f>
        <v>250652379299</v>
      </c>
      <c r="L72" s="61">
        <v>55438379299</v>
      </c>
      <c r="M72" s="61"/>
      <c r="N72" s="48"/>
      <c r="O72" s="48"/>
      <c r="P72" s="21">
        <f t="shared" ref="P72:P82" si="10">SUM(Q72:R72)</f>
        <v>0</v>
      </c>
      <c r="Q72" s="61"/>
      <c r="R72" s="61"/>
      <c r="S72" s="48"/>
      <c r="T72" s="16"/>
      <c r="U72" s="16"/>
      <c r="V72" s="16"/>
    </row>
    <row r="73" spans="1:22" s="1" customFormat="1" ht="22.5" customHeight="1" x14ac:dyDescent="0.25">
      <c r="A73" s="59">
        <v>64</v>
      </c>
      <c r="B73" s="65" t="s">
        <v>95</v>
      </c>
      <c r="C73" s="37">
        <f t="shared" si="9"/>
        <v>0</v>
      </c>
      <c r="D73" s="49"/>
      <c r="E73" s="62"/>
      <c r="F73" s="39"/>
      <c r="G73" s="39"/>
      <c r="H73" s="20"/>
      <c r="I73" s="21"/>
      <c r="J73" s="21"/>
      <c r="K73" s="20">
        <f t="shared" ref="K73:K82" si="11">L73+M73+N73+O73+P73+S73</f>
        <v>463850000</v>
      </c>
      <c r="L73" s="61"/>
      <c r="M73" s="61">
        <v>463850000</v>
      </c>
      <c r="N73" s="48"/>
      <c r="O73" s="48"/>
      <c r="P73" s="21">
        <f t="shared" si="10"/>
        <v>0</v>
      </c>
      <c r="Q73" s="61"/>
      <c r="R73" s="61"/>
      <c r="S73" s="48"/>
      <c r="T73" s="16"/>
      <c r="U73" s="16"/>
      <c r="V73" s="16"/>
    </row>
    <row r="74" spans="1:22" s="1" customFormat="1" ht="22.5" customHeight="1" x14ac:dyDescent="0.25">
      <c r="A74" s="59">
        <v>65</v>
      </c>
      <c r="B74" s="65" t="s">
        <v>96</v>
      </c>
      <c r="C74" s="37">
        <f t="shared" si="9"/>
        <v>0</v>
      </c>
      <c r="D74" s="49"/>
      <c r="E74" s="62"/>
      <c r="F74" s="39"/>
      <c r="G74" s="39"/>
      <c r="H74" s="20"/>
      <c r="I74" s="21"/>
      <c r="J74" s="21"/>
      <c r="K74" s="20">
        <f t="shared" si="11"/>
        <v>4276000000</v>
      </c>
      <c r="L74" s="61"/>
      <c r="M74" s="61">
        <v>4276000000</v>
      </c>
      <c r="N74" s="48"/>
      <c r="O74" s="48"/>
      <c r="P74" s="21">
        <f t="shared" si="10"/>
        <v>0</v>
      </c>
      <c r="Q74" s="61"/>
      <c r="R74" s="61"/>
      <c r="S74" s="48"/>
      <c r="T74" s="16"/>
      <c r="U74" s="16"/>
      <c r="V74" s="16"/>
    </row>
    <row r="75" spans="1:22" s="1" customFormat="1" ht="24.75" customHeight="1" x14ac:dyDescent="0.25">
      <c r="A75" s="59">
        <v>66</v>
      </c>
      <c r="B75" s="65" t="s">
        <v>97</v>
      </c>
      <c r="C75" s="37">
        <f t="shared" si="9"/>
        <v>0</v>
      </c>
      <c r="D75" s="49"/>
      <c r="E75" s="62"/>
      <c r="F75" s="39"/>
      <c r="G75" s="39"/>
      <c r="H75" s="20"/>
      <c r="I75" s="21"/>
      <c r="J75" s="21"/>
      <c r="K75" s="20">
        <f t="shared" si="11"/>
        <v>1833365000</v>
      </c>
      <c r="L75" s="61"/>
      <c r="M75" s="61">
        <v>1833365000</v>
      </c>
      <c r="N75" s="48"/>
      <c r="O75" s="48"/>
      <c r="P75" s="21">
        <f t="shared" si="10"/>
        <v>0</v>
      </c>
      <c r="Q75" s="61"/>
      <c r="R75" s="61"/>
      <c r="S75" s="48"/>
      <c r="T75" s="16"/>
      <c r="U75" s="16"/>
      <c r="V75" s="16"/>
    </row>
    <row r="76" spans="1:22" s="1" customFormat="1" ht="27.75" customHeight="1" x14ac:dyDescent="0.25">
      <c r="A76" s="59">
        <v>67</v>
      </c>
      <c r="B76" s="65" t="s">
        <v>98</v>
      </c>
      <c r="C76" s="37">
        <f t="shared" si="9"/>
        <v>0</v>
      </c>
      <c r="D76" s="49"/>
      <c r="E76" s="62"/>
      <c r="F76" s="39"/>
      <c r="G76" s="39"/>
      <c r="H76" s="20"/>
      <c r="I76" s="21"/>
      <c r="J76" s="21"/>
      <c r="K76" s="20">
        <f t="shared" si="11"/>
        <v>139400000</v>
      </c>
      <c r="L76" s="61"/>
      <c r="M76" s="61">
        <v>139400000</v>
      </c>
      <c r="N76" s="48"/>
      <c r="O76" s="48"/>
      <c r="P76" s="21">
        <f t="shared" si="10"/>
        <v>0</v>
      </c>
      <c r="Q76" s="61"/>
      <c r="R76" s="61"/>
      <c r="S76" s="48"/>
      <c r="T76" s="16"/>
      <c r="U76" s="16"/>
      <c r="V76" s="16"/>
    </row>
    <row r="77" spans="1:22" s="1" customFormat="1" ht="24.75" customHeight="1" x14ac:dyDescent="0.25">
      <c r="A77" s="59">
        <v>68</v>
      </c>
      <c r="B77" s="65" t="s">
        <v>99</v>
      </c>
      <c r="C77" s="37">
        <f t="shared" si="9"/>
        <v>0</v>
      </c>
      <c r="D77" s="49"/>
      <c r="E77" s="62"/>
      <c r="F77" s="39"/>
      <c r="G77" s="39"/>
      <c r="H77" s="20"/>
      <c r="I77" s="21"/>
      <c r="J77" s="21"/>
      <c r="K77" s="20">
        <f>L77+M77+N77+O77+P77+S77</f>
        <v>0</v>
      </c>
      <c r="L77" s="61"/>
      <c r="M77" s="61"/>
      <c r="N77" s="48"/>
      <c r="O77" s="48"/>
      <c r="P77" s="21">
        <f t="shared" si="10"/>
        <v>0</v>
      </c>
      <c r="Q77" s="61"/>
      <c r="R77" s="61"/>
      <c r="S77" s="48"/>
      <c r="T77" s="16"/>
      <c r="U77" s="16"/>
      <c r="V77" s="16"/>
    </row>
    <row r="78" spans="1:22" s="1" customFormat="1" ht="30" customHeight="1" x14ac:dyDescent="0.25">
      <c r="A78" s="59">
        <v>69</v>
      </c>
      <c r="B78" s="65" t="s">
        <v>48</v>
      </c>
      <c r="C78" s="37">
        <f t="shared" si="9"/>
        <v>10711000000</v>
      </c>
      <c r="D78" s="49"/>
      <c r="E78" s="62">
        <v>10711000000</v>
      </c>
      <c r="F78" s="39"/>
      <c r="G78" s="39"/>
      <c r="H78" s="20"/>
      <c r="I78" s="21"/>
      <c r="J78" s="21"/>
      <c r="K78" s="20">
        <f t="shared" si="11"/>
        <v>0</v>
      </c>
      <c r="L78" s="61"/>
      <c r="M78" s="61"/>
      <c r="N78" s="48"/>
      <c r="O78" s="48"/>
      <c r="P78" s="21">
        <f t="shared" si="10"/>
        <v>0</v>
      </c>
      <c r="Q78" s="61"/>
      <c r="R78" s="61"/>
      <c r="S78" s="48"/>
      <c r="T78" s="16"/>
      <c r="U78" s="16"/>
      <c r="V78" s="16"/>
    </row>
    <row r="79" spans="1:22" s="1" customFormat="1" ht="40.5" customHeight="1" x14ac:dyDescent="0.25">
      <c r="A79" s="59">
        <v>70</v>
      </c>
      <c r="B79" s="65" t="s">
        <v>100</v>
      </c>
      <c r="C79" s="37">
        <f t="shared" si="9"/>
        <v>40000000000</v>
      </c>
      <c r="D79" s="49"/>
      <c r="E79" s="62">
        <v>40000000000</v>
      </c>
      <c r="F79" s="39"/>
      <c r="G79" s="39"/>
      <c r="H79" s="20"/>
      <c r="I79" s="21"/>
      <c r="J79" s="21"/>
      <c r="K79" s="20">
        <f t="shared" si="11"/>
        <v>0</v>
      </c>
      <c r="L79" s="61"/>
      <c r="M79" s="61"/>
      <c r="N79" s="48"/>
      <c r="O79" s="48"/>
      <c r="P79" s="21">
        <f t="shared" si="10"/>
        <v>0</v>
      </c>
      <c r="Q79" s="61"/>
      <c r="R79" s="61"/>
      <c r="S79" s="48"/>
      <c r="T79" s="16"/>
      <c r="U79" s="16"/>
      <c r="V79" s="16"/>
    </row>
    <row r="80" spans="1:22" s="1" customFormat="1" ht="68.25" customHeight="1" x14ac:dyDescent="0.25">
      <c r="A80" s="59">
        <v>71</v>
      </c>
      <c r="B80" s="65" t="s">
        <v>101</v>
      </c>
      <c r="C80" s="37">
        <f t="shared" si="9"/>
        <v>20000000000</v>
      </c>
      <c r="D80" s="49"/>
      <c r="E80" s="62">
        <v>20000000000</v>
      </c>
      <c r="F80" s="39"/>
      <c r="G80" s="39"/>
      <c r="H80" s="20"/>
      <c r="I80" s="21"/>
      <c r="J80" s="21"/>
      <c r="K80" s="20">
        <f t="shared" si="11"/>
        <v>0</v>
      </c>
      <c r="L80" s="61"/>
      <c r="M80" s="61"/>
      <c r="N80" s="48"/>
      <c r="O80" s="48"/>
      <c r="P80" s="21">
        <f t="shared" si="10"/>
        <v>0</v>
      </c>
      <c r="Q80" s="61"/>
      <c r="R80" s="61"/>
      <c r="S80" s="48"/>
      <c r="T80" s="16"/>
      <c r="U80" s="16"/>
      <c r="V80" s="16"/>
    </row>
    <row r="81" spans="1:22" s="1" customFormat="1" ht="40.5" customHeight="1" x14ac:dyDescent="0.25">
      <c r="A81" s="59">
        <v>72</v>
      </c>
      <c r="B81" s="65" t="s">
        <v>102</v>
      </c>
      <c r="C81" s="37">
        <f t="shared" si="9"/>
        <v>4227000000</v>
      </c>
      <c r="D81" s="49"/>
      <c r="E81" s="62">
        <v>4227000000</v>
      </c>
      <c r="F81" s="39"/>
      <c r="G81" s="39"/>
      <c r="H81" s="20"/>
      <c r="I81" s="21"/>
      <c r="J81" s="21"/>
      <c r="K81" s="20">
        <f t="shared" si="11"/>
        <v>0</v>
      </c>
      <c r="L81" s="61"/>
      <c r="M81" s="61"/>
      <c r="N81" s="48"/>
      <c r="O81" s="48"/>
      <c r="P81" s="21">
        <f t="shared" si="10"/>
        <v>0</v>
      </c>
      <c r="Q81" s="61"/>
      <c r="R81" s="61"/>
      <c r="S81" s="48"/>
      <c r="T81" s="16"/>
      <c r="U81" s="16"/>
      <c r="V81" s="16"/>
    </row>
    <row r="82" spans="1:22" s="1" customFormat="1" ht="42" customHeight="1" x14ac:dyDescent="0.25">
      <c r="A82" s="59">
        <v>73</v>
      </c>
      <c r="B82" s="65" t="s">
        <v>103</v>
      </c>
      <c r="C82" s="37">
        <f t="shared" si="9"/>
        <v>42947000000</v>
      </c>
      <c r="D82" s="49"/>
      <c r="E82" s="62">
        <v>42947000000</v>
      </c>
      <c r="F82" s="39"/>
      <c r="G82" s="39"/>
      <c r="H82" s="20"/>
      <c r="I82" s="21"/>
      <c r="J82" s="21"/>
      <c r="K82" s="20">
        <f t="shared" si="11"/>
        <v>0</v>
      </c>
      <c r="L82" s="61"/>
      <c r="M82" s="61"/>
      <c r="N82" s="48"/>
      <c r="O82" s="48"/>
      <c r="P82" s="21">
        <f t="shared" si="10"/>
        <v>0</v>
      </c>
      <c r="Q82" s="61"/>
      <c r="R82" s="61"/>
      <c r="S82" s="48"/>
      <c r="T82" s="16"/>
      <c r="U82" s="16"/>
      <c r="V82" s="16"/>
    </row>
    <row r="83" spans="1:22" s="5" customFormat="1" ht="40.9" customHeight="1" x14ac:dyDescent="0.25">
      <c r="A83" s="2" t="s">
        <v>2</v>
      </c>
      <c r="B83" s="4" t="s">
        <v>11</v>
      </c>
      <c r="C83" s="50">
        <f t="shared" ref="C83" si="12">+D83+E83+F83+G83+H83</f>
        <v>350000000</v>
      </c>
      <c r="D83" s="19"/>
      <c r="E83" s="19"/>
      <c r="F83" s="19">
        <v>350000000</v>
      </c>
      <c r="G83" s="19"/>
      <c r="H83" s="19"/>
      <c r="I83" s="19"/>
      <c r="J83" s="19"/>
      <c r="K83" s="51">
        <f t="shared" ref="K83:K84" si="13">L83+M83+N83+O83+P83+S83</f>
        <v>333684695</v>
      </c>
      <c r="L83" s="19"/>
      <c r="M83" s="19"/>
      <c r="N83" s="51">
        <v>333684695</v>
      </c>
      <c r="O83" s="19"/>
      <c r="P83" s="19"/>
      <c r="Q83" s="19"/>
      <c r="R83" s="19"/>
      <c r="S83" s="52"/>
      <c r="T83" s="15">
        <f t="shared" si="7"/>
        <v>0.95338484285714287</v>
      </c>
      <c r="U83" s="15"/>
      <c r="V83" s="15"/>
    </row>
    <row r="84" spans="1:22" s="1" customFormat="1" ht="28.9" customHeight="1" x14ac:dyDescent="0.25">
      <c r="A84" s="2" t="s">
        <v>3</v>
      </c>
      <c r="B84" s="4" t="s">
        <v>12</v>
      </c>
      <c r="C84" s="19">
        <f>SUM(D84:G84)</f>
        <v>1000000000</v>
      </c>
      <c r="D84" s="19"/>
      <c r="E84" s="19"/>
      <c r="F84" s="19"/>
      <c r="G84" s="19">
        <v>1000000000</v>
      </c>
      <c r="H84" s="19"/>
      <c r="I84" s="19"/>
      <c r="J84" s="19"/>
      <c r="K84" s="51">
        <f t="shared" si="13"/>
        <v>1000000000</v>
      </c>
      <c r="L84" s="53"/>
      <c r="M84" s="53"/>
      <c r="N84" s="53"/>
      <c r="O84" s="53">
        <v>1000000000</v>
      </c>
      <c r="P84" s="53"/>
      <c r="Q84" s="53"/>
      <c r="R84" s="53"/>
      <c r="S84" s="52"/>
      <c r="T84" s="15">
        <f t="shared" si="7"/>
        <v>1</v>
      </c>
      <c r="U84" s="15"/>
      <c r="V84" s="15"/>
    </row>
    <row r="85" spans="1:22" s="1" customFormat="1" ht="24" customHeight="1" x14ac:dyDescent="0.25">
      <c r="A85" s="2" t="s">
        <v>4</v>
      </c>
      <c r="B85" s="4" t="s">
        <v>45</v>
      </c>
      <c r="C85" s="19">
        <v>67292000000</v>
      </c>
      <c r="D85" s="19"/>
      <c r="E85" s="54"/>
      <c r="F85" s="19"/>
      <c r="G85" s="19"/>
      <c r="H85" s="19"/>
      <c r="I85" s="19"/>
      <c r="J85" s="19"/>
      <c r="K85" s="51"/>
      <c r="L85" s="53"/>
      <c r="M85" s="53"/>
      <c r="N85" s="53"/>
      <c r="O85" s="53"/>
      <c r="P85" s="53"/>
      <c r="Q85" s="53"/>
      <c r="R85" s="53"/>
      <c r="S85" s="52"/>
      <c r="T85" s="15"/>
      <c r="U85" s="15"/>
      <c r="V85" s="15"/>
    </row>
    <row r="86" spans="1:22" s="3" customFormat="1" ht="29.25" customHeight="1" x14ac:dyDescent="0.25">
      <c r="A86" s="2" t="s">
        <v>5</v>
      </c>
      <c r="B86" s="4" t="s">
        <v>46</v>
      </c>
      <c r="C86" s="19">
        <v>170359000000</v>
      </c>
      <c r="D86" s="19"/>
      <c r="E86" s="19"/>
      <c r="F86" s="19"/>
      <c r="G86" s="19"/>
      <c r="H86" s="19"/>
      <c r="I86" s="19"/>
      <c r="J86" s="19"/>
      <c r="K86" s="51"/>
      <c r="L86" s="53"/>
      <c r="M86" s="53"/>
      <c r="N86" s="53"/>
      <c r="O86" s="53"/>
      <c r="P86" s="53"/>
      <c r="Q86" s="53"/>
      <c r="R86" s="53"/>
      <c r="S86" s="55"/>
      <c r="T86" s="15"/>
      <c r="U86" s="15"/>
      <c r="V86" s="15"/>
    </row>
    <row r="87" spans="1:22" s="1" customFormat="1" ht="28.5" customHeight="1" x14ac:dyDescent="0.25">
      <c r="A87" s="2" t="s">
        <v>7</v>
      </c>
      <c r="B87" s="4" t="s">
        <v>19</v>
      </c>
      <c r="C87" s="19">
        <f>SUM(D87:G87)</f>
        <v>0</v>
      </c>
      <c r="D87" s="19"/>
      <c r="E87" s="19"/>
      <c r="F87" s="19"/>
      <c r="G87" s="19"/>
      <c r="H87" s="19"/>
      <c r="I87" s="19"/>
      <c r="J87" s="19"/>
      <c r="K87" s="51">
        <v>1705354573628</v>
      </c>
      <c r="L87" s="53"/>
      <c r="M87" s="53"/>
      <c r="N87" s="53"/>
      <c r="O87" s="53"/>
      <c r="P87" s="53"/>
      <c r="Q87" s="53"/>
      <c r="R87" s="53"/>
      <c r="S87" s="52"/>
      <c r="T87" s="15"/>
      <c r="U87" s="15"/>
      <c r="V87" s="15"/>
    </row>
    <row r="88" spans="1:22" s="5" customFormat="1" ht="32.25" customHeight="1" x14ac:dyDescent="0.25">
      <c r="A88" s="6" t="s">
        <v>20</v>
      </c>
      <c r="B88" s="7" t="s">
        <v>14</v>
      </c>
      <c r="C88" s="22"/>
      <c r="D88" s="22"/>
      <c r="E88" s="22"/>
      <c r="F88" s="22"/>
      <c r="G88" s="22"/>
      <c r="H88" s="22"/>
      <c r="I88" s="22"/>
      <c r="J88" s="22"/>
      <c r="K88" s="56">
        <v>2201748567216</v>
      </c>
      <c r="L88" s="57"/>
      <c r="M88" s="57"/>
      <c r="N88" s="57"/>
      <c r="O88" s="57"/>
      <c r="P88" s="57"/>
      <c r="Q88" s="57"/>
      <c r="R88" s="57"/>
      <c r="S88" s="56">
        <v>2201748567216</v>
      </c>
      <c r="T88" s="17"/>
      <c r="U88" s="17"/>
      <c r="V88" s="17"/>
    </row>
  </sheetData>
  <mergeCells count="23">
    <mergeCell ref="U6:U7"/>
    <mergeCell ref="V6:V7"/>
    <mergeCell ref="C6:C7"/>
    <mergeCell ref="D6:D7"/>
    <mergeCell ref="E6:E7"/>
    <mergeCell ref="K6:K7"/>
    <mergeCell ref="T6:T7"/>
    <mergeCell ref="R1:V1"/>
    <mergeCell ref="F6:F7"/>
    <mergeCell ref="G6:G7"/>
    <mergeCell ref="C5:G5"/>
    <mergeCell ref="L6:L7"/>
    <mergeCell ref="M6:M7"/>
    <mergeCell ref="H6:J6"/>
    <mergeCell ref="N6:N7"/>
    <mergeCell ref="O6:O7"/>
    <mergeCell ref="P6:R6"/>
    <mergeCell ref="S6:S7"/>
    <mergeCell ref="A3:V3"/>
    <mergeCell ref="A5:A7"/>
    <mergeCell ref="B5:B7"/>
    <mergeCell ref="K5:S5"/>
    <mergeCell ref="T5:V5"/>
  </mergeCells>
  <printOptions horizontalCentered="1"/>
  <pageMargins left="0.2" right="0.2" top="0.4" bottom="0.25" header="0.3" footer="0.3"/>
  <pageSetup paperSize="9" scale="6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1987E-C58B-4EEC-AAC9-ECFAACE109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D2AC1A-4BF9-4DFB-B8D3-B9CCBD7B123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99B1BA-5DE5-4830-8810-5BDDC2AFE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2023-12-28T02:34:48Z</cp:lastPrinted>
  <dcterms:created xsi:type="dcterms:W3CDTF">2018-08-22T07:49:45Z</dcterms:created>
  <dcterms:modified xsi:type="dcterms:W3CDTF">2024-01-08T07:21:16Z</dcterms:modified>
</cp:coreProperties>
</file>