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updateLinks="never" codeName="ThisWorkbook" defaultThemeVersion="124226"/>
  <bookViews>
    <workbookView xWindow="-120" yWindow="-120" windowWidth="21840" windowHeight="13140" tabRatio="819" firstSheet="3" activeTab="3"/>
  </bookViews>
  <sheets>
    <sheet name="foxz" sheetId="51" state="veryHidden" r:id="rId1"/>
    <sheet name="bieu 1- Thu" sheetId="50" state="hidden" r:id="rId2"/>
    <sheet name="bieu 2 chi" sheetId="12" state="hidden" r:id="rId3"/>
    <sheet name="Bieu 01-Thu" sheetId="60" r:id="rId4"/>
    <sheet name="Bieu 02-Chi" sheetId="59" r:id="rId5"/>
    <sheet name="bieu 3-48" sheetId="10" r:id="rId6"/>
    <sheet name="bieu 4-50" sheetId="23" r:id="rId7"/>
    <sheet name="bieu 5-51" sheetId="13" r:id="rId8"/>
    <sheet name="bieu 6-52" sheetId="17" r:id="rId9"/>
    <sheet name="bieu 7-53" sheetId="48" r:id="rId10"/>
    <sheet name="bieu 8-54" sheetId="41" r:id="rId11"/>
    <sheet name="bieu 9-58" sheetId="53" r:id="rId12"/>
    <sheet name="bieu 10-59" sheetId="54" r:id="rId13"/>
    <sheet name="Bieu 11-61" sheetId="56" r:id="rId14"/>
    <sheet name="Sheet1" sheetId="36" state="hidden" r:id="rId15"/>
    <sheet name="Sheet2" sheetId="37" state="hidden" r:id="rId16"/>
    <sheet name="Sheet3" sheetId="38" state="hidden" r:id="rId17"/>
    <sheet name="Sheet4" sheetId="39" state="hidden" r:id="rId18"/>
    <sheet name="Sheet5" sheetId="40" state="hidden" r:id="rId19"/>
    <sheet name="Sheet6" sheetId="42" state="hidden" r:id="rId20"/>
    <sheet name="Sheet7" sheetId="43" state="hidden" r:id="rId21"/>
    <sheet name="Sheet8" sheetId="44" state="hidden" r:id="rId22"/>
    <sheet name="Sheet9" sheetId="45" state="hidden" r:id="rId23"/>
    <sheet name="Bieu 12-Bieu 64" sheetId="58" r:id="rId24"/>
    <sheet name="Bieu 13-Bieu 63" sheetId="55" r:id="rId25"/>
  </sheets>
  <externalReferences>
    <externalReference r:id="rId26"/>
    <externalReference r:id="rId27"/>
    <externalReference r:id="rId28"/>
    <externalReference r:id="rId29"/>
    <externalReference r:id="rId30"/>
    <externalReference r:id="rId31"/>
    <externalReference r:id="rId32"/>
    <externalReference r:id="rId33"/>
  </externalReferences>
  <definedNames>
    <definedName name="_40x4">5100</definedName>
    <definedName name="_bac3">12413</definedName>
    <definedName name="_bac4">13529</definedName>
    <definedName name="_bac5">15483</definedName>
    <definedName name="_ban2" hidden="1">{"'Sheet1'!$L$16"}</definedName>
    <definedName name="_xlnm._FilterDatabase" localSheetId="2" hidden="1">'bieu 2 chi'!$A$1:$N$225</definedName>
    <definedName name="_xlnm._FilterDatabase" localSheetId="9" hidden="1">'bieu 7-53'!$A$1:$L$102</definedName>
    <definedName name="_xlnm._FilterDatabase" localSheetId="10" hidden="1">'bieu 8-54'!$A$1:$AX$91</definedName>
    <definedName name="_xlnm._FilterDatabase" localSheetId="15" hidden="1">Sheet2!$A$1:$Q$113</definedName>
    <definedName name="_xlnm._FilterDatabase" localSheetId="18" hidden="1">Sheet5!$A$1:$Q$312</definedName>
    <definedName name="_Goi8" hidden="1">{"'Sheet1'!$L$16"}</definedName>
    <definedName name="_hsm2">1.1289</definedName>
    <definedName name="_km03" hidden="1">{"'Sheet1'!$L$16"}</definedName>
    <definedName name="_Lan1" hidden="1">{"'Sheet1'!$L$16"}</definedName>
    <definedName name="_LAN3" hidden="1">{"'Sheet1'!$L$16"}</definedName>
    <definedName name="_NSO2" hidden="1">{"'Sheet1'!$L$16"}</definedName>
    <definedName name="_Order1" hidden="1">255</definedName>
    <definedName name="_Order2" hidden="1">255</definedName>
    <definedName name="_PA3" hidden="1">{"'Sheet1'!$L$16"}</definedName>
    <definedName name="_phu2" hidden="1">{"'Sheet1'!$L$16"}</definedName>
    <definedName name="_td1" hidden="1">{"'Sheet1'!$L$16"}</definedName>
    <definedName name="_TO14" hidden="1">{"'Sheet1'!$L$16"}</definedName>
    <definedName name="_Tru21" hidden="1">{"'Sheet1'!$L$16"}</definedName>
    <definedName name="_tt3" hidden="1">{"'Sheet1'!$L$16"}</definedName>
    <definedName name="_uyg7" hidden="1">{0}</definedName>
    <definedName name="_VC5" hidden="1">{"'Sheet1'!$L$16"}</definedName>
    <definedName name="anscount" hidden="1">1</definedName>
    <definedName name="AS2DocOpenMode" hidden="1">"AS2DocumentEdit"</definedName>
    <definedName name="ATGT" hidden="1">{"'Sheet1'!$L$16"}</definedName>
    <definedName name="bac3.5">12971</definedName>
    <definedName name="bac3.7">13180</definedName>
    <definedName name="bac4.5">14925</definedName>
    <definedName name="Bgiang" hidden="1">{"'Sheet1'!$L$16"}</definedName>
    <definedName name="bùc">{"Book1","Dt tonghop.xls"}</definedName>
    <definedName name="Bulongma">8700</definedName>
    <definedName name="CACAU">298161</definedName>
    <definedName name="chitietbgiang2" hidden="1">{"'Sheet1'!$L$16"}</definedName>
    <definedName name="chung">66</definedName>
    <definedName name="CLVC3">0.1</definedName>
    <definedName name="Cotsatma">9726</definedName>
    <definedName name="Cotthepma">9726</definedName>
    <definedName name="CTCT1" hidden="1">{"'Sheet1'!$L$16"}</definedName>
    <definedName name="Dad" hidden="1">{"'Sheet1'!$L$16"}</definedName>
    <definedName name="DCL_22">12117600</definedName>
    <definedName name="DCL_35">25490000</definedName>
    <definedName name="do" hidden="1">{"'Sheet1'!$L$16"}</definedName>
    <definedName name="Document_array">{"Book1","DT KV0.5.xls"}</definedName>
    <definedName name="fbsdggdsf">{"DZ-TDTB2.XLS","Dcksat.xls"}</definedName>
    <definedName name="fff" hidden="1">{"'Sheet1'!$L$16"}</definedName>
    <definedName name="fg" hidden="1">{"'Sheet1'!$L$16"}</definedName>
    <definedName name="FI_12">4820</definedName>
    <definedName name="fsdfdsf" hidden="1">{"'Sheet1'!$L$16"}</definedName>
    <definedName name="gj" localSheetId="1">'[1]#REF'!#REF!</definedName>
    <definedName name="gj" localSheetId="10">'[1]#REF'!#REF!</definedName>
    <definedName name="gj">'[1]#REF'!#REF!</definedName>
    <definedName name="gkkjl" hidden="1">{"'Sheet1'!$L$16"}</definedName>
    <definedName name="gtyugt" hidden="1">{0}</definedName>
    <definedName name="gygft" hidden="1">{0}</definedName>
    <definedName name="h" hidden="1">{"'Sheet1'!$L$16"}</definedName>
    <definedName name="hai" hidden="1">{"'Sheet1'!$L$16"}</definedName>
    <definedName name="Heä_soá_laép_xaø_H">1.7</definedName>
    <definedName name="hjh" hidden="1">{0}</definedName>
    <definedName name="hjjkl" hidden="1">{"'Sheet1'!$L$16"}</definedName>
    <definedName name="hoc">55000</definedName>
    <definedName name="HSCT3">0.1</definedName>
    <definedName name="HSDN">2.5</definedName>
    <definedName name="HSLXH">1.7</definedName>
    <definedName name="hsnc_cau2">1.626</definedName>
    <definedName name="hsnc_d">1.6356</definedName>
    <definedName name="hsnc_d2">1.6356</definedName>
    <definedName name="htlm"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Title" hidden="1">"00Q3961-SUM"</definedName>
    <definedName name="hu" hidden="1">{"'Sheet1'!$L$16"}</definedName>
    <definedName name="hung" hidden="1">{"'Sheet1'!$L$16"}</definedName>
    <definedName name="huy" hidden="1">{"'Sheet1'!$L$16"}</definedName>
    <definedName name="jghju" hidden="1">{0}</definedName>
    <definedName name="jvghjgj" hidden="1">TRUE</definedName>
    <definedName name="khac">2</definedName>
    <definedName name="khla09" hidden="1">{"'Sheet1'!$L$16"}</definedName>
    <definedName name="khongtruotgia" hidden="1">{"'Sheet1'!$L$16"}</definedName>
    <definedName name="khvh09" hidden="1">{"'Sheet1'!$L$16"}</definedName>
    <definedName name="KHYt09" hidden="1">{"'Sheet1'!$L$16"}</definedName>
    <definedName name="ksbn" hidden="1">{"'Sheet1'!$L$16"}</definedName>
    <definedName name="kshn" hidden="1">{"'Sheet1'!$L$16"}</definedName>
    <definedName name="ksls" hidden="1">{"'Sheet1'!$L$16"}</definedName>
    <definedName name="L63x6">5800</definedName>
    <definedName name="langson" hidden="1">{"'Sheet1'!$L$16"}</definedName>
    <definedName name="Lap_dat_td">'[2]M 67'!$A$37:$F$40</definedName>
    <definedName name="LBS_22">107800000</definedName>
    <definedName name="limcount" hidden="1">1</definedName>
    <definedName name="luong">{"ÿÿÿÿÿ"}</definedName>
    <definedName name="mai" hidden="1">{"'Sheet1'!$L$16"}</definedName>
    <definedName name="mo" hidden="1">{"'Sheet1'!$L$16"}</definedName>
    <definedName name="moi" hidden="1">{"'Sheet1'!$L$16"}</definedName>
    <definedName name="Nhan_xet_cua_dai">"Picture 1"</definedName>
    <definedName name="nhfffd">{"DZ-TDTB2.XLS","Dcksat.xls"}</definedName>
    <definedName name="PAIII_" hidden="1">{"'Sheet1'!$L$16"}</definedName>
    <definedName name="PMS" hidden="1">{"'Sheet1'!$L$16"}</definedName>
    <definedName name="_xlnm.Print_Area" localSheetId="3">'Bieu 01-Thu'!$A$1:$N$37</definedName>
    <definedName name="_xlnm.Print_Area" localSheetId="4">'Bieu 02-Chi'!$A$2:$N$223</definedName>
    <definedName name="_xlnm.Print_Area" localSheetId="1">'bieu 1- Thu'!$A$1:$L$38</definedName>
    <definedName name="_xlnm.Print_Area" localSheetId="12">'bieu 10-59'!$A$1:$Z$19</definedName>
    <definedName name="_xlnm.Print_Area" localSheetId="13">'Bieu 11-61'!$A$1:$R$106</definedName>
    <definedName name="_xlnm.Print_Area" localSheetId="23">'Bieu 12-Bieu 64'!$A$1:$I$16</definedName>
    <definedName name="_xlnm.Print_Area" localSheetId="24">'Bieu 13-Bieu 63'!$A$1:$L$22</definedName>
    <definedName name="_xlnm.Print_Area" localSheetId="2">'bieu 2 chi'!$A$2:$M$223</definedName>
    <definedName name="_xlnm.Print_Area" localSheetId="5">'bieu 3-48'!$A$1:$F$40</definedName>
    <definedName name="_xlnm.Print_Area" localSheetId="6">'bieu 4-50'!$A$1:$H$37</definedName>
    <definedName name="_xlnm.Print_Area" localSheetId="7">'bieu 5-51'!$A$1:$E$68</definedName>
    <definedName name="_xlnm.Print_Area" localSheetId="8">'bieu 6-52'!$A$1:$F$51</definedName>
    <definedName name="_xlnm.Print_Area" localSheetId="9">'bieu 7-53'!$A$2:$K$100</definedName>
    <definedName name="_xlnm.Print_Area" localSheetId="10">'bieu 8-54'!$A$1:$AD$91</definedName>
    <definedName name="_xlnm.Print_Area" localSheetId="11">'bieu 9-58'!$A$1:$AC$18</definedName>
    <definedName name="_xlnm.Print_Area">#REF!</definedName>
    <definedName name="_xlnm.Print_Titles" localSheetId="3">'Bieu 01-Thu'!$1:$7</definedName>
    <definedName name="_xlnm.Print_Titles" localSheetId="4">'Bieu 02-Chi'!$7:$8</definedName>
    <definedName name="_xlnm.Print_Titles" localSheetId="1">'bieu 1- Thu'!$7:$8</definedName>
    <definedName name="_xlnm.Print_Titles" localSheetId="2">'bieu 2 chi'!$7:$8</definedName>
    <definedName name="_xlnm.Print_Titles" localSheetId="6">'bieu 4-50'!$5:$6</definedName>
    <definedName name="_xlnm.Print_Titles" localSheetId="7">'bieu 5-51'!$5:$5</definedName>
    <definedName name="_xlnm.Print_Titles" localSheetId="8">'bieu 6-52'!$5:$6</definedName>
    <definedName name="_xlnm.Print_Titles" localSheetId="9">'bieu 7-53'!$7:$8</definedName>
    <definedName name="_xlnm.Print_Titles" localSheetId="10">'bieu 8-54'!$6:$9</definedName>
    <definedName name="_xlnm.Print_Titles">#REF!</definedName>
    <definedName name="qa" hidden="1">{"'Sheet1'!$L$16"}</definedName>
    <definedName name="QQ" hidden="1">{"'Sheet1'!$L$16"}</definedName>
    <definedName name="rate">14000</definedName>
    <definedName name="rtyfry" hidden="1">{0}</definedName>
    <definedName name="sencount" hidden="1">2</definedName>
    <definedName name="tao" hidden="1">{"'Sheet1'!$L$16"}</definedName>
    <definedName name="TaxTV">10%</definedName>
    <definedName name="TaxXL">5%</definedName>
    <definedName name="TextRefCopyRangeCount" hidden="1">216</definedName>
    <definedName name="tgy" hidden="1">{0}</definedName>
    <definedName name="tha" hidden="1">{"'Sheet1'!$L$16"}</definedName>
    <definedName name="thepma">10500</definedName>
    <definedName name="THKL" hidden="1">{"'Sheet1'!$L$16"}</definedName>
    <definedName name="Tiepdiama">9500</definedName>
    <definedName name="TKYB">"TKYB"</definedName>
    <definedName name="tonghop" hidden="1">{"'Sheet1'!$L$16"}</definedName>
    <definedName name="tuyennhanh" hidden="1">{"'Sheet1'!$L$16"}</definedName>
    <definedName name="ugyu" hidden="1">{0}</definedName>
    <definedName name="VATM" hidden="1">{"'Sheet1'!$L$16"}</definedName>
    <definedName name="vcbo1" hidden="1">{"'Sheet1'!$L$16"}</definedName>
    <definedName name="vcoto" hidden="1">{"'Sheet1'!$L$16"}</definedName>
    <definedName name="VH" hidden="1">{"'Sheet1'!$L$16"}</definedName>
    <definedName name="Viet" hidden="1">{"'Sheet1'!$L$16"}</definedName>
    <definedName name="VLBS">#N/A</definedName>
    <definedName name="vv" hidden="1">{"'Sheet1'!$L$16"}</definedName>
    <definedName name="XCCT">0.5</definedName>
    <definedName name="xls" hidden="1">{"'Sheet1'!$L$16"}</definedName>
    <definedName name="xlttbninh" hidden="1">{"'Sheet1'!$L$16"}</definedName>
  </definedNames>
  <calcPr calcId="144525"/>
</workbook>
</file>

<file path=xl/calcChain.xml><?xml version="1.0" encoding="utf-8"?>
<calcChain xmlns="http://schemas.openxmlformats.org/spreadsheetml/2006/main">
  <c r="K157" i="59" l="1"/>
  <c r="F54" i="59"/>
  <c r="E54" i="59"/>
  <c r="D157" i="59"/>
  <c r="L157" i="59"/>
  <c r="F9" i="17" l="1"/>
  <c r="E51" i="17"/>
  <c r="E29" i="10"/>
  <c r="E38" i="10"/>
  <c r="E37" i="10"/>
  <c r="H21" i="59"/>
  <c r="AA37" i="59"/>
  <c r="F10" i="48"/>
  <c r="D8" i="17"/>
  <c r="C8" i="17"/>
  <c r="D10" i="17"/>
  <c r="C10" i="17"/>
  <c r="C37" i="17"/>
  <c r="D37" i="12"/>
  <c r="D157" i="12"/>
  <c r="F54" i="12"/>
  <c r="E54" i="12"/>
  <c r="D6" i="13"/>
  <c r="D12" i="13"/>
  <c r="D7" i="23"/>
  <c r="C7" i="23"/>
  <c r="E23" i="10"/>
  <c r="E25" i="10"/>
  <c r="E26" i="10"/>
  <c r="E27" i="10"/>
  <c r="E28" i="10"/>
  <c r="E30" i="10"/>
  <c r="E31" i="10"/>
  <c r="E32" i="10"/>
  <c r="E33" i="10"/>
  <c r="E34" i="10"/>
  <c r="E35" i="10"/>
  <c r="E36" i="10"/>
  <c r="D21" i="10"/>
  <c r="D28" i="60"/>
  <c r="V10" i="50"/>
  <c r="L11" i="59"/>
  <c r="K93" i="56"/>
  <c r="K82" i="56"/>
  <c r="J82" i="56" s="1"/>
  <c r="G82" i="56" s="1"/>
  <c r="J83" i="56"/>
  <c r="X16" i="53"/>
  <c r="V16" i="53"/>
  <c r="P16" i="53" s="1"/>
  <c r="X15" i="53"/>
  <c r="V15" i="53"/>
  <c r="P15" i="53" s="1"/>
  <c r="D29" i="13"/>
  <c r="I188" i="12"/>
  <c r="J220" i="59"/>
  <c r="F158" i="59"/>
  <c r="J188" i="59"/>
  <c r="F158" i="12"/>
  <c r="I220" i="12"/>
  <c r="M8" i="60"/>
  <c r="M11" i="60"/>
  <c r="K11" i="60"/>
  <c r="L11" i="60"/>
  <c r="N11" i="60"/>
  <c r="N10" i="60"/>
  <c r="N8" i="60"/>
  <c r="E33" i="60"/>
  <c r="E10" i="60"/>
  <c r="E9" i="60" s="1"/>
  <c r="E8" i="60" s="1"/>
  <c r="E15" i="60"/>
  <c r="H30" i="60" l="1"/>
  <c r="H29" i="60"/>
  <c r="I30" i="60"/>
  <c r="J37" i="60"/>
  <c r="I37" i="60"/>
  <c r="H37" i="60"/>
  <c r="L37" i="60" s="1"/>
  <c r="G37" i="60"/>
  <c r="I36" i="60"/>
  <c r="H36" i="60"/>
  <c r="L36" i="60" s="1"/>
  <c r="G36" i="60"/>
  <c r="I35" i="60"/>
  <c r="I33" i="60" s="1"/>
  <c r="H35" i="60"/>
  <c r="G35" i="60"/>
  <c r="F35" i="60"/>
  <c r="D35" i="60"/>
  <c r="L34" i="60"/>
  <c r="G34" i="60"/>
  <c r="N34" i="60" s="1"/>
  <c r="F34" i="60"/>
  <c r="M34" i="60" s="1"/>
  <c r="D34" i="60"/>
  <c r="K34" i="60" s="1"/>
  <c r="C33" i="60"/>
  <c r="I32" i="60"/>
  <c r="H32" i="60"/>
  <c r="L32" i="60" s="1"/>
  <c r="G32" i="60"/>
  <c r="I31" i="60"/>
  <c r="H31" i="60"/>
  <c r="L31" i="60" s="1"/>
  <c r="G31" i="60"/>
  <c r="G30" i="60"/>
  <c r="I28" i="60"/>
  <c r="H28" i="60"/>
  <c r="G28" i="60"/>
  <c r="I27" i="60"/>
  <c r="H27" i="60"/>
  <c r="L27" i="60" s="1"/>
  <c r="G27" i="60"/>
  <c r="D27" i="60"/>
  <c r="I26" i="60"/>
  <c r="H26" i="60"/>
  <c r="L26" i="60" s="1"/>
  <c r="G26" i="60"/>
  <c r="I25" i="60"/>
  <c r="H25" i="60"/>
  <c r="L25" i="60" s="1"/>
  <c r="G25" i="60"/>
  <c r="J24" i="60"/>
  <c r="I24" i="60"/>
  <c r="H24" i="60"/>
  <c r="L24" i="60" s="1"/>
  <c r="G24" i="60"/>
  <c r="D24" i="60"/>
  <c r="I23" i="60"/>
  <c r="H23" i="60"/>
  <c r="M23" i="60" s="1"/>
  <c r="G23" i="60"/>
  <c r="D23" i="60"/>
  <c r="I22" i="60"/>
  <c r="H22" i="60"/>
  <c r="L22" i="60" s="1"/>
  <c r="G22" i="60"/>
  <c r="I21" i="60"/>
  <c r="H21" i="60"/>
  <c r="L21" i="60" s="1"/>
  <c r="G21" i="60"/>
  <c r="D21" i="60"/>
  <c r="I20" i="60"/>
  <c r="H20" i="60"/>
  <c r="G20" i="60"/>
  <c r="D20" i="60"/>
  <c r="I19" i="60"/>
  <c r="H19" i="60"/>
  <c r="G19" i="60"/>
  <c r="D19" i="60"/>
  <c r="I18" i="60"/>
  <c r="H18" i="60"/>
  <c r="L18" i="60" s="1"/>
  <c r="G18" i="60"/>
  <c r="D18" i="60"/>
  <c r="I17" i="60"/>
  <c r="H17" i="60"/>
  <c r="L17" i="60" s="1"/>
  <c r="G17" i="60"/>
  <c r="F17" i="60"/>
  <c r="D17" i="60"/>
  <c r="N16" i="60"/>
  <c r="M16" i="60"/>
  <c r="L16" i="60"/>
  <c r="I15" i="60"/>
  <c r="H15" i="60"/>
  <c r="L15" i="60" s="1"/>
  <c r="G15" i="60"/>
  <c r="D15" i="60"/>
  <c r="I14" i="60"/>
  <c r="H14" i="60"/>
  <c r="G14" i="60"/>
  <c r="D14" i="60"/>
  <c r="T13" i="60"/>
  <c r="I13" i="60"/>
  <c r="H13" i="60"/>
  <c r="M13" i="60" s="1"/>
  <c r="G13" i="60"/>
  <c r="D13" i="60"/>
  <c r="I12" i="60"/>
  <c r="H12" i="60"/>
  <c r="M12" i="60" s="1"/>
  <c r="G12" i="60"/>
  <c r="D12" i="60"/>
  <c r="I11" i="60"/>
  <c r="H11" i="60"/>
  <c r="G11" i="60"/>
  <c r="D11" i="60"/>
  <c r="O10" i="60"/>
  <c r="C10" i="60"/>
  <c r="C9" i="60" s="1"/>
  <c r="C8" i="60" s="1"/>
  <c r="R2" i="60"/>
  <c r="H223" i="59"/>
  <c r="D223" i="59"/>
  <c r="H222" i="59"/>
  <c r="L222" i="59" s="1"/>
  <c r="H221" i="59"/>
  <c r="H220" i="59"/>
  <c r="L220" i="59" s="1"/>
  <c r="L219" i="59"/>
  <c r="H219" i="59"/>
  <c r="H218" i="59"/>
  <c r="H217" i="59"/>
  <c r="H216" i="59"/>
  <c r="L216" i="59" s="1"/>
  <c r="H215" i="59"/>
  <c r="L215" i="59" s="1"/>
  <c r="H214" i="59"/>
  <c r="L214" i="59" s="1"/>
  <c r="L213" i="59"/>
  <c r="H213" i="59"/>
  <c r="H212" i="59"/>
  <c r="H211" i="59"/>
  <c r="L211" i="59" s="1"/>
  <c r="AL210" i="59"/>
  <c r="Y210" i="59"/>
  <c r="J210" i="59"/>
  <c r="J209" i="59" s="1"/>
  <c r="I210" i="59"/>
  <c r="I209" i="59" s="1"/>
  <c r="D209" i="59"/>
  <c r="H208" i="59"/>
  <c r="L208" i="59" s="1"/>
  <c r="H207" i="59"/>
  <c r="D207" i="59"/>
  <c r="L206" i="59"/>
  <c r="H206" i="59"/>
  <c r="D206" i="59"/>
  <c r="H205" i="59"/>
  <c r="L205" i="59" s="1"/>
  <c r="D205" i="59"/>
  <c r="H203" i="59"/>
  <c r="F203" i="59"/>
  <c r="D203" i="59" s="1"/>
  <c r="K203" i="59" s="1"/>
  <c r="H202" i="59"/>
  <c r="L202" i="59" s="1"/>
  <c r="D202" i="59"/>
  <c r="K202" i="59" s="1"/>
  <c r="H201" i="59"/>
  <c r="N201" i="59" s="1"/>
  <c r="D201" i="59"/>
  <c r="H200" i="59"/>
  <c r="L200" i="59" s="1"/>
  <c r="D200" i="59"/>
  <c r="N200" i="59" s="1"/>
  <c r="H199" i="59"/>
  <c r="L199" i="59" s="1"/>
  <c r="H198" i="59"/>
  <c r="L198" i="59" s="1"/>
  <c r="D198" i="59"/>
  <c r="H197" i="59"/>
  <c r="D197" i="59"/>
  <c r="H196" i="59"/>
  <c r="L196" i="59" s="1"/>
  <c r="D196" i="59"/>
  <c r="N196" i="59" s="1"/>
  <c r="H195" i="59"/>
  <c r="N195" i="59" s="1"/>
  <c r="D195" i="59"/>
  <c r="H194" i="59"/>
  <c r="D194" i="59"/>
  <c r="H193" i="59"/>
  <c r="D193" i="59"/>
  <c r="J192" i="59"/>
  <c r="J191" i="59" s="1"/>
  <c r="I192" i="59"/>
  <c r="F192" i="59"/>
  <c r="E192" i="59"/>
  <c r="E191" i="59" s="1"/>
  <c r="D192" i="59"/>
  <c r="G190" i="59"/>
  <c r="L189" i="59"/>
  <c r="H189" i="59"/>
  <c r="K189" i="59" s="1"/>
  <c r="D189" i="59"/>
  <c r="H188" i="59"/>
  <c r="L188" i="59" s="1"/>
  <c r="D188" i="59"/>
  <c r="D187" i="59" s="1"/>
  <c r="J187" i="59"/>
  <c r="H187" i="59" s="1"/>
  <c r="I187" i="59"/>
  <c r="F187" i="59"/>
  <c r="E187" i="59"/>
  <c r="H186" i="59"/>
  <c r="L186" i="59" s="1"/>
  <c r="D186" i="59"/>
  <c r="H185" i="59"/>
  <c r="L185" i="59" s="1"/>
  <c r="D185" i="59"/>
  <c r="H184" i="59"/>
  <c r="L184" i="59" s="1"/>
  <c r="D184" i="59"/>
  <c r="J183" i="59"/>
  <c r="H183" i="59" s="1"/>
  <c r="D183" i="59"/>
  <c r="J182" i="59"/>
  <c r="H182" i="59" s="1"/>
  <c r="I181" i="59"/>
  <c r="D181" i="59"/>
  <c r="L180" i="59"/>
  <c r="J180" i="59"/>
  <c r="H180" i="59"/>
  <c r="D180" i="59"/>
  <c r="D179" i="59" s="1"/>
  <c r="F179" i="59"/>
  <c r="F178" i="59" s="1"/>
  <c r="E179" i="59"/>
  <c r="G177" i="59"/>
  <c r="N176" i="59"/>
  <c r="H176" i="59"/>
  <c r="D176" i="59"/>
  <c r="H175" i="59"/>
  <c r="D175" i="59"/>
  <c r="H174" i="59"/>
  <c r="L174" i="59" s="1"/>
  <c r="H173" i="59"/>
  <c r="L173" i="59" s="1"/>
  <c r="H172" i="59"/>
  <c r="L172" i="59" s="1"/>
  <c r="L171" i="59"/>
  <c r="H171" i="59"/>
  <c r="H170" i="59"/>
  <c r="N170" i="59" s="1"/>
  <c r="L169" i="59"/>
  <c r="H169" i="59"/>
  <c r="N169" i="59" s="1"/>
  <c r="M168" i="59"/>
  <c r="L168" i="59"/>
  <c r="H168" i="59"/>
  <c r="D168" i="59"/>
  <c r="K168" i="59" s="1"/>
  <c r="H167" i="59"/>
  <c r="N167" i="59" s="1"/>
  <c r="D167" i="59"/>
  <c r="H166" i="59"/>
  <c r="H165" i="59"/>
  <c r="H164" i="59"/>
  <c r="H162" i="59"/>
  <c r="L162" i="59" s="1"/>
  <c r="D162" i="59"/>
  <c r="K162" i="59" s="1"/>
  <c r="H161" i="59"/>
  <c r="H160" i="59"/>
  <c r="L158" i="59"/>
  <c r="H158" i="59"/>
  <c r="D158" i="59"/>
  <c r="N158" i="59" s="1"/>
  <c r="O157" i="59"/>
  <c r="H157" i="59"/>
  <c r="P157" i="59" s="1"/>
  <c r="H156" i="59"/>
  <c r="H155" i="59"/>
  <c r="H154" i="59"/>
  <c r="AL154" i="59" s="1"/>
  <c r="H153" i="59"/>
  <c r="H152" i="59"/>
  <c r="H151" i="59"/>
  <c r="H149" i="59"/>
  <c r="N149" i="59" s="1"/>
  <c r="D149" i="59"/>
  <c r="H148" i="59"/>
  <c r="H147" i="59"/>
  <c r="H146" i="59"/>
  <c r="H145" i="59"/>
  <c r="H144" i="59"/>
  <c r="AL144" i="59" s="1"/>
  <c r="H143" i="59"/>
  <c r="H142" i="59"/>
  <c r="H140" i="59"/>
  <c r="D140" i="59"/>
  <c r="H139" i="59"/>
  <c r="H138" i="59"/>
  <c r="H137" i="59"/>
  <c r="H136" i="59"/>
  <c r="H135" i="59"/>
  <c r="H134" i="59"/>
  <c r="H133" i="59"/>
  <c r="H132" i="59"/>
  <c r="H131" i="59"/>
  <c r="H129" i="59"/>
  <c r="N129" i="59" s="1"/>
  <c r="D129" i="59"/>
  <c r="H128" i="59"/>
  <c r="D128" i="59"/>
  <c r="H127" i="59"/>
  <c r="H125" i="59"/>
  <c r="N125" i="59" s="1"/>
  <c r="D125" i="59"/>
  <c r="H124" i="59"/>
  <c r="H123" i="59"/>
  <c r="H122" i="59"/>
  <c r="H121" i="59"/>
  <c r="H120" i="59"/>
  <c r="H119" i="59"/>
  <c r="H118" i="59"/>
  <c r="H116" i="59"/>
  <c r="D116" i="59"/>
  <c r="H115" i="59"/>
  <c r="M115" i="59" s="1"/>
  <c r="D115" i="59"/>
  <c r="H114" i="59"/>
  <c r="H113" i="59"/>
  <c r="H112" i="59"/>
  <c r="H111" i="59"/>
  <c r="H110" i="59"/>
  <c r="H109" i="59"/>
  <c r="H108" i="59"/>
  <c r="H107" i="59"/>
  <c r="H106" i="59"/>
  <c r="H105" i="59"/>
  <c r="H104" i="59"/>
  <c r="H103" i="59"/>
  <c r="H102" i="59"/>
  <c r="H101" i="59"/>
  <c r="H100" i="59"/>
  <c r="H99" i="59"/>
  <c r="H98" i="59"/>
  <c r="H96" i="59"/>
  <c r="L96" i="59" s="1"/>
  <c r="D96" i="59"/>
  <c r="N96" i="59" s="1"/>
  <c r="H95" i="59"/>
  <c r="H94" i="59"/>
  <c r="H93" i="59"/>
  <c r="H92" i="59"/>
  <c r="H91" i="59"/>
  <c r="H90" i="59"/>
  <c r="H89" i="59"/>
  <c r="H88" i="59"/>
  <c r="H87" i="59"/>
  <c r="H86" i="59"/>
  <c r="H85" i="59"/>
  <c r="K85" i="59" s="1"/>
  <c r="D85" i="59"/>
  <c r="H84" i="59"/>
  <c r="H83" i="59"/>
  <c r="H82" i="59"/>
  <c r="H81" i="59"/>
  <c r="H80" i="59"/>
  <c r="H79" i="59"/>
  <c r="H78" i="59"/>
  <c r="H77" i="59"/>
  <c r="H76" i="59"/>
  <c r="H75" i="59"/>
  <c r="H74" i="59"/>
  <c r="H73" i="59"/>
  <c r="H72" i="59"/>
  <c r="H71" i="59"/>
  <c r="H70" i="59"/>
  <c r="H69" i="59"/>
  <c r="H68" i="59"/>
  <c r="H67" i="59"/>
  <c r="H65" i="59"/>
  <c r="N65" i="59" s="1"/>
  <c r="D65" i="59"/>
  <c r="J64" i="59"/>
  <c r="I64" i="59"/>
  <c r="H64" i="59" s="1"/>
  <c r="F64" i="59"/>
  <c r="E64" i="59"/>
  <c r="D64" i="59"/>
  <c r="H63" i="59"/>
  <c r="H62" i="59"/>
  <c r="H61" i="59"/>
  <c r="H60" i="59"/>
  <c r="L60" i="59" s="1"/>
  <c r="H59" i="59"/>
  <c r="H58" i="59"/>
  <c r="H57" i="59"/>
  <c r="H56" i="59"/>
  <c r="H54" i="59"/>
  <c r="D54" i="59"/>
  <c r="H53" i="59"/>
  <c r="L52" i="59"/>
  <c r="H52" i="59"/>
  <c r="H51" i="59"/>
  <c r="D51" i="59"/>
  <c r="K51" i="59" s="1"/>
  <c r="H50" i="59"/>
  <c r="H49" i="59"/>
  <c r="L49" i="59" s="1"/>
  <c r="D49" i="59"/>
  <c r="H48" i="59"/>
  <c r="H47" i="59"/>
  <c r="H46" i="59"/>
  <c r="H45" i="59"/>
  <c r="H44" i="59"/>
  <c r="H43" i="59"/>
  <c r="H42" i="59"/>
  <c r="H41" i="59"/>
  <c r="H40" i="59"/>
  <c r="H38" i="59"/>
  <c r="K38" i="59" s="1"/>
  <c r="D38" i="59"/>
  <c r="J37" i="59"/>
  <c r="O38" i="59" s="1"/>
  <c r="I37" i="59"/>
  <c r="F37" i="59"/>
  <c r="E37" i="59"/>
  <c r="E36" i="59" s="1"/>
  <c r="Y37" i="59" s="1"/>
  <c r="X36" i="59"/>
  <c r="H35" i="59"/>
  <c r="H34" i="59"/>
  <c r="I33" i="59"/>
  <c r="H33" i="59" s="1"/>
  <c r="J32" i="59"/>
  <c r="H31" i="59"/>
  <c r="H30" i="59"/>
  <c r="L30" i="59" s="1"/>
  <c r="N29" i="59"/>
  <c r="H29" i="59"/>
  <c r="M29" i="59" s="1"/>
  <c r="H28" i="59"/>
  <c r="N28" i="59" s="1"/>
  <c r="H26" i="59"/>
  <c r="L26" i="59" s="1"/>
  <c r="H25" i="59"/>
  <c r="L25" i="59" s="1"/>
  <c r="J24" i="59"/>
  <c r="I24" i="59"/>
  <c r="H23" i="59"/>
  <c r="H22" i="59"/>
  <c r="L22" i="59" s="1"/>
  <c r="H20" i="59"/>
  <c r="L20" i="59" s="1"/>
  <c r="J19" i="59"/>
  <c r="I19" i="59"/>
  <c r="H19" i="59" s="1"/>
  <c r="L19" i="59" s="1"/>
  <c r="H18" i="59"/>
  <c r="L18" i="59" s="1"/>
  <c r="J17" i="59"/>
  <c r="J13" i="59" s="1"/>
  <c r="J12" i="59" s="1"/>
  <c r="I17" i="59"/>
  <c r="H16" i="59"/>
  <c r="L16" i="59" s="1"/>
  <c r="H15" i="59"/>
  <c r="L15" i="59" s="1"/>
  <c r="P12" i="59"/>
  <c r="F12" i="59"/>
  <c r="E12" i="59"/>
  <c r="D12" i="59"/>
  <c r="G11" i="59"/>
  <c r="G10" i="59" s="1"/>
  <c r="O6" i="59"/>
  <c r="G1" i="10"/>
  <c r="H16" i="58"/>
  <c r="F16" i="58"/>
  <c r="I16" i="58" s="1"/>
  <c r="E16" i="58"/>
  <c r="C16" i="58"/>
  <c r="F15" i="58"/>
  <c r="C15" i="58"/>
  <c r="F14" i="58"/>
  <c r="C14" i="58"/>
  <c r="F13" i="58"/>
  <c r="C13" i="58"/>
  <c r="F12" i="58"/>
  <c r="C12" i="58"/>
  <c r="F11" i="58"/>
  <c r="C11" i="58"/>
  <c r="F10" i="58"/>
  <c r="I10" i="58" s="1"/>
  <c r="E10" i="58"/>
  <c r="D10" i="58"/>
  <c r="C10" i="58"/>
  <c r="C9" i="58" s="1"/>
  <c r="H9" i="58"/>
  <c r="G9" i="58"/>
  <c r="D9" i="58"/>
  <c r="E11" i="59" l="1"/>
  <c r="N221" i="59"/>
  <c r="I32" i="59"/>
  <c r="H32" i="59" s="1"/>
  <c r="L32" i="59" s="1"/>
  <c r="N183" i="59"/>
  <c r="L183" i="59"/>
  <c r="D37" i="59"/>
  <c r="D36" i="59" s="1"/>
  <c r="D11" i="59" s="1"/>
  <c r="K11" i="59" s="1"/>
  <c r="N51" i="59"/>
  <c r="L65" i="59"/>
  <c r="K116" i="59"/>
  <c r="K125" i="59"/>
  <c r="K128" i="59"/>
  <c r="K129" i="59"/>
  <c r="K140" i="59"/>
  <c r="N175" i="59"/>
  <c r="D178" i="59"/>
  <c r="N194" i="59"/>
  <c r="K197" i="59"/>
  <c r="K198" i="59"/>
  <c r="N203" i="59"/>
  <c r="H210" i="59"/>
  <c r="N223" i="59"/>
  <c r="F9" i="58"/>
  <c r="I9" i="58" s="1"/>
  <c r="I15" i="58"/>
  <c r="M30" i="59"/>
  <c r="I36" i="59"/>
  <c r="O64" i="59"/>
  <c r="L116" i="59"/>
  <c r="L128" i="59"/>
  <c r="L140" i="59"/>
  <c r="E178" i="59"/>
  <c r="K180" i="59"/>
  <c r="F191" i="59"/>
  <c r="F190" i="59" s="1"/>
  <c r="K193" i="59"/>
  <c r="K194" i="59"/>
  <c r="L197" i="59"/>
  <c r="K200" i="59"/>
  <c r="N207" i="59"/>
  <c r="J190" i="59"/>
  <c r="K223" i="59"/>
  <c r="AG30" i="60"/>
  <c r="M28" i="60"/>
  <c r="E9" i="58"/>
  <c r="H17" i="59"/>
  <c r="L17" i="59" s="1"/>
  <c r="H24" i="59"/>
  <c r="L24" i="59" s="1"/>
  <c r="J36" i="59"/>
  <c r="J11" i="59" s="1"/>
  <c r="L38" i="59"/>
  <c r="N54" i="59"/>
  <c r="F36" i="59"/>
  <c r="Z37" i="59" s="1"/>
  <c r="L85" i="59"/>
  <c r="K158" i="59"/>
  <c r="N168" i="59"/>
  <c r="K169" i="59"/>
  <c r="F177" i="59"/>
  <c r="J181" i="59"/>
  <c r="J179" i="59" s="1"/>
  <c r="J178" i="59" s="1"/>
  <c r="J177" i="59" s="1"/>
  <c r="H192" i="59"/>
  <c r="L193" i="59"/>
  <c r="N198" i="59"/>
  <c r="N205" i="59"/>
  <c r="K206" i="59"/>
  <c r="K207" i="59"/>
  <c r="Q11" i="60"/>
  <c r="N35" i="60"/>
  <c r="N14" i="60"/>
  <c r="K14" i="60"/>
  <c r="K19" i="60"/>
  <c r="K20" i="60"/>
  <c r="K24" i="60"/>
  <c r="AH35" i="60"/>
  <c r="G10" i="60"/>
  <c r="G9" i="60" s="1"/>
  <c r="G8" i="60" s="1"/>
  <c r="N23" i="60"/>
  <c r="N24" i="60"/>
  <c r="L28" i="60"/>
  <c r="D10" i="60"/>
  <c r="N18" i="60"/>
  <c r="K12" i="60"/>
  <c r="L12" i="60"/>
  <c r="K27" i="60"/>
  <c r="G33" i="60"/>
  <c r="N12" i="60"/>
  <c r="K13" i="60"/>
  <c r="L13" i="60"/>
  <c r="L19" i="60"/>
  <c r="K21" i="60"/>
  <c r="F10" i="60"/>
  <c r="F9" i="60" s="1"/>
  <c r="F8" i="60" s="1"/>
  <c r="I10" i="60"/>
  <c r="I9" i="60" s="1"/>
  <c r="M24" i="60"/>
  <c r="K28" i="60"/>
  <c r="H33" i="60"/>
  <c r="L33" i="60" s="1"/>
  <c r="F33" i="60"/>
  <c r="O8" i="60" s="1"/>
  <c r="K35" i="60"/>
  <c r="N13" i="60"/>
  <c r="K18" i="60"/>
  <c r="L20" i="60"/>
  <c r="K23" i="60"/>
  <c r="L23" i="60"/>
  <c r="L30" i="60"/>
  <c r="M15" i="60"/>
  <c r="M17" i="60"/>
  <c r="H10" i="60"/>
  <c r="H9" i="60" s="1"/>
  <c r="H8" i="60" s="1"/>
  <c r="L14" i="60"/>
  <c r="N15" i="60"/>
  <c r="N17" i="60"/>
  <c r="M18" i="60"/>
  <c r="M19" i="60"/>
  <c r="M20" i="60"/>
  <c r="M21" i="60"/>
  <c r="M27" i="60"/>
  <c r="L35" i="60"/>
  <c r="P11" i="60"/>
  <c r="M14" i="60"/>
  <c r="K15" i="60"/>
  <c r="K17" i="60"/>
  <c r="N19" i="60"/>
  <c r="N20" i="60"/>
  <c r="N21" i="60"/>
  <c r="N27" i="60"/>
  <c r="D33" i="60"/>
  <c r="M35" i="60"/>
  <c r="L192" i="59"/>
  <c r="N192" i="59"/>
  <c r="K192" i="59"/>
  <c r="K65" i="59"/>
  <c r="N64" i="59"/>
  <c r="K64" i="59"/>
  <c r="M64" i="59"/>
  <c r="L64" i="59"/>
  <c r="L182" i="59"/>
  <c r="N182" i="59"/>
  <c r="M28" i="59"/>
  <c r="L28" i="59"/>
  <c r="K28" i="59"/>
  <c r="H209" i="59"/>
  <c r="L210" i="59"/>
  <c r="N187" i="59"/>
  <c r="L187" i="59"/>
  <c r="K187" i="59"/>
  <c r="I13" i="59"/>
  <c r="N49" i="59"/>
  <c r="N30" i="59"/>
  <c r="N38" i="59"/>
  <c r="L51" i="59"/>
  <c r="K54" i="59"/>
  <c r="N85" i="59"/>
  <c r="K115" i="59"/>
  <c r="N116" i="59"/>
  <c r="L125" i="59"/>
  <c r="N128" i="59"/>
  <c r="L129" i="59"/>
  <c r="N140" i="59"/>
  <c r="K149" i="59"/>
  <c r="N162" i="59"/>
  <c r="M170" i="59"/>
  <c r="N180" i="59"/>
  <c r="N189" i="59"/>
  <c r="N193" i="59"/>
  <c r="L194" i="59"/>
  <c r="K195" i="59"/>
  <c r="N197" i="59"/>
  <c r="K201" i="59"/>
  <c r="L203" i="59"/>
  <c r="N206" i="59"/>
  <c r="L207" i="59"/>
  <c r="L212" i="59"/>
  <c r="L221" i="59"/>
  <c r="L223" i="59"/>
  <c r="N115" i="59"/>
  <c r="N202" i="59"/>
  <c r="K30" i="59"/>
  <c r="H37" i="59"/>
  <c r="K49" i="59"/>
  <c r="L54" i="59"/>
  <c r="K96" i="59"/>
  <c r="L115" i="59"/>
  <c r="L149" i="59"/>
  <c r="M157" i="59"/>
  <c r="M169" i="59"/>
  <c r="K188" i="59"/>
  <c r="L195" i="59"/>
  <c r="K196" i="59"/>
  <c r="L201" i="59"/>
  <c r="K205" i="59"/>
  <c r="M223" i="59"/>
  <c r="N188" i="59"/>
  <c r="I179" i="59"/>
  <c r="E190" i="59"/>
  <c r="E177" i="59" s="1"/>
  <c r="E10" i="59" s="1"/>
  <c r="I191" i="59"/>
  <c r="I13" i="58"/>
  <c r="F11" i="59" l="1"/>
  <c r="F10" i="59" s="1"/>
  <c r="D9" i="60"/>
  <c r="AF8" i="60" s="1"/>
  <c r="K10" i="60"/>
  <c r="X37" i="59"/>
  <c r="J10" i="59"/>
  <c r="H181" i="59"/>
  <c r="D191" i="59"/>
  <c r="D190" i="59" s="1"/>
  <c r="D177" i="59" s="1"/>
  <c r="N33" i="60"/>
  <c r="R11" i="60"/>
  <c r="I8" i="60"/>
  <c r="Q7" i="60" s="1"/>
  <c r="M33" i="60"/>
  <c r="O9" i="60"/>
  <c r="K33" i="60"/>
  <c r="L10" i="60"/>
  <c r="M10" i="60"/>
  <c r="AG33" i="60"/>
  <c r="N37" i="59"/>
  <c r="P37" i="59"/>
  <c r="L37" i="59"/>
  <c r="AL36" i="59"/>
  <c r="H36" i="59"/>
  <c r="K37" i="59"/>
  <c r="H179" i="59"/>
  <c r="I178" i="59"/>
  <c r="H13" i="59"/>
  <c r="I12" i="59"/>
  <c r="I11" i="59" s="1"/>
  <c r="O8" i="59"/>
  <c r="O28" i="59"/>
  <c r="O12" i="59"/>
  <c r="O11" i="59"/>
  <c r="I190" i="59"/>
  <c r="H190" i="59" s="1"/>
  <c r="H191" i="59"/>
  <c r="L209" i="59"/>
  <c r="N209" i="59"/>
  <c r="K209" i="59"/>
  <c r="G12" i="56"/>
  <c r="D8" i="60" l="1"/>
  <c r="S8" i="60" s="1"/>
  <c r="O7" i="59"/>
  <c r="D10" i="59"/>
  <c r="Q8" i="59" s="1"/>
  <c r="L36" i="59"/>
  <c r="M36" i="59"/>
  <c r="N36" i="59"/>
  <c r="K181" i="59"/>
  <c r="N181" i="59"/>
  <c r="L181" i="59"/>
  <c r="AH9" i="60"/>
  <c r="O7" i="60"/>
  <c r="T14" i="60"/>
  <c r="L9" i="60"/>
  <c r="M9" i="60"/>
  <c r="K9" i="60"/>
  <c r="N9" i="60"/>
  <c r="M190" i="59"/>
  <c r="P190" i="59"/>
  <c r="L190" i="59"/>
  <c r="O190" i="59"/>
  <c r="K190" i="59"/>
  <c r="N190" i="59"/>
  <c r="N179" i="59"/>
  <c r="L179" i="59"/>
  <c r="K179" i="59"/>
  <c r="N191" i="59"/>
  <c r="L191" i="59"/>
  <c r="K191" i="59"/>
  <c r="H178" i="59"/>
  <c r="I177" i="59"/>
  <c r="H177" i="59" s="1"/>
  <c r="L13" i="59"/>
  <c r="K13" i="59"/>
  <c r="H12" i="59"/>
  <c r="N13" i="59"/>
  <c r="M13" i="59"/>
  <c r="K36" i="59"/>
  <c r="K8" i="60" l="1"/>
  <c r="AG9" i="60"/>
  <c r="O4" i="60"/>
  <c r="L8" i="60"/>
  <c r="P7" i="60"/>
  <c r="T17" i="60"/>
  <c r="N177" i="59"/>
  <c r="M177" i="59"/>
  <c r="K177" i="59"/>
  <c r="L177" i="59"/>
  <c r="O177" i="59"/>
  <c r="M12" i="59"/>
  <c r="L12" i="59"/>
  <c r="H11" i="59"/>
  <c r="K12" i="59"/>
  <c r="N12" i="59"/>
  <c r="K178" i="59"/>
  <c r="N178" i="59"/>
  <c r="M178" i="59"/>
  <c r="L178" i="59"/>
  <c r="I10" i="59"/>
  <c r="Q5" i="59" s="1"/>
  <c r="J115" i="56"/>
  <c r="J116" i="56"/>
  <c r="J104" i="56"/>
  <c r="J98" i="56"/>
  <c r="J93" i="56"/>
  <c r="J87" i="56"/>
  <c r="J76" i="56"/>
  <c r="J71" i="56"/>
  <c r="J65" i="56"/>
  <c r="J60" i="56"/>
  <c r="J54" i="56"/>
  <c r="J55" i="56"/>
  <c r="J49" i="56"/>
  <c r="J44" i="56"/>
  <c r="J43" i="56"/>
  <c r="J47" i="56"/>
  <c r="J45" i="56" s="1"/>
  <c r="J38" i="56"/>
  <c r="K37" i="56"/>
  <c r="K34" i="56"/>
  <c r="J36" i="56"/>
  <c r="G36" i="56" s="1"/>
  <c r="M11" i="59" l="1"/>
  <c r="N11" i="59"/>
  <c r="H10" i="59"/>
  <c r="J42" i="56"/>
  <c r="O10" i="59" l="1"/>
  <c r="K10" i="59"/>
  <c r="P11" i="59"/>
  <c r="N10" i="59"/>
  <c r="BB10" i="59"/>
  <c r="M10" i="59"/>
  <c r="L10" i="59"/>
  <c r="S10" i="59"/>
  <c r="G116" i="56"/>
  <c r="C116" i="56"/>
  <c r="M115" i="56"/>
  <c r="H115" i="56" s="1"/>
  <c r="H114" i="56" s="1"/>
  <c r="G115" i="56"/>
  <c r="D115" i="56"/>
  <c r="C115" i="56"/>
  <c r="O114" i="56"/>
  <c r="N114" i="56"/>
  <c r="L114" i="56"/>
  <c r="K114" i="56"/>
  <c r="J114" i="56"/>
  <c r="I114" i="56"/>
  <c r="E114" i="56"/>
  <c r="D114" i="56"/>
  <c r="J113" i="56"/>
  <c r="C113" i="56"/>
  <c r="M112" i="56"/>
  <c r="H112" i="56" s="1"/>
  <c r="H111" i="56" s="1"/>
  <c r="G112" i="56"/>
  <c r="C112" i="56"/>
  <c r="C111" i="56" s="1"/>
  <c r="O111" i="56"/>
  <c r="N111" i="56"/>
  <c r="L111" i="56"/>
  <c r="K111" i="56"/>
  <c r="I111" i="56"/>
  <c r="E111" i="56"/>
  <c r="D111" i="56"/>
  <c r="J110" i="56"/>
  <c r="J108" i="56" s="1"/>
  <c r="C110" i="56"/>
  <c r="J109" i="56"/>
  <c r="G109" i="56"/>
  <c r="C109" i="56"/>
  <c r="O108" i="56"/>
  <c r="N108" i="56"/>
  <c r="M108" i="56"/>
  <c r="L108" i="56"/>
  <c r="K108" i="56"/>
  <c r="I108" i="56"/>
  <c r="I107" i="56" s="1"/>
  <c r="H108" i="56"/>
  <c r="E108" i="56"/>
  <c r="D108" i="56"/>
  <c r="C108" i="56"/>
  <c r="C107" i="56" s="1"/>
  <c r="O107" i="56"/>
  <c r="K107" i="56"/>
  <c r="O106" i="56"/>
  <c r="J105" i="56"/>
  <c r="G105" i="56" s="1"/>
  <c r="C105" i="56"/>
  <c r="M104" i="56"/>
  <c r="G104" i="56"/>
  <c r="D104" i="56"/>
  <c r="O103" i="56"/>
  <c r="N103" i="56"/>
  <c r="L103" i="56"/>
  <c r="K103" i="56"/>
  <c r="I103" i="56"/>
  <c r="E103" i="56"/>
  <c r="J102" i="56"/>
  <c r="C102" i="56"/>
  <c r="M101" i="56"/>
  <c r="M100" i="56" s="1"/>
  <c r="G101" i="56"/>
  <c r="C101" i="56"/>
  <c r="O100" i="56"/>
  <c r="N100" i="56"/>
  <c r="L100" i="56"/>
  <c r="K100" i="56"/>
  <c r="I100" i="56"/>
  <c r="E100" i="56"/>
  <c r="D100" i="56"/>
  <c r="J99" i="56"/>
  <c r="G99" i="56" s="1"/>
  <c r="F99" i="56" s="1"/>
  <c r="C99" i="56"/>
  <c r="M98" i="56"/>
  <c r="H98" i="56" s="1"/>
  <c r="H97" i="56" s="1"/>
  <c r="G98" i="56"/>
  <c r="C98" i="56"/>
  <c r="O97" i="56"/>
  <c r="O21" i="56" s="1"/>
  <c r="N97" i="56"/>
  <c r="M97" i="56"/>
  <c r="L97" i="56"/>
  <c r="K97" i="56"/>
  <c r="I97" i="56"/>
  <c r="I96" i="56" s="1"/>
  <c r="E97" i="56"/>
  <c r="D97" i="56"/>
  <c r="D21" i="56" s="1"/>
  <c r="J94" i="56"/>
  <c r="C94" i="56"/>
  <c r="M93" i="56"/>
  <c r="H93" i="56" s="1"/>
  <c r="H92" i="56" s="1"/>
  <c r="G93" i="56"/>
  <c r="F93" i="56" s="1"/>
  <c r="D93" i="56"/>
  <c r="O92" i="56"/>
  <c r="N92" i="56"/>
  <c r="M92" i="56"/>
  <c r="L92" i="56"/>
  <c r="K92" i="56"/>
  <c r="I92" i="56"/>
  <c r="E92" i="56"/>
  <c r="J91" i="56"/>
  <c r="J89" i="56" s="1"/>
  <c r="C91" i="56"/>
  <c r="M90" i="56"/>
  <c r="M89" i="56" s="1"/>
  <c r="H90" i="56"/>
  <c r="F90" i="56" s="1"/>
  <c r="G90" i="56"/>
  <c r="C90" i="56"/>
  <c r="C89" i="56" s="1"/>
  <c r="O89" i="56"/>
  <c r="N89" i="56"/>
  <c r="L89" i="56"/>
  <c r="K89" i="56"/>
  <c r="I89" i="56"/>
  <c r="E89" i="56"/>
  <c r="D89" i="56"/>
  <c r="J88" i="56"/>
  <c r="G88" i="56" s="1"/>
  <c r="F88" i="56" s="1"/>
  <c r="C88" i="56"/>
  <c r="M87" i="56"/>
  <c r="H87" i="56" s="1"/>
  <c r="H86" i="56" s="1"/>
  <c r="G87" i="56"/>
  <c r="C87" i="56"/>
  <c r="O86" i="56"/>
  <c r="O85" i="56" s="1"/>
  <c r="N86" i="56"/>
  <c r="L86" i="56"/>
  <c r="K86" i="56"/>
  <c r="I86" i="56"/>
  <c r="I85" i="56" s="1"/>
  <c r="E86" i="56"/>
  <c r="E85" i="56" s="1"/>
  <c r="D86" i="56"/>
  <c r="G83" i="56"/>
  <c r="G81" i="56" s="1"/>
  <c r="C83" i="56"/>
  <c r="M82" i="56"/>
  <c r="D82" i="56"/>
  <c r="O81" i="56"/>
  <c r="N81" i="56"/>
  <c r="L81" i="56"/>
  <c r="K81" i="56"/>
  <c r="J81" i="56"/>
  <c r="I81" i="56"/>
  <c r="E81" i="56"/>
  <c r="J80" i="56"/>
  <c r="C80" i="56"/>
  <c r="M79" i="56"/>
  <c r="H79" i="56" s="1"/>
  <c r="G79" i="56"/>
  <c r="G24" i="56" s="1"/>
  <c r="C79" i="56"/>
  <c r="O78" i="56"/>
  <c r="N78" i="56"/>
  <c r="L78" i="56"/>
  <c r="K78" i="56"/>
  <c r="I78" i="56"/>
  <c r="E78" i="56"/>
  <c r="D78" i="56"/>
  <c r="J77" i="56"/>
  <c r="G77" i="56" s="1"/>
  <c r="F77" i="56" s="1"/>
  <c r="C77" i="56"/>
  <c r="M76" i="56"/>
  <c r="H76" i="56" s="1"/>
  <c r="H75" i="56" s="1"/>
  <c r="G76" i="56"/>
  <c r="C76" i="56"/>
  <c r="O75" i="56"/>
  <c r="N75" i="56"/>
  <c r="N74" i="56" s="1"/>
  <c r="L75" i="56"/>
  <c r="K75" i="56"/>
  <c r="K74" i="56" s="1"/>
  <c r="I75" i="56"/>
  <c r="E75" i="56"/>
  <c r="E74" i="56" s="1"/>
  <c r="D75" i="56"/>
  <c r="J72" i="56"/>
  <c r="C72" i="56"/>
  <c r="M71" i="56"/>
  <c r="H71" i="56" s="1"/>
  <c r="H70" i="56" s="1"/>
  <c r="G71" i="56"/>
  <c r="D71" i="56"/>
  <c r="D27" i="56" s="1"/>
  <c r="O70" i="56"/>
  <c r="N70" i="56"/>
  <c r="L70" i="56"/>
  <c r="K70" i="56"/>
  <c r="I70" i="56"/>
  <c r="E70" i="56"/>
  <c r="J69" i="56"/>
  <c r="J67" i="56" s="1"/>
  <c r="C69" i="56"/>
  <c r="M68" i="56"/>
  <c r="M67" i="56" s="1"/>
  <c r="G68" i="56"/>
  <c r="C68" i="56"/>
  <c r="C67" i="56" s="1"/>
  <c r="O67" i="56"/>
  <c r="N67" i="56"/>
  <c r="L67" i="56"/>
  <c r="K67" i="56"/>
  <c r="I67" i="56"/>
  <c r="E67" i="56"/>
  <c r="D67" i="56"/>
  <c r="J66" i="56"/>
  <c r="G66" i="56" s="1"/>
  <c r="F66" i="56" s="1"/>
  <c r="C66" i="56"/>
  <c r="M65" i="56"/>
  <c r="M64" i="56" s="1"/>
  <c r="M63" i="56" s="1"/>
  <c r="G65" i="56"/>
  <c r="C65" i="56"/>
  <c r="O64" i="56"/>
  <c r="N64" i="56"/>
  <c r="N63" i="56" s="1"/>
  <c r="N62" i="56" s="1"/>
  <c r="L64" i="56"/>
  <c r="K64" i="56"/>
  <c r="I64" i="56"/>
  <c r="I63" i="56" s="1"/>
  <c r="E64" i="56"/>
  <c r="D64" i="56"/>
  <c r="O63" i="56"/>
  <c r="O62" i="56" s="1"/>
  <c r="D63" i="56"/>
  <c r="J61" i="56"/>
  <c r="G61" i="56" s="1"/>
  <c r="F61" i="56" s="1"/>
  <c r="C61" i="56"/>
  <c r="M60" i="56"/>
  <c r="G60" i="56"/>
  <c r="C60" i="56"/>
  <c r="O59" i="56"/>
  <c r="N59" i="56"/>
  <c r="L59" i="56"/>
  <c r="K59" i="56"/>
  <c r="I59" i="56"/>
  <c r="E59" i="56"/>
  <c r="D59" i="56"/>
  <c r="J58" i="56"/>
  <c r="G58" i="56" s="1"/>
  <c r="C58" i="56"/>
  <c r="M57" i="56"/>
  <c r="M56" i="56" s="1"/>
  <c r="H57" i="56"/>
  <c r="H56" i="56" s="1"/>
  <c r="H52" i="56" s="1"/>
  <c r="G57" i="56"/>
  <c r="C57" i="56"/>
  <c r="O56" i="56"/>
  <c r="N56" i="56"/>
  <c r="L56" i="56"/>
  <c r="K56" i="56"/>
  <c r="I56" i="56"/>
  <c r="E56" i="56"/>
  <c r="D56" i="56"/>
  <c r="C56" i="56"/>
  <c r="G55" i="56"/>
  <c r="F55" i="56" s="1"/>
  <c r="C55" i="56"/>
  <c r="M54" i="56"/>
  <c r="H54" i="56" s="1"/>
  <c r="G54" i="56"/>
  <c r="C54" i="56"/>
  <c r="O53" i="56"/>
  <c r="N53" i="56"/>
  <c r="L53" i="56"/>
  <c r="K53" i="56"/>
  <c r="K52" i="56" s="1"/>
  <c r="J53" i="56"/>
  <c r="I53" i="56"/>
  <c r="H53" i="56"/>
  <c r="E53" i="56"/>
  <c r="E52" i="56" s="1"/>
  <c r="E51" i="56" s="1"/>
  <c r="D53" i="56"/>
  <c r="D52" i="56" s="1"/>
  <c r="D51" i="56" s="1"/>
  <c r="L52" i="56"/>
  <c r="J50" i="56"/>
  <c r="J48" i="56" s="1"/>
  <c r="C50" i="56"/>
  <c r="M49" i="56"/>
  <c r="H49" i="56" s="1"/>
  <c r="H48" i="56" s="1"/>
  <c r="G49" i="56"/>
  <c r="D49" i="56"/>
  <c r="C49" i="56"/>
  <c r="C48" i="56" s="1"/>
  <c r="O48" i="56"/>
  <c r="N48" i="56"/>
  <c r="L48" i="56"/>
  <c r="K48" i="56"/>
  <c r="I48" i="56"/>
  <c r="E48" i="56"/>
  <c r="D48" i="56"/>
  <c r="G47" i="56"/>
  <c r="F47" i="56" s="1"/>
  <c r="C47" i="56"/>
  <c r="M46" i="56"/>
  <c r="H46" i="56" s="1"/>
  <c r="H45" i="56" s="1"/>
  <c r="G46" i="56"/>
  <c r="C46" i="56"/>
  <c r="O45" i="56"/>
  <c r="N45" i="56"/>
  <c r="M45" i="56"/>
  <c r="L45" i="56"/>
  <c r="K45" i="56"/>
  <c r="I45" i="56"/>
  <c r="E45" i="56"/>
  <c r="D45" i="56"/>
  <c r="M44" i="56"/>
  <c r="H44" i="56" s="1"/>
  <c r="G44" i="56"/>
  <c r="C44" i="56"/>
  <c r="M43" i="56"/>
  <c r="H43" i="56" s="1"/>
  <c r="G43" i="56"/>
  <c r="C43" i="56"/>
  <c r="O42" i="56"/>
  <c r="N42" i="56"/>
  <c r="N41" i="56" s="1"/>
  <c r="N40" i="56" s="1"/>
  <c r="L42" i="56"/>
  <c r="K42" i="56"/>
  <c r="K41" i="56" s="1"/>
  <c r="I42" i="56"/>
  <c r="E42" i="56"/>
  <c r="D42" i="56"/>
  <c r="J41" i="56"/>
  <c r="G39" i="56"/>
  <c r="F39" i="56" s="1"/>
  <c r="C39" i="56"/>
  <c r="M38" i="56"/>
  <c r="H38" i="56" s="1"/>
  <c r="H37" i="56" s="1"/>
  <c r="G38" i="56"/>
  <c r="D38" i="56"/>
  <c r="C38" i="56"/>
  <c r="O37" i="56"/>
  <c r="N37" i="56"/>
  <c r="L37" i="56"/>
  <c r="J37" i="56"/>
  <c r="I37" i="56"/>
  <c r="E37" i="56"/>
  <c r="D37" i="56"/>
  <c r="F36" i="56"/>
  <c r="C36" i="56"/>
  <c r="M35" i="56"/>
  <c r="H35" i="56" s="1"/>
  <c r="G35" i="56"/>
  <c r="C35" i="56"/>
  <c r="O34" i="56"/>
  <c r="N34" i="56"/>
  <c r="L34" i="56"/>
  <c r="I34" i="56"/>
  <c r="I30" i="56" s="1"/>
  <c r="E34" i="56"/>
  <c r="D34" i="56"/>
  <c r="G33" i="56"/>
  <c r="F33" i="56" s="1"/>
  <c r="C33" i="56"/>
  <c r="G32" i="56"/>
  <c r="F32" i="56" s="1"/>
  <c r="C32" i="56"/>
  <c r="O31" i="56"/>
  <c r="N31" i="56"/>
  <c r="M31" i="56"/>
  <c r="L31" i="56"/>
  <c r="L30" i="56" s="1"/>
  <c r="K31" i="56"/>
  <c r="K30" i="56" s="1"/>
  <c r="J31" i="56"/>
  <c r="I31" i="56"/>
  <c r="H31" i="56"/>
  <c r="E31" i="56"/>
  <c r="D31" i="56"/>
  <c r="D30" i="56" s="1"/>
  <c r="O28" i="56"/>
  <c r="N28" i="56"/>
  <c r="M28" i="56"/>
  <c r="L28" i="56"/>
  <c r="K28" i="56"/>
  <c r="I28" i="56"/>
  <c r="H28" i="56"/>
  <c r="E28" i="56"/>
  <c r="D28" i="56"/>
  <c r="O27" i="56"/>
  <c r="N27" i="56"/>
  <c r="L27" i="56"/>
  <c r="K27" i="56"/>
  <c r="K26" i="56" s="1"/>
  <c r="J27" i="56"/>
  <c r="I27" i="56"/>
  <c r="E27" i="56"/>
  <c r="E26" i="56" s="1"/>
  <c r="L26" i="56"/>
  <c r="O25" i="56"/>
  <c r="N25" i="56"/>
  <c r="M25" i="56"/>
  <c r="L25" i="56"/>
  <c r="K25" i="56"/>
  <c r="I25" i="56"/>
  <c r="H25" i="56"/>
  <c r="E25" i="56"/>
  <c r="D25" i="56"/>
  <c r="O24" i="56"/>
  <c r="N24" i="56"/>
  <c r="L24" i="56"/>
  <c r="L23" i="56" s="1"/>
  <c r="K24" i="56"/>
  <c r="K23" i="56" s="1"/>
  <c r="J24" i="56"/>
  <c r="I24" i="56"/>
  <c r="E24" i="56"/>
  <c r="D24" i="56"/>
  <c r="O22" i="56"/>
  <c r="N22" i="56"/>
  <c r="M22" i="56"/>
  <c r="L22" i="56"/>
  <c r="K22" i="56"/>
  <c r="I22" i="56"/>
  <c r="E22" i="56"/>
  <c r="D22" i="56"/>
  <c r="L21" i="56"/>
  <c r="K21" i="56"/>
  <c r="K20" i="56" s="1"/>
  <c r="E21" i="56"/>
  <c r="S18" i="56"/>
  <c r="H17" i="56"/>
  <c r="F17" i="56"/>
  <c r="E17" i="56"/>
  <c r="C17" i="56" s="1"/>
  <c r="M16" i="56"/>
  <c r="G16" i="56"/>
  <c r="G11" i="56" s="1"/>
  <c r="C16" i="56"/>
  <c r="N15" i="56"/>
  <c r="M15" i="56" s="1"/>
  <c r="I15" i="56" s="1"/>
  <c r="G15" i="56"/>
  <c r="E15" i="56"/>
  <c r="C15" i="56" s="1"/>
  <c r="M14" i="56"/>
  <c r="I14" i="56"/>
  <c r="H14" i="56"/>
  <c r="R14" i="56" s="1"/>
  <c r="G14" i="56"/>
  <c r="C14" i="56"/>
  <c r="M13" i="56"/>
  <c r="I13" i="56" s="1"/>
  <c r="G13" i="56"/>
  <c r="C13" i="56"/>
  <c r="M12" i="56"/>
  <c r="I12" i="56" s="1"/>
  <c r="C12" i="56"/>
  <c r="N11" i="56"/>
  <c r="K11" i="56"/>
  <c r="J11" i="56"/>
  <c r="D11" i="56"/>
  <c r="J75" i="56" l="1"/>
  <c r="C78" i="56"/>
  <c r="H89" i="56"/>
  <c r="K19" i="56"/>
  <c r="K18" i="56" s="1"/>
  <c r="K10" i="56" s="1"/>
  <c r="D23" i="56"/>
  <c r="E84" i="56"/>
  <c r="N85" i="56"/>
  <c r="N84" i="56" s="1"/>
  <c r="C28" i="56"/>
  <c r="D26" i="56"/>
  <c r="O26" i="56"/>
  <c r="C11" i="56"/>
  <c r="C37" i="56"/>
  <c r="H12" i="56"/>
  <c r="H13" i="56"/>
  <c r="R13" i="56" s="1"/>
  <c r="F14" i="56"/>
  <c r="H15" i="56"/>
  <c r="R15" i="56" s="1"/>
  <c r="O84" i="56"/>
  <c r="K96" i="56"/>
  <c r="K95" i="56" s="1"/>
  <c r="M11" i="56"/>
  <c r="E30" i="56"/>
  <c r="E29" i="56" s="1"/>
  <c r="L51" i="56"/>
  <c r="C59" i="56"/>
  <c r="L63" i="56"/>
  <c r="L62" i="56" s="1"/>
  <c r="K63" i="56"/>
  <c r="M75" i="56"/>
  <c r="C100" i="56"/>
  <c r="J103" i="56"/>
  <c r="G110" i="56"/>
  <c r="F110" i="56" s="1"/>
  <c r="M111" i="56"/>
  <c r="F112" i="56"/>
  <c r="M107" i="56"/>
  <c r="G108" i="56"/>
  <c r="C114" i="56"/>
  <c r="C106" i="56" s="1"/>
  <c r="F15" i="56"/>
  <c r="P15" i="56" s="1"/>
  <c r="J64" i="56"/>
  <c r="J63" i="56" s="1"/>
  <c r="H68" i="56"/>
  <c r="M70" i="56"/>
  <c r="J97" i="56"/>
  <c r="N107" i="56"/>
  <c r="M114" i="56"/>
  <c r="F109" i="56"/>
  <c r="L107" i="56"/>
  <c r="L106" i="56" s="1"/>
  <c r="F115" i="56"/>
  <c r="K106" i="56"/>
  <c r="F87" i="56"/>
  <c r="H85" i="56"/>
  <c r="H84" i="56" s="1"/>
  <c r="R84" i="56" s="1"/>
  <c r="O74" i="56"/>
  <c r="O73" i="56" s="1"/>
  <c r="F71" i="56"/>
  <c r="C53" i="56"/>
  <c r="C52" i="56" s="1"/>
  <c r="C51" i="56" s="1"/>
  <c r="I52" i="56"/>
  <c r="G53" i="56"/>
  <c r="C45" i="56"/>
  <c r="E41" i="56"/>
  <c r="E40" i="56" s="1"/>
  <c r="C42" i="56"/>
  <c r="I26" i="56"/>
  <c r="D41" i="56"/>
  <c r="D40" i="56" s="1"/>
  <c r="L41" i="56"/>
  <c r="O41" i="56"/>
  <c r="G50" i="56"/>
  <c r="O20" i="56"/>
  <c r="N30" i="56"/>
  <c r="N29" i="56" s="1"/>
  <c r="O30" i="56"/>
  <c r="L20" i="56"/>
  <c r="C31" i="56"/>
  <c r="F35" i="56"/>
  <c r="G114" i="56"/>
  <c r="F114" i="56" s="1"/>
  <c r="K73" i="56"/>
  <c r="K62" i="56"/>
  <c r="K51" i="56"/>
  <c r="F44" i="56"/>
  <c r="F79" i="56"/>
  <c r="H78" i="56"/>
  <c r="H74" i="56" s="1"/>
  <c r="G64" i="56"/>
  <c r="C75" i="56"/>
  <c r="C74" i="56" s="1"/>
  <c r="J28" i="56"/>
  <c r="J26" i="56" s="1"/>
  <c r="G42" i="56"/>
  <c r="M48" i="56"/>
  <c r="J56" i="56"/>
  <c r="J52" i="56" s="1"/>
  <c r="O52" i="56"/>
  <c r="O51" i="56" s="1"/>
  <c r="H65" i="56"/>
  <c r="H64" i="56" s="1"/>
  <c r="G69" i="56"/>
  <c r="I74" i="56"/>
  <c r="D74" i="56"/>
  <c r="M86" i="56"/>
  <c r="M85" i="56" s="1"/>
  <c r="C86" i="56"/>
  <c r="C85" i="56" s="1"/>
  <c r="D85" i="56"/>
  <c r="E96" i="56"/>
  <c r="O96" i="56"/>
  <c r="O95" i="56" s="1"/>
  <c r="N106" i="56"/>
  <c r="H107" i="56"/>
  <c r="H106" i="56" s="1"/>
  <c r="J22" i="56"/>
  <c r="C24" i="56"/>
  <c r="H21" i="56"/>
  <c r="I41" i="56"/>
  <c r="F46" i="56"/>
  <c r="E63" i="56"/>
  <c r="E62" i="56" s="1"/>
  <c r="N73" i="56"/>
  <c r="L74" i="56"/>
  <c r="L73" i="56" s="1"/>
  <c r="J86" i="56"/>
  <c r="J85" i="56" s="1"/>
  <c r="G86" i="56"/>
  <c r="F86" i="56" s="1"/>
  <c r="K85" i="56"/>
  <c r="K84" i="56" s="1"/>
  <c r="F98" i="56"/>
  <c r="C97" i="56"/>
  <c r="C96" i="56" s="1"/>
  <c r="N52" i="56"/>
  <c r="N51" i="56" s="1"/>
  <c r="C25" i="56"/>
  <c r="F22" i="56"/>
  <c r="G45" i="56"/>
  <c r="F45" i="56" s="1"/>
  <c r="K40" i="56"/>
  <c r="O40" i="56"/>
  <c r="J40" i="56"/>
  <c r="M53" i="56"/>
  <c r="M52" i="56" s="1"/>
  <c r="F54" i="56"/>
  <c r="F65" i="56"/>
  <c r="C64" i="56"/>
  <c r="C63" i="56" s="1"/>
  <c r="L85" i="56"/>
  <c r="L84" i="56" s="1"/>
  <c r="G91" i="56"/>
  <c r="N96" i="56"/>
  <c r="N95" i="56" s="1"/>
  <c r="G97" i="56"/>
  <c r="F97" i="56" s="1"/>
  <c r="D96" i="56"/>
  <c r="L96" i="56"/>
  <c r="L95" i="56" s="1"/>
  <c r="D107" i="56"/>
  <c r="D106" i="56" s="1"/>
  <c r="E23" i="56"/>
  <c r="C34" i="56"/>
  <c r="C30" i="56" s="1"/>
  <c r="C29" i="56" s="1"/>
  <c r="M37" i="56"/>
  <c r="J25" i="56"/>
  <c r="J23" i="56" s="1"/>
  <c r="N26" i="56"/>
  <c r="L29" i="56"/>
  <c r="M34" i="56"/>
  <c r="M30" i="56" s="1"/>
  <c r="M29" i="56" s="1"/>
  <c r="F38" i="56"/>
  <c r="E20" i="56"/>
  <c r="D20" i="56"/>
  <c r="O23" i="56"/>
  <c r="I23" i="56"/>
  <c r="J34" i="56"/>
  <c r="J30" i="56" s="1"/>
  <c r="J29" i="56" s="1"/>
  <c r="I29" i="56" s="1"/>
  <c r="G34" i="56"/>
  <c r="K29" i="56"/>
  <c r="O29" i="56"/>
  <c r="L19" i="56"/>
  <c r="L18" i="56" s="1"/>
  <c r="L10" i="56" s="1"/>
  <c r="G59" i="56"/>
  <c r="G75" i="56"/>
  <c r="G21" i="56"/>
  <c r="G27" i="56"/>
  <c r="E11" i="56"/>
  <c r="I21" i="56"/>
  <c r="I20" i="56" s="1"/>
  <c r="M21" i="56"/>
  <c r="M20" i="56" s="1"/>
  <c r="D29" i="56"/>
  <c r="H42" i="56"/>
  <c r="H41" i="56" s="1"/>
  <c r="H40" i="56" s="1"/>
  <c r="L40" i="56"/>
  <c r="C41" i="56"/>
  <c r="C40" i="56" s="1"/>
  <c r="C22" i="56"/>
  <c r="F49" i="56"/>
  <c r="J59" i="56"/>
  <c r="J51" i="56" s="1"/>
  <c r="C71" i="56"/>
  <c r="C70" i="56" s="1"/>
  <c r="C62" i="56" s="1"/>
  <c r="D70" i="56"/>
  <c r="D62" i="56" s="1"/>
  <c r="J100" i="56"/>
  <c r="J96" i="56" s="1"/>
  <c r="J95" i="56" s="1"/>
  <c r="G102" i="56"/>
  <c r="F108" i="56"/>
  <c r="G113" i="56"/>
  <c r="F113" i="56" s="1"/>
  <c r="J111" i="56"/>
  <c r="J107" i="56" s="1"/>
  <c r="J106" i="56" s="1"/>
  <c r="F42" i="56"/>
  <c r="G41" i="56"/>
  <c r="G94" i="56"/>
  <c r="J92" i="56"/>
  <c r="M96" i="56"/>
  <c r="H104" i="56"/>
  <c r="M103" i="56"/>
  <c r="P14" i="56"/>
  <c r="G31" i="56"/>
  <c r="G22" i="56"/>
  <c r="H60" i="56"/>
  <c r="M59" i="56"/>
  <c r="M51" i="56" s="1"/>
  <c r="M27" i="56"/>
  <c r="M26" i="56" s="1"/>
  <c r="J78" i="56"/>
  <c r="J74" i="56" s="1"/>
  <c r="J73" i="56" s="1"/>
  <c r="G80" i="56"/>
  <c r="F13" i="56"/>
  <c r="P13" i="56" s="1"/>
  <c r="I16" i="56"/>
  <c r="I11" i="56" s="1"/>
  <c r="H16" i="56"/>
  <c r="C21" i="56"/>
  <c r="J21" i="56"/>
  <c r="N21" i="56"/>
  <c r="N20" i="56" s="1"/>
  <c r="H22" i="56"/>
  <c r="H20" i="56" s="1"/>
  <c r="N23" i="56"/>
  <c r="H34" i="56"/>
  <c r="F34" i="56" s="1"/>
  <c r="G37" i="56"/>
  <c r="F37" i="56" s="1"/>
  <c r="M42" i="56"/>
  <c r="M41" i="56" s="1"/>
  <c r="F43" i="56"/>
  <c r="F53" i="56"/>
  <c r="F57" i="56"/>
  <c r="G56" i="56"/>
  <c r="F56" i="56" s="1"/>
  <c r="F58" i="56"/>
  <c r="G72" i="56"/>
  <c r="J70" i="56"/>
  <c r="J62" i="56" s="1"/>
  <c r="I62" i="56" s="1"/>
  <c r="F76" i="56"/>
  <c r="M78" i="56"/>
  <c r="M74" i="56" s="1"/>
  <c r="M24" i="56"/>
  <c r="M23" i="56" s="1"/>
  <c r="H82" i="56"/>
  <c r="M81" i="56"/>
  <c r="C93" i="56"/>
  <c r="C92" i="56" s="1"/>
  <c r="D92" i="56"/>
  <c r="H101" i="56"/>
  <c r="H24" i="56" s="1"/>
  <c r="H23" i="56" s="1"/>
  <c r="E107" i="56"/>
  <c r="E106" i="56" s="1"/>
  <c r="R106" i="56" s="1"/>
  <c r="M62" i="56"/>
  <c r="E73" i="56"/>
  <c r="C82" i="56"/>
  <c r="C81" i="56" s="1"/>
  <c r="C73" i="56" s="1"/>
  <c r="D81" i="56"/>
  <c r="M84" i="56"/>
  <c r="E95" i="56"/>
  <c r="C104" i="56"/>
  <c r="C103" i="56" s="1"/>
  <c r="C95" i="56" s="1"/>
  <c r="D103" i="56"/>
  <c r="D95" i="56" s="1"/>
  <c r="G111" i="56"/>
  <c r="F111" i="56" s="1"/>
  <c r="F83" i="56"/>
  <c r="F105" i="56"/>
  <c r="G103" i="56"/>
  <c r="N19" i="56" l="1"/>
  <c r="O19" i="56"/>
  <c r="I19" i="56"/>
  <c r="D19" i="56"/>
  <c r="D18" i="56" s="1"/>
  <c r="D10" i="56" s="1"/>
  <c r="D84" i="56"/>
  <c r="J20" i="56"/>
  <c r="J19" i="56" s="1"/>
  <c r="O18" i="56"/>
  <c r="N18" i="56"/>
  <c r="N10" i="56" s="1"/>
  <c r="D73" i="56"/>
  <c r="R40" i="56"/>
  <c r="H63" i="56"/>
  <c r="H62" i="56" s="1"/>
  <c r="F68" i="56"/>
  <c r="H67" i="56"/>
  <c r="I40" i="56"/>
  <c r="M106" i="56"/>
  <c r="I106" i="56" s="1"/>
  <c r="R12" i="56"/>
  <c r="F12" i="56"/>
  <c r="P12" i="56" s="1"/>
  <c r="I51" i="56"/>
  <c r="G52" i="56"/>
  <c r="F50" i="56"/>
  <c r="G48" i="56"/>
  <c r="F48" i="56" s="1"/>
  <c r="E19" i="56"/>
  <c r="E18" i="56" s="1"/>
  <c r="E10" i="56" s="1"/>
  <c r="G20" i="56"/>
  <c r="F91" i="56"/>
  <c r="G89" i="56"/>
  <c r="R62" i="56"/>
  <c r="F69" i="56"/>
  <c r="G67" i="56"/>
  <c r="F67" i="56" s="1"/>
  <c r="C84" i="56"/>
  <c r="M73" i="56"/>
  <c r="I73" i="56" s="1"/>
  <c r="F64" i="56"/>
  <c r="J84" i="56"/>
  <c r="I84" i="56" s="1"/>
  <c r="C23" i="56"/>
  <c r="M40" i="56"/>
  <c r="M95" i="56"/>
  <c r="I95" i="56" s="1"/>
  <c r="H30" i="56"/>
  <c r="H29" i="56" s="1"/>
  <c r="R29" i="56" s="1"/>
  <c r="H19" i="56"/>
  <c r="R16" i="56"/>
  <c r="F16" i="56"/>
  <c r="P16" i="56" s="1"/>
  <c r="G107" i="56"/>
  <c r="S11" i="56"/>
  <c r="F20" i="56"/>
  <c r="F72" i="56"/>
  <c r="G70" i="56"/>
  <c r="F70" i="56" s="1"/>
  <c r="G28" i="56"/>
  <c r="G26" i="56" s="1"/>
  <c r="F80" i="56"/>
  <c r="G78" i="56"/>
  <c r="F78" i="56" s="1"/>
  <c r="H59" i="56"/>
  <c r="H51" i="56" s="1"/>
  <c r="R51" i="56" s="1"/>
  <c r="H27" i="56"/>
  <c r="H26" i="56" s="1"/>
  <c r="H11" i="56"/>
  <c r="G25" i="56"/>
  <c r="G23" i="56" s="1"/>
  <c r="F23" i="56" s="1"/>
  <c r="F75" i="56"/>
  <c r="C27" i="56"/>
  <c r="C26" i="56" s="1"/>
  <c r="F101" i="56"/>
  <c r="F24" i="56" s="1"/>
  <c r="H100" i="56"/>
  <c r="H96" i="56" s="1"/>
  <c r="H81" i="56"/>
  <c r="F81" i="56" s="1"/>
  <c r="F82" i="56"/>
  <c r="F21" i="56"/>
  <c r="G40" i="56"/>
  <c r="F41" i="56"/>
  <c r="M19" i="56"/>
  <c r="M18" i="56" s="1"/>
  <c r="M10" i="56" s="1"/>
  <c r="F60" i="56"/>
  <c r="F11" i="56"/>
  <c r="G51" i="56"/>
  <c r="F52" i="56"/>
  <c r="C20" i="56"/>
  <c r="F31" i="56"/>
  <c r="G30" i="56"/>
  <c r="H103" i="56"/>
  <c r="F103" i="56" s="1"/>
  <c r="F104" i="56"/>
  <c r="F94" i="56"/>
  <c r="G92" i="56"/>
  <c r="F92" i="56" s="1"/>
  <c r="F102" i="56"/>
  <c r="G100" i="56"/>
  <c r="F59" i="56"/>
  <c r="C19" i="56" l="1"/>
  <c r="C18" i="56" s="1"/>
  <c r="C10" i="56" s="1"/>
  <c r="J18" i="56"/>
  <c r="I18" i="56" s="1"/>
  <c r="I10" i="56" s="1"/>
  <c r="H18" i="56"/>
  <c r="R18" i="56" s="1"/>
  <c r="H95" i="56"/>
  <c r="R95" i="56" s="1"/>
  <c r="G85" i="56"/>
  <c r="F85" i="56" s="1"/>
  <c r="F89" i="56"/>
  <c r="G74" i="56"/>
  <c r="F74" i="56" s="1"/>
  <c r="F25" i="56"/>
  <c r="G63" i="56"/>
  <c r="F26" i="56"/>
  <c r="R11" i="56"/>
  <c r="H73" i="56"/>
  <c r="R73" i="56" s="1"/>
  <c r="F100" i="56"/>
  <c r="G96" i="56"/>
  <c r="G73" i="56"/>
  <c r="F19" i="56"/>
  <c r="G106" i="56"/>
  <c r="F107" i="56"/>
  <c r="P11" i="56"/>
  <c r="F40" i="56"/>
  <c r="P40" i="56" s="1"/>
  <c r="Q40" i="56"/>
  <c r="F27" i="56"/>
  <c r="G29" i="56"/>
  <c r="F30" i="56"/>
  <c r="F51" i="56"/>
  <c r="P51" i="56" s="1"/>
  <c r="Q51" i="56"/>
  <c r="F28" i="56"/>
  <c r="G19" i="56"/>
  <c r="G18" i="56" s="1"/>
  <c r="J10" i="56" l="1"/>
  <c r="H10" i="56"/>
  <c r="R10" i="56" s="1"/>
  <c r="F18" i="56"/>
  <c r="F10" i="56" s="1"/>
  <c r="P10" i="56" s="1"/>
  <c r="G84" i="56"/>
  <c r="F84" i="56" s="1"/>
  <c r="P84" i="56" s="1"/>
  <c r="G62" i="56"/>
  <c r="F63" i="56"/>
  <c r="Q73" i="56"/>
  <c r="F73" i="56"/>
  <c r="P73" i="56" s="1"/>
  <c r="Q106" i="56"/>
  <c r="F106" i="56"/>
  <c r="P106" i="56" s="1"/>
  <c r="F29" i="56"/>
  <c r="P29" i="56" s="1"/>
  <c r="Q29" i="56"/>
  <c r="Q18" i="56"/>
  <c r="G10" i="56"/>
  <c r="Q10" i="56" s="1"/>
  <c r="F96" i="56"/>
  <c r="G95" i="56"/>
  <c r="Q84" i="56" l="1"/>
  <c r="F117" i="56"/>
  <c r="P18" i="56"/>
  <c r="F62" i="56"/>
  <c r="P62" i="56" s="1"/>
  <c r="Q62" i="56"/>
  <c r="Q95" i="56"/>
  <c r="F95" i="56"/>
  <c r="P95" i="56" s="1"/>
  <c r="F40" i="10" l="1"/>
  <c r="F39" i="10"/>
  <c r="E40" i="10"/>
  <c r="E39" i="10" l="1"/>
  <c r="E19" i="10" l="1"/>
  <c r="D12" i="12" l="1"/>
  <c r="M11" i="50" l="1"/>
  <c r="L22" i="55"/>
  <c r="K22" i="55"/>
  <c r="G22" i="55"/>
  <c r="L21" i="55"/>
  <c r="K21" i="55"/>
  <c r="G21" i="55"/>
  <c r="L20" i="55"/>
  <c r="K20" i="55"/>
  <c r="G20" i="55"/>
  <c r="L19" i="55"/>
  <c r="K19" i="55"/>
  <c r="G19" i="55"/>
  <c r="L18" i="55"/>
  <c r="K18" i="55"/>
  <c r="G18" i="55"/>
  <c r="L17" i="55"/>
  <c r="K17" i="55"/>
  <c r="G17" i="55"/>
  <c r="L16" i="55"/>
  <c r="K16" i="55"/>
  <c r="G16" i="55"/>
  <c r="L15" i="55"/>
  <c r="K15" i="55"/>
  <c r="G15" i="55"/>
  <c r="L14" i="55"/>
  <c r="K14" i="55"/>
  <c r="G14" i="55"/>
  <c r="L13" i="55"/>
  <c r="K13" i="55"/>
  <c r="G13" i="55"/>
  <c r="L12" i="55"/>
  <c r="K12" i="55"/>
  <c r="D12" i="55"/>
  <c r="L11" i="55"/>
  <c r="K11" i="55"/>
  <c r="G11" i="55"/>
  <c r="J10" i="55"/>
  <c r="I10" i="55"/>
  <c r="H10" i="55"/>
  <c r="K10" i="55" s="1"/>
  <c r="E10" i="55"/>
  <c r="D10" i="55"/>
  <c r="C10" i="55"/>
  <c r="L10" i="55" l="1"/>
  <c r="F12" i="55"/>
  <c r="F10" i="55" s="1"/>
  <c r="G10" i="55" s="1"/>
  <c r="F31" i="50"/>
  <c r="F30" i="50"/>
  <c r="G31" i="50"/>
  <c r="W19" i="54"/>
  <c r="T19" i="54"/>
  <c r="R19" i="54"/>
  <c r="Z19" i="54" s="1"/>
  <c r="P19" i="54"/>
  <c r="Q19" i="54" s="1"/>
  <c r="M19" i="54"/>
  <c r="U19" i="54" s="1"/>
  <c r="E19" i="54"/>
  <c r="W18" i="54"/>
  <c r="T18" i="54"/>
  <c r="R18" i="54"/>
  <c r="Z18" i="54" s="1"/>
  <c r="P18" i="54"/>
  <c r="Q18" i="54" s="1"/>
  <c r="M18" i="54"/>
  <c r="K18" i="54"/>
  <c r="S18" i="54" s="1"/>
  <c r="E18" i="54"/>
  <c r="W17" i="54"/>
  <c r="T17" i="54"/>
  <c r="R17" i="54"/>
  <c r="Z17" i="54" s="1"/>
  <c r="P17" i="54"/>
  <c r="M17" i="54"/>
  <c r="K17" i="54"/>
  <c r="S17" i="54" s="1"/>
  <c r="E17" i="54"/>
  <c r="U17" i="54" s="1"/>
  <c r="W16" i="54"/>
  <c r="T16" i="54"/>
  <c r="R16" i="54"/>
  <c r="Z16" i="54" s="1"/>
  <c r="P16" i="54"/>
  <c r="M16" i="54"/>
  <c r="K16" i="54" s="1"/>
  <c r="S16" i="54" s="1"/>
  <c r="E16" i="54"/>
  <c r="W15" i="54"/>
  <c r="T15" i="54"/>
  <c r="R15" i="54"/>
  <c r="Z15" i="54" s="1"/>
  <c r="P15" i="54"/>
  <c r="Q15" i="54" s="1"/>
  <c r="M15" i="54"/>
  <c r="U15" i="54" s="1"/>
  <c r="E15" i="54"/>
  <c r="W14" i="54"/>
  <c r="T14" i="54"/>
  <c r="R14" i="54"/>
  <c r="Z14" i="54" s="1"/>
  <c r="P14" i="54"/>
  <c r="Q14" i="54" s="1"/>
  <c r="M14" i="54"/>
  <c r="K14" i="54"/>
  <c r="S14" i="54" s="1"/>
  <c r="E14" i="54"/>
  <c r="W13" i="54"/>
  <c r="T13" i="54"/>
  <c r="R13" i="54"/>
  <c r="Z13" i="54" s="1"/>
  <c r="P13" i="54"/>
  <c r="M13" i="54"/>
  <c r="K13" i="54" s="1"/>
  <c r="S13" i="54" s="1"/>
  <c r="E13" i="54"/>
  <c r="U13" i="54" s="1"/>
  <c r="W12" i="54"/>
  <c r="T12" i="54"/>
  <c r="R12" i="54"/>
  <c r="Z12" i="54" s="1"/>
  <c r="P12" i="54"/>
  <c r="M12" i="54"/>
  <c r="K12" i="54" s="1"/>
  <c r="E12" i="54"/>
  <c r="W11" i="54"/>
  <c r="O11" i="54"/>
  <c r="L11" i="54"/>
  <c r="J11" i="54"/>
  <c r="I11" i="54"/>
  <c r="H11" i="54"/>
  <c r="G11" i="54"/>
  <c r="D11" i="54"/>
  <c r="C11" i="54"/>
  <c r="L5" i="54"/>
  <c r="J5" i="54"/>
  <c r="D5" i="54"/>
  <c r="U18" i="53"/>
  <c r="R18" i="53"/>
  <c r="AC18" i="53" s="1"/>
  <c r="P18" i="53"/>
  <c r="AB18" i="53" s="1"/>
  <c r="L18" i="53"/>
  <c r="C18" i="53"/>
  <c r="U17" i="53"/>
  <c r="R17" i="53"/>
  <c r="AC17" i="53" s="1"/>
  <c r="P17" i="53"/>
  <c r="AB17" i="53" s="1"/>
  <c r="N17" i="53"/>
  <c r="C17" i="53" s="1"/>
  <c r="L17" i="53"/>
  <c r="K17" i="53"/>
  <c r="U16" i="53"/>
  <c r="R16" i="53"/>
  <c r="AC16" i="53" s="1"/>
  <c r="AB16" i="53"/>
  <c r="N16" i="53"/>
  <c r="C16" i="53" s="1"/>
  <c r="L16" i="53"/>
  <c r="K16" i="53"/>
  <c r="U15" i="53"/>
  <c r="R15" i="53"/>
  <c r="AC15" i="53" s="1"/>
  <c r="AB15" i="53"/>
  <c r="N15" i="53"/>
  <c r="L15" i="53"/>
  <c r="K15" i="53"/>
  <c r="C15" i="53"/>
  <c r="U14" i="53"/>
  <c r="R14" i="53"/>
  <c r="AC14" i="53" s="1"/>
  <c r="P14" i="53"/>
  <c r="AB14" i="53" s="1"/>
  <c r="N14" i="53"/>
  <c r="C14" i="53" s="1"/>
  <c r="L14" i="53"/>
  <c r="K14" i="53"/>
  <c r="U13" i="53"/>
  <c r="R13" i="53"/>
  <c r="AC13" i="53" s="1"/>
  <c r="P13" i="53"/>
  <c r="AB13" i="53" s="1"/>
  <c r="N13" i="53"/>
  <c r="C13" i="53" s="1"/>
  <c r="L13" i="53"/>
  <c r="K13" i="53"/>
  <c r="U12" i="53"/>
  <c r="R12" i="53"/>
  <c r="AC12" i="53" s="1"/>
  <c r="P12" i="53"/>
  <c r="AB12" i="53" s="1"/>
  <c r="N12" i="53"/>
  <c r="C12" i="53" s="1"/>
  <c r="L12" i="53"/>
  <c r="K12" i="53"/>
  <c r="U11" i="53"/>
  <c r="S11" i="53"/>
  <c r="R11" i="53"/>
  <c r="AC11" i="53" s="1"/>
  <c r="P11" i="53"/>
  <c r="N11" i="53"/>
  <c r="C11" i="53" s="1"/>
  <c r="L11" i="53"/>
  <c r="K11" i="53"/>
  <c r="Z10" i="53"/>
  <c r="Y10" i="53"/>
  <c r="X10" i="53"/>
  <c r="W10" i="53"/>
  <c r="V10" i="53"/>
  <c r="S10" i="53"/>
  <c r="R10" i="53"/>
  <c r="Q10" i="53"/>
  <c r="M10" i="53"/>
  <c r="J10" i="53"/>
  <c r="I10" i="53"/>
  <c r="H10" i="53"/>
  <c r="G10" i="53"/>
  <c r="F10" i="53"/>
  <c r="E10" i="53"/>
  <c r="D10" i="53"/>
  <c r="N10" i="53" l="1"/>
  <c r="O11" i="53"/>
  <c r="T11" i="54"/>
  <c r="K10" i="53"/>
  <c r="O14" i="53"/>
  <c r="AA14" i="53" s="1"/>
  <c r="G12" i="55"/>
  <c r="AC10" i="53"/>
  <c r="L10" i="53"/>
  <c r="O15" i="53"/>
  <c r="AA15" i="53" s="1"/>
  <c r="R11" i="54"/>
  <c r="Z11" i="54" s="1"/>
  <c r="Q12" i="54"/>
  <c r="Q13" i="54"/>
  <c r="Q11" i="54" s="1"/>
  <c r="E11" i="54"/>
  <c r="K15" i="54"/>
  <c r="S15" i="54" s="1"/>
  <c r="Q16" i="54"/>
  <c r="Q17" i="54"/>
  <c r="U18" i="54"/>
  <c r="K19" i="54"/>
  <c r="S19" i="54" s="1"/>
  <c r="C10" i="53"/>
  <c r="C4" i="53" s="1"/>
  <c r="U10" i="53"/>
  <c r="K11" i="54"/>
  <c r="S11" i="54" s="1"/>
  <c r="S12" i="54"/>
  <c r="M11" i="54"/>
  <c r="U11" i="54" s="1"/>
  <c r="P11" i="54"/>
  <c r="U12" i="54"/>
  <c r="U16" i="54"/>
  <c r="U14" i="54"/>
  <c r="AA11" i="53"/>
  <c r="AB11" i="53"/>
  <c r="P10" i="53"/>
  <c r="AB10" i="53" s="1"/>
  <c r="O13" i="53"/>
  <c r="AA13" i="53" s="1"/>
  <c r="O17" i="53"/>
  <c r="AA17" i="53" s="1"/>
  <c r="O12" i="53"/>
  <c r="AA12" i="53" s="1"/>
  <c r="O16" i="53"/>
  <c r="AA16" i="53" s="1"/>
  <c r="O18" i="53"/>
  <c r="AA18" i="53" s="1"/>
  <c r="O10" i="53" l="1"/>
  <c r="O4" i="53" s="1"/>
  <c r="AA10" i="53" l="1"/>
  <c r="E11" i="41" l="1"/>
  <c r="F36" i="50" l="1"/>
  <c r="D14" i="10" s="1"/>
  <c r="E14" i="10" s="1"/>
  <c r="G36" i="50"/>
  <c r="G34" i="50" s="1"/>
  <c r="P2" i="50"/>
  <c r="Z6" i="23"/>
  <c r="D13" i="10"/>
  <c r="E13" i="10" s="1"/>
  <c r="G221" i="12"/>
  <c r="D35" i="10" s="1"/>
  <c r="F34" i="50"/>
  <c r="E33" i="23" s="1"/>
  <c r="D12" i="10" l="1"/>
  <c r="F33" i="23" l="1"/>
  <c r="Q12" i="41"/>
  <c r="Q34" i="41"/>
  <c r="O34" i="41" s="1"/>
  <c r="W10" i="41"/>
  <c r="X10" i="41"/>
  <c r="Y10" i="41"/>
  <c r="O13" i="41"/>
  <c r="O14" i="41"/>
  <c r="O15" i="41"/>
  <c r="O20" i="41"/>
  <c r="O23" i="41"/>
  <c r="O24" i="41"/>
  <c r="O25" i="41"/>
  <c r="O26" i="41"/>
  <c r="O27" i="41"/>
  <c r="O30" i="41"/>
  <c r="O31" i="41"/>
  <c r="O33" i="41"/>
  <c r="O35" i="41"/>
  <c r="O36" i="41"/>
  <c r="O37" i="41"/>
  <c r="O38" i="41"/>
  <c r="O39" i="41"/>
  <c r="O40" i="41"/>
  <c r="O41" i="41"/>
  <c r="O42" i="41"/>
  <c r="O43" i="41"/>
  <c r="O44" i="41"/>
  <c r="O45" i="41"/>
  <c r="O46" i="41"/>
  <c r="O47" i="41"/>
  <c r="O48" i="41"/>
  <c r="O49" i="41"/>
  <c r="O50" i="41"/>
  <c r="O51" i="41"/>
  <c r="O52" i="41"/>
  <c r="O54" i="41"/>
  <c r="O55" i="41"/>
  <c r="O56" i="41"/>
  <c r="O57" i="41"/>
  <c r="O58" i="41"/>
  <c r="O59" i="41"/>
  <c r="O60" i="41"/>
  <c r="O61" i="41"/>
  <c r="O62" i="41"/>
  <c r="O63" i="41"/>
  <c r="O64" i="41"/>
  <c r="O65" i="41"/>
  <c r="O66" i="41"/>
  <c r="O67" i="41"/>
  <c r="O68" i="41"/>
  <c r="O69" i="41"/>
  <c r="O70" i="41"/>
  <c r="O71" i="41"/>
  <c r="O72" i="41"/>
  <c r="O73" i="41"/>
  <c r="O74" i="41"/>
  <c r="O75" i="41"/>
  <c r="O76" i="41"/>
  <c r="O77" i="41"/>
  <c r="O78" i="41"/>
  <c r="O79" i="41"/>
  <c r="O80" i="41"/>
  <c r="O81" i="41"/>
  <c r="O82" i="41"/>
  <c r="O83" i="41"/>
  <c r="O84" i="41"/>
  <c r="O85" i="41"/>
  <c r="O86" i="41"/>
  <c r="O87" i="41"/>
  <c r="O88" i="41"/>
  <c r="O89" i="41"/>
  <c r="O90" i="41"/>
  <c r="O12" i="41"/>
  <c r="Z91" i="41"/>
  <c r="Z10" i="41" s="1"/>
  <c r="R11" i="41"/>
  <c r="R10" i="41" s="1"/>
  <c r="S11" i="41"/>
  <c r="S10" i="41" s="1"/>
  <c r="P11" i="41"/>
  <c r="P10" i="41" s="1"/>
  <c r="Q19" i="41"/>
  <c r="O19" i="41" s="1"/>
  <c r="O91" i="41" l="1"/>
  <c r="Q53" i="41" l="1"/>
  <c r="O53" i="41" s="1"/>
  <c r="Q28" i="41" l="1"/>
  <c r="O28" i="41" s="1"/>
  <c r="Q16" i="41"/>
  <c r="O16" i="41" s="1"/>
  <c r="Q17" i="41"/>
  <c r="O17" i="41" s="1"/>
  <c r="V11" i="41" l="1"/>
  <c r="V10" i="41" s="1"/>
  <c r="T11" i="41"/>
  <c r="T10" i="41" s="1"/>
  <c r="Q32" i="41"/>
  <c r="O32" i="41" s="1"/>
  <c r="Q29" i="41"/>
  <c r="O29" i="41" s="1"/>
  <c r="Q22" i="41"/>
  <c r="O22" i="41" s="1"/>
  <c r="Q21" i="41"/>
  <c r="O21" i="41" s="1"/>
  <c r="Q18" i="41"/>
  <c r="O18" i="41" s="1"/>
  <c r="C88" i="41"/>
  <c r="C87" i="41"/>
  <c r="C86" i="41"/>
  <c r="C12" i="41"/>
  <c r="E10" i="41"/>
  <c r="C85" i="41"/>
  <c r="C84" i="41"/>
  <c r="C83" i="41"/>
  <c r="C73" i="41"/>
  <c r="C74" i="41"/>
  <c r="C75" i="41"/>
  <c r="C72" i="41"/>
  <c r="C80" i="41"/>
  <c r="C13" i="41"/>
  <c r="C14" i="41"/>
  <c r="C15" i="41"/>
  <c r="C16" i="41"/>
  <c r="C17" i="41"/>
  <c r="C18" i="41"/>
  <c r="C19" i="41"/>
  <c r="C20" i="41"/>
  <c r="C21" i="41"/>
  <c r="C22" i="41"/>
  <c r="C23" i="41"/>
  <c r="C24" i="41"/>
  <c r="C25" i="41"/>
  <c r="C26" i="41"/>
  <c r="C27" i="41"/>
  <c r="C28" i="41"/>
  <c r="C29" i="41"/>
  <c r="C30" i="41"/>
  <c r="C31" i="41"/>
  <c r="C32" i="41"/>
  <c r="C33" i="41"/>
  <c r="C34" i="41"/>
  <c r="C35" i="41"/>
  <c r="C36" i="41"/>
  <c r="C37" i="41"/>
  <c r="C38" i="41"/>
  <c r="C39" i="41"/>
  <c r="C40" i="41"/>
  <c r="C41" i="41"/>
  <c r="C42" i="41"/>
  <c r="C43" i="41"/>
  <c r="C44" i="41"/>
  <c r="C45" i="41"/>
  <c r="C46" i="41"/>
  <c r="C47" i="41"/>
  <c r="C48" i="41"/>
  <c r="C49" i="41"/>
  <c r="C50" i="41"/>
  <c r="C51" i="41"/>
  <c r="C52" i="41"/>
  <c r="C53" i="41"/>
  <c r="C54" i="41"/>
  <c r="C55" i="41"/>
  <c r="C56" i="41"/>
  <c r="C57" i="41"/>
  <c r="C58" i="41"/>
  <c r="C59" i="41"/>
  <c r="C60" i="41"/>
  <c r="C76" i="41"/>
  <c r="C77" i="41"/>
  <c r="C78" i="41"/>
  <c r="C79" i="41"/>
  <c r="H82" i="41"/>
  <c r="H11" i="41" s="1"/>
  <c r="H10" i="41" s="1"/>
  <c r="F11" i="41"/>
  <c r="F10" i="41" s="1"/>
  <c r="G11" i="41"/>
  <c r="G10" i="41" s="1"/>
  <c r="I11" i="41"/>
  <c r="I10" i="41" s="1"/>
  <c r="J11" i="41"/>
  <c r="J10" i="41" s="1"/>
  <c r="D11" i="41"/>
  <c r="D10" i="41" s="1"/>
  <c r="K11" i="41"/>
  <c r="K10" i="41" s="1"/>
  <c r="L11" i="41"/>
  <c r="L10" i="41" s="1"/>
  <c r="M11" i="41"/>
  <c r="M10" i="41" s="1"/>
  <c r="N11" i="41"/>
  <c r="N10" i="41" s="1"/>
  <c r="Q11" i="41" l="1"/>
  <c r="Q10" i="41" s="1"/>
  <c r="C82" i="41"/>
  <c r="AE12" i="41" l="1"/>
  <c r="AN12" i="41"/>
  <c r="AI12" i="41" s="1"/>
  <c r="AM12" i="41" s="1"/>
  <c r="AE13" i="41"/>
  <c r="AN13" i="41"/>
  <c r="AI13" i="41" s="1"/>
  <c r="AE14" i="41"/>
  <c r="AN14" i="41"/>
  <c r="AI14" i="41" s="1"/>
  <c r="AS14" i="41" s="1"/>
  <c r="AE15" i="41"/>
  <c r="AN15" i="41"/>
  <c r="AI15" i="41" s="1"/>
  <c r="AM15" i="41" s="1"/>
  <c r="AE16" i="41"/>
  <c r="AN16" i="41"/>
  <c r="AI16" i="41" s="1"/>
  <c r="AM16" i="41" s="1"/>
  <c r="AC17" i="41"/>
  <c r="AE17" i="41"/>
  <c r="AN17" i="41"/>
  <c r="AI17" i="41" s="1"/>
  <c r="AS17" i="41" s="1"/>
  <c r="AE18" i="41"/>
  <c r="AK18" i="41"/>
  <c r="AN18" i="41"/>
  <c r="AI18" i="41" s="1"/>
  <c r="AC19" i="41"/>
  <c r="AE19" i="41"/>
  <c r="AN19" i="41"/>
  <c r="AI19" i="41" s="1"/>
  <c r="AM19" i="41" s="1"/>
  <c r="AE20" i="41"/>
  <c r="AN20" i="41"/>
  <c r="AI20" i="41" s="1"/>
  <c r="AS20" i="41" s="1"/>
  <c r="AE21" i="41"/>
  <c r="AN21" i="41"/>
  <c r="AI21" i="41" s="1"/>
  <c r="AC22" i="41"/>
  <c r="AE22" i="41"/>
  <c r="AN22" i="41"/>
  <c r="AI22" i="41" s="1"/>
  <c r="AT22" i="41"/>
  <c r="AE23" i="41"/>
  <c r="AN23" i="41"/>
  <c r="AI23" i="41" s="1"/>
  <c r="AE24" i="41"/>
  <c r="AN24" i="41"/>
  <c r="AI24" i="41" s="1"/>
  <c r="AJ24" i="41" s="1"/>
  <c r="AC24" i="41" s="1"/>
  <c r="AC25" i="41"/>
  <c r="AE25" i="41"/>
  <c r="AN25" i="41"/>
  <c r="AI25" i="41" s="1"/>
  <c r="AJ25" i="41" s="1"/>
  <c r="AC26" i="41"/>
  <c r="AE26" i="41"/>
  <c r="AN26" i="41"/>
  <c r="AI26" i="41" s="1"/>
  <c r="AT26" i="41"/>
  <c r="AE27" i="41"/>
  <c r="AN27" i="41"/>
  <c r="AI27" i="41" s="1"/>
  <c r="AJ27" i="41" s="1"/>
  <c r="AC27" i="41" s="1"/>
  <c r="AE28" i="41"/>
  <c r="AN28" i="41"/>
  <c r="AI28" i="41" s="1"/>
  <c r="AT28" i="41"/>
  <c r="AE29" i="41"/>
  <c r="AN29" i="41"/>
  <c r="AI29" i="41" s="1"/>
  <c r="AJ29" i="41" s="1"/>
  <c r="AT29" i="41"/>
  <c r="AE30" i="41"/>
  <c r="AN30" i="41"/>
  <c r="AI30" i="41" s="1"/>
  <c r="AE31" i="41"/>
  <c r="AN31" i="41"/>
  <c r="AI31" i="41" s="1"/>
  <c r="AJ31" i="41" s="1"/>
  <c r="AE32" i="41"/>
  <c r="AN32" i="41"/>
  <c r="AI32" i="41" s="1"/>
  <c r="AT32" i="41"/>
  <c r="AE33" i="41"/>
  <c r="AN33" i="41"/>
  <c r="AI33" i="41" s="1"/>
  <c r="AE34" i="41"/>
  <c r="AN34" i="41"/>
  <c r="AI34" i="41" s="1"/>
  <c r="AT34" i="41"/>
  <c r="AA35" i="41"/>
  <c r="AE35" i="41"/>
  <c r="AN35" i="41"/>
  <c r="AI35" i="41" s="1"/>
  <c r="AJ35" i="41" s="1"/>
  <c r="AC35" i="41" s="1"/>
  <c r="AE36" i="41"/>
  <c r="AN36" i="41"/>
  <c r="AI36" i="41" s="1"/>
  <c r="AJ36" i="41" s="1"/>
  <c r="AC36" i="41" s="1"/>
  <c r="AE37" i="41"/>
  <c r="AN37" i="41"/>
  <c r="AI37" i="41" s="1"/>
  <c r="AJ37" i="41" s="1"/>
  <c r="AE38" i="41"/>
  <c r="AN38" i="41"/>
  <c r="AI38" i="41" s="1"/>
  <c r="AS38" i="41" s="1"/>
  <c r="AE39" i="41"/>
  <c r="AN39" i="41"/>
  <c r="AI39" i="41" s="1"/>
  <c r="AM39" i="41" s="1"/>
  <c r="AE40" i="41"/>
  <c r="AN40" i="41"/>
  <c r="AI40" i="41" s="1"/>
  <c r="AM40" i="41" s="1"/>
  <c r="AE41" i="41"/>
  <c r="AN41" i="41"/>
  <c r="AI41" i="41" s="1"/>
  <c r="AS41" i="41" s="1"/>
  <c r="AE42" i="41"/>
  <c r="AN42" i="41"/>
  <c r="AI42" i="41" s="1"/>
  <c r="AM42" i="41" s="1"/>
  <c r="AE43" i="41"/>
  <c r="AN43" i="41"/>
  <c r="AI43" i="41" s="1"/>
  <c r="AM43" i="41" s="1"/>
  <c r="AE44" i="41"/>
  <c r="AN44" i="41"/>
  <c r="AI44" i="41" s="1"/>
  <c r="AE45" i="41"/>
  <c r="AN45" i="41"/>
  <c r="AI45" i="41" s="1"/>
  <c r="AJ45" i="41" s="1"/>
  <c r="AE46" i="41"/>
  <c r="AN46" i="41"/>
  <c r="AI46" i="41" s="1"/>
  <c r="AC47" i="41"/>
  <c r="AE47" i="41"/>
  <c r="AN47" i="41"/>
  <c r="AI47" i="41" s="1"/>
  <c r="AS47" i="41" s="1"/>
  <c r="AE48" i="41"/>
  <c r="AN48" i="41"/>
  <c r="AI48" i="41" s="1"/>
  <c r="AS48" i="41" s="1"/>
  <c r="AE49" i="41"/>
  <c r="AP49" i="41"/>
  <c r="AQ49" i="41"/>
  <c r="AE50" i="41"/>
  <c r="AN50" i="41"/>
  <c r="AI50" i="41" s="1"/>
  <c r="AS50" i="41" s="1"/>
  <c r="AE51" i="41"/>
  <c r="AN51" i="41"/>
  <c r="AI51" i="41" s="1"/>
  <c r="AE52" i="41"/>
  <c r="AQ52" i="41"/>
  <c r="AN52" i="41" s="1"/>
  <c r="AI52" i="41" s="1"/>
  <c r="AC53" i="41"/>
  <c r="AE53" i="41"/>
  <c r="AN53" i="41"/>
  <c r="AI53" i="41" s="1"/>
  <c r="AE54" i="41"/>
  <c r="AN54" i="41"/>
  <c r="AI54" i="41" s="1"/>
  <c r="AE55" i="41"/>
  <c r="AN55" i="41"/>
  <c r="AI55" i="41" s="1"/>
  <c r="AE56" i="41"/>
  <c r="AN56" i="41"/>
  <c r="AI56" i="41" s="1"/>
  <c r="AE57" i="41"/>
  <c r="AN57" i="41"/>
  <c r="AI57" i="41" s="1"/>
  <c r="AJ57" i="41" s="1"/>
  <c r="AE58" i="41"/>
  <c r="AN58" i="41"/>
  <c r="AI58" i="41" s="1"/>
  <c r="AC59" i="41"/>
  <c r="AE59" i="41"/>
  <c r="AP59" i="41"/>
  <c r="AN59" i="41" s="1"/>
  <c r="AI59" i="41" s="1"/>
  <c r="AE60" i="41"/>
  <c r="AN60" i="41"/>
  <c r="AI60" i="41" s="1"/>
  <c r="AS60" i="41" s="1"/>
  <c r="AE76" i="41"/>
  <c r="AN76" i="41"/>
  <c r="AI76" i="41" s="1"/>
  <c r="AE77" i="41"/>
  <c r="AN77" i="41"/>
  <c r="AI77" i="41" s="1"/>
  <c r="AS77" i="41" s="1"/>
  <c r="AE78" i="41"/>
  <c r="AN78" i="41"/>
  <c r="AI78" i="41" s="1"/>
  <c r="AS34" i="41" l="1"/>
  <c r="AN49" i="41"/>
  <c r="AI49" i="41" s="1"/>
  <c r="AM49" i="41" s="1"/>
  <c r="AM29" i="41"/>
  <c r="AS26" i="41"/>
  <c r="AM13" i="41"/>
  <c r="AJ13" i="41"/>
  <c r="AJ47" i="41"/>
  <c r="AH47" i="41" s="1"/>
  <c r="AA25" i="41"/>
  <c r="AA60" i="41"/>
  <c r="AA53" i="41"/>
  <c r="AA36" i="41"/>
  <c r="AJ48" i="41"/>
  <c r="AH48" i="41" s="1"/>
  <c r="AM47" i="41"/>
  <c r="AS43" i="41"/>
  <c r="AM41" i="41"/>
  <c r="AS39" i="41"/>
  <c r="AM36" i="41"/>
  <c r="AS24" i="41"/>
  <c r="AS13" i="41"/>
  <c r="AS36" i="41"/>
  <c r="AM35" i="41"/>
  <c r="AA26" i="41"/>
  <c r="AM24" i="41"/>
  <c r="AA59" i="41"/>
  <c r="AA58" i="41"/>
  <c r="AA13" i="41"/>
  <c r="AA37" i="41"/>
  <c r="AA47" i="41"/>
  <c r="AA28" i="41"/>
  <c r="AA24" i="41"/>
  <c r="AM57" i="41"/>
  <c r="AS45" i="41"/>
  <c r="AH45" i="41"/>
  <c r="AS42" i="41"/>
  <c r="AS40" i="41"/>
  <c r="AS27" i="41"/>
  <c r="AJ19" i="41"/>
  <c r="AA19" i="41" s="1"/>
  <c r="AS16" i="41"/>
  <c r="AM38" i="41"/>
  <c r="AS35" i="41"/>
  <c r="AS29" i="41"/>
  <c r="AM45" i="41"/>
  <c r="AM27" i="41"/>
  <c r="AS19" i="41"/>
  <c r="AJ16" i="41"/>
  <c r="AH16" i="41" s="1"/>
  <c r="AA16" i="41"/>
  <c r="AM52" i="41"/>
  <c r="AJ52" i="41"/>
  <c r="AH52" i="41" s="1"/>
  <c r="AS52" i="41"/>
  <c r="AS76" i="41"/>
  <c r="AJ76" i="41"/>
  <c r="AM76" i="41"/>
  <c r="AA31" i="41"/>
  <c r="AC31" i="41"/>
  <c r="AS58" i="41"/>
  <c r="AM58" i="41"/>
  <c r="AJ58" i="41"/>
  <c r="AH58" i="41" s="1"/>
  <c r="AM56" i="41"/>
  <c r="AS56" i="41"/>
  <c r="AJ56" i="41"/>
  <c r="AS51" i="41"/>
  <c r="AM51" i="41"/>
  <c r="AJ51" i="41"/>
  <c r="AC51" i="41" s="1"/>
  <c r="AC45" i="41"/>
  <c r="AA45" i="41"/>
  <c r="AJ44" i="41"/>
  <c r="AS44" i="41"/>
  <c r="AM44" i="41"/>
  <c r="AS78" i="41"/>
  <c r="AM78" i="41"/>
  <c r="AJ78" i="41"/>
  <c r="AM59" i="41"/>
  <c r="AJ59" i="41"/>
  <c r="AH59" i="41" s="1"/>
  <c r="AS59" i="41"/>
  <c r="AM54" i="41"/>
  <c r="AS54" i="41"/>
  <c r="AJ54" i="41"/>
  <c r="AH54" i="41" s="1"/>
  <c r="AM55" i="41"/>
  <c r="AS55" i="41"/>
  <c r="AJ55" i="41"/>
  <c r="AH55" i="41" s="1"/>
  <c r="AA48" i="41"/>
  <c r="AC48" i="41"/>
  <c r="AJ46" i="41"/>
  <c r="AH46" i="41" s="1"/>
  <c r="AS46" i="41"/>
  <c r="AM46" i="41"/>
  <c r="AJ32" i="41"/>
  <c r="AM32" i="41"/>
  <c r="AM50" i="41"/>
  <c r="AC37" i="41"/>
  <c r="AA34" i="41"/>
  <c r="AC34" i="41"/>
  <c r="AS32" i="41"/>
  <c r="AS30" i="41"/>
  <c r="AM30" i="41"/>
  <c r="AM23" i="41"/>
  <c r="AS23" i="41"/>
  <c r="AJ23" i="41"/>
  <c r="AH23" i="41" s="1"/>
  <c r="AJ20" i="41"/>
  <c r="AM20" i="41"/>
  <c r="AJ18" i="41"/>
  <c r="AH18" i="41" s="1"/>
  <c r="AS18" i="41"/>
  <c r="AM18" i="41"/>
  <c r="AJ17" i="41"/>
  <c r="AH17" i="41" s="1"/>
  <c r="AM17" i="41"/>
  <c r="AS53" i="41"/>
  <c r="AM33" i="41"/>
  <c r="AS33" i="41"/>
  <c r="AJ33" i="41"/>
  <c r="AM22" i="41"/>
  <c r="AM77" i="41"/>
  <c r="AM60" i="41"/>
  <c r="AS57" i="41"/>
  <c r="AM53" i="41"/>
  <c r="AJ77" i="41"/>
  <c r="AJ60" i="41"/>
  <c r="AH60" i="41" s="1"/>
  <c r="AC60" i="41"/>
  <c r="AH57" i="41"/>
  <c r="AJ53" i="41"/>
  <c r="AH53" i="41" s="1"/>
  <c r="AJ50" i="41"/>
  <c r="AM48" i="41"/>
  <c r="AS37" i="41"/>
  <c r="AM37" i="41"/>
  <c r="AH37" i="41"/>
  <c r="AM34" i="41"/>
  <c r="AJ34" i="41"/>
  <c r="AH34" i="41" s="1"/>
  <c r="AJ30" i="41"/>
  <c r="AC30" i="41" s="1"/>
  <c r="AS28" i="41"/>
  <c r="AC28" i="41"/>
  <c r="AA27" i="41"/>
  <c r="AS22" i="41"/>
  <c r="AM21" i="41"/>
  <c r="AS21" i="41"/>
  <c r="AJ21" i="41"/>
  <c r="AC13" i="41"/>
  <c r="AM28" i="41"/>
  <c r="AA22" i="41"/>
  <c r="AJ43" i="41"/>
  <c r="AJ42" i="41"/>
  <c r="AJ41" i="41"/>
  <c r="AJ40" i="41"/>
  <c r="AJ39" i="41"/>
  <c r="AJ38" i="41"/>
  <c r="AS31" i="41"/>
  <c r="AM31" i="41"/>
  <c r="AH31" i="41"/>
  <c r="AA29" i="41"/>
  <c r="AC29" i="41"/>
  <c r="AJ28" i="41"/>
  <c r="AH28" i="41" s="1"/>
  <c r="AJ26" i="41"/>
  <c r="AH26" i="41" s="1"/>
  <c r="AM26" i="41"/>
  <c r="AS25" i="41"/>
  <c r="AM25" i="41"/>
  <c r="AH25" i="41"/>
  <c r="AJ22" i="41"/>
  <c r="AH22" i="41" s="1"/>
  <c r="AC16" i="41"/>
  <c r="AJ15" i="41"/>
  <c r="AC15" i="41" s="1"/>
  <c r="AS15" i="41"/>
  <c r="AJ14" i="41"/>
  <c r="AM14" i="41"/>
  <c r="AJ12" i="41"/>
  <c r="AH12" i="41" s="1"/>
  <c r="AS12" i="41"/>
  <c r="AA17" i="41"/>
  <c r="AH36" i="41"/>
  <c r="AH35" i="41"/>
  <c r="AH29" i="41"/>
  <c r="AH27" i="41"/>
  <c r="AH24" i="41"/>
  <c r="AS49" i="41" l="1"/>
  <c r="AJ49" i="41"/>
  <c r="AH49" i="41" s="1"/>
  <c r="AH13" i="41"/>
  <c r="AH19" i="41"/>
  <c r="AH78" i="41"/>
  <c r="AH30" i="41"/>
  <c r="AC14" i="41"/>
  <c r="AA14" i="41"/>
  <c r="AA77" i="41"/>
  <c r="AC77" i="41"/>
  <c r="AA56" i="41"/>
  <c r="AC56" i="41"/>
  <c r="AC43" i="41"/>
  <c r="AA43" i="41"/>
  <c r="AA18" i="41"/>
  <c r="AC18" i="41"/>
  <c r="AH32" i="41"/>
  <c r="AC46" i="41"/>
  <c r="AA46" i="41"/>
  <c r="AA51" i="41"/>
  <c r="AC54" i="41"/>
  <c r="AA54" i="41"/>
  <c r="AC49" i="41"/>
  <c r="AA49" i="41"/>
  <c r="AH56" i="41"/>
  <c r="AH76" i="41"/>
  <c r="AC38" i="41"/>
  <c r="AA38" i="41"/>
  <c r="AC42" i="41"/>
  <c r="AA42" i="41"/>
  <c r="AA33" i="41"/>
  <c r="AC33" i="41"/>
  <c r="AH77" i="41"/>
  <c r="AC12" i="41"/>
  <c r="AC39" i="41"/>
  <c r="AA39" i="41"/>
  <c r="AC41" i="41"/>
  <c r="AA41" i="41"/>
  <c r="AH15" i="41"/>
  <c r="AH33" i="41"/>
  <c r="AH39" i="41"/>
  <c r="AH41" i="41"/>
  <c r="AH43" i="41"/>
  <c r="AH21" i="41"/>
  <c r="AC50" i="41"/>
  <c r="AA50" i="41"/>
  <c r="AA23" i="41"/>
  <c r="AC23" i="41"/>
  <c r="AA30" i="41"/>
  <c r="AH44" i="41"/>
  <c r="AH51" i="41"/>
  <c r="AA52" i="41"/>
  <c r="AC52" i="41"/>
  <c r="AC40" i="41"/>
  <c r="AA40" i="41"/>
  <c r="AC20" i="41"/>
  <c r="AA20" i="41"/>
  <c r="AC44" i="41"/>
  <c r="AA44" i="41"/>
  <c r="AA76" i="41"/>
  <c r="AC76" i="41"/>
  <c r="AH14" i="41"/>
  <c r="AH38" i="41"/>
  <c r="AH40" i="41"/>
  <c r="AH42" i="41"/>
  <c r="AA15" i="41"/>
  <c r="AH20" i="41"/>
  <c r="AA32" i="41"/>
  <c r="AC32" i="41"/>
  <c r="AH50" i="41"/>
  <c r="AA55" i="41"/>
  <c r="AC55" i="41"/>
  <c r="AC78" i="41"/>
  <c r="AA78" i="41"/>
  <c r="AA12" i="41" l="1"/>
  <c r="O11" i="41"/>
  <c r="O10" i="41" s="1"/>
  <c r="AA21" i="41"/>
  <c r="AC21" i="41"/>
  <c r="H97" i="48" l="1"/>
  <c r="G97" i="48"/>
  <c r="G100" i="48"/>
  <c r="H100" i="48"/>
  <c r="D100" i="48"/>
  <c r="H99" i="48"/>
  <c r="G99" i="48"/>
  <c r="F98" i="48"/>
  <c r="G98" i="48"/>
  <c r="H98" i="48"/>
  <c r="H181" i="12"/>
  <c r="G59" i="48"/>
  <c r="E57" i="48"/>
  <c r="G57" i="48"/>
  <c r="D58" i="48"/>
  <c r="E58" i="48"/>
  <c r="C59" i="48"/>
  <c r="D59" i="48"/>
  <c r="E59" i="48"/>
  <c r="D60" i="48"/>
  <c r="E60" i="48"/>
  <c r="G60" i="48"/>
  <c r="D61" i="48"/>
  <c r="E61" i="48"/>
  <c r="G61" i="48"/>
  <c r="H61" i="48"/>
  <c r="D62" i="48"/>
  <c r="E62" i="48"/>
  <c r="G62" i="48"/>
  <c r="H62" i="48"/>
  <c r="D63" i="48"/>
  <c r="E63" i="48"/>
  <c r="G63" i="48"/>
  <c r="H63" i="48"/>
  <c r="E65" i="48"/>
  <c r="G65" i="48"/>
  <c r="H65" i="48"/>
  <c r="D66" i="48"/>
  <c r="E66" i="48"/>
  <c r="G66" i="48"/>
  <c r="H66" i="48"/>
  <c r="D70" i="48"/>
  <c r="G70" i="48"/>
  <c r="D71" i="48"/>
  <c r="G71" i="48"/>
  <c r="D72" i="48"/>
  <c r="G72" i="48"/>
  <c r="D73" i="48"/>
  <c r="G73" i="48"/>
  <c r="D74" i="48"/>
  <c r="E74" i="48"/>
  <c r="G74" i="48"/>
  <c r="H74" i="48"/>
  <c r="D75" i="48"/>
  <c r="E75" i="48"/>
  <c r="G75" i="48"/>
  <c r="H75" i="48"/>
  <c r="D76" i="48"/>
  <c r="E76" i="48"/>
  <c r="G76" i="48"/>
  <c r="D77" i="48"/>
  <c r="G77" i="48"/>
  <c r="D78" i="48"/>
  <c r="G78" i="48"/>
  <c r="D79" i="48"/>
  <c r="G79" i="48"/>
  <c r="D80" i="48"/>
  <c r="G80" i="48"/>
  <c r="H80" i="48"/>
  <c r="D82" i="48"/>
  <c r="E82" i="48"/>
  <c r="K82" i="48" s="1"/>
  <c r="G82" i="48"/>
  <c r="H82" i="48"/>
  <c r="E83" i="48"/>
  <c r="G83" i="48"/>
  <c r="H83" i="48"/>
  <c r="D84" i="48"/>
  <c r="E84" i="48"/>
  <c r="G84" i="48"/>
  <c r="J84" i="48" s="1"/>
  <c r="H84" i="48"/>
  <c r="G85" i="48"/>
  <c r="H85" i="48"/>
  <c r="D86" i="48"/>
  <c r="E86" i="48"/>
  <c r="G88" i="48"/>
  <c r="H88" i="48"/>
  <c r="G89" i="48"/>
  <c r="H89" i="48"/>
  <c r="G90" i="48"/>
  <c r="H90" i="48"/>
  <c r="G91" i="48"/>
  <c r="H91" i="48"/>
  <c r="G92" i="48"/>
  <c r="H92" i="48"/>
  <c r="G93" i="48"/>
  <c r="H93" i="48"/>
  <c r="G94" i="48"/>
  <c r="H94" i="48"/>
  <c r="G95" i="48"/>
  <c r="H95" i="48"/>
  <c r="G96" i="48"/>
  <c r="H96" i="48"/>
  <c r="D53" i="48"/>
  <c r="D52" i="48"/>
  <c r="C52" i="48" s="1"/>
  <c r="H51" i="48"/>
  <c r="D50" i="48"/>
  <c r="E50" i="48"/>
  <c r="G48" i="48"/>
  <c r="D48" i="48"/>
  <c r="D9" i="17"/>
  <c r="C42" i="17"/>
  <c r="D51" i="17"/>
  <c r="C50" i="17"/>
  <c r="C46" i="17"/>
  <c r="E46" i="17" s="1"/>
  <c r="C45" i="17"/>
  <c r="E45" i="17" s="1"/>
  <c r="C44" i="17"/>
  <c r="D44" i="17"/>
  <c r="C33" i="17"/>
  <c r="D41" i="17"/>
  <c r="C41" i="17"/>
  <c r="D40" i="17"/>
  <c r="C40" i="17"/>
  <c r="D39" i="17"/>
  <c r="C39" i="17"/>
  <c r="D37" i="17"/>
  <c r="D36" i="17"/>
  <c r="C36" i="17"/>
  <c r="D35" i="17"/>
  <c r="C35" i="17"/>
  <c r="D34" i="17"/>
  <c r="C34" i="17"/>
  <c r="D33" i="17"/>
  <c r="D32" i="17"/>
  <c r="C32" i="17"/>
  <c r="D31" i="17"/>
  <c r="C31" i="17"/>
  <c r="D30" i="17"/>
  <c r="C30" i="17"/>
  <c r="C12" i="17"/>
  <c r="C11" i="17" s="1"/>
  <c r="B16" i="17"/>
  <c r="B13" i="17"/>
  <c r="B14" i="17"/>
  <c r="B17" i="17"/>
  <c r="B18" i="17"/>
  <c r="B19" i="17"/>
  <c r="B20" i="17"/>
  <c r="B21" i="17"/>
  <c r="B22" i="17"/>
  <c r="B23" i="17"/>
  <c r="B15" i="17"/>
  <c r="D23" i="17"/>
  <c r="D16" i="17"/>
  <c r="D14" i="17"/>
  <c r="D18" i="17"/>
  <c r="D19" i="17"/>
  <c r="D20" i="17"/>
  <c r="D21" i="17"/>
  <c r="D15" i="17"/>
  <c r="I210" i="12"/>
  <c r="H87" i="48" s="1"/>
  <c r="H210" i="12"/>
  <c r="H209" i="12" s="1"/>
  <c r="G86" i="48" s="1"/>
  <c r="J86" i="48" s="1"/>
  <c r="G217" i="12"/>
  <c r="F94" i="48" s="1"/>
  <c r="G218" i="12"/>
  <c r="D63" i="13" s="1"/>
  <c r="G212" i="12"/>
  <c r="F89" i="48" s="1"/>
  <c r="G213" i="12"/>
  <c r="D58" i="13" s="1"/>
  <c r="G214" i="12"/>
  <c r="D59" i="13" s="1"/>
  <c r="G215" i="12"/>
  <c r="D60" i="13" s="1"/>
  <c r="G216" i="12"/>
  <c r="F93" i="48" s="1"/>
  <c r="G211" i="12"/>
  <c r="F88" i="48" s="1"/>
  <c r="D223" i="12"/>
  <c r="C68" i="13"/>
  <c r="D64" i="13"/>
  <c r="B57" i="13"/>
  <c r="B58" i="13"/>
  <c r="B59" i="13"/>
  <c r="B60" i="13"/>
  <c r="B61" i="13"/>
  <c r="B56" i="13"/>
  <c r="F90" i="48" l="1"/>
  <c r="D62" i="13"/>
  <c r="J79" i="48"/>
  <c r="J77" i="48"/>
  <c r="K75" i="48"/>
  <c r="K65" i="48"/>
  <c r="G210" i="12"/>
  <c r="F92" i="48"/>
  <c r="J80" i="48"/>
  <c r="J78" i="48"/>
  <c r="F87" i="48"/>
  <c r="D61" i="13"/>
  <c r="D57" i="13"/>
  <c r="G87" i="48"/>
  <c r="J74" i="48"/>
  <c r="J66" i="48"/>
  <c r="D56" i="13"/>
  <c r="F95" i="48"/>
  <c r="F91" i="48"/>
  <c r="K84" i="48"/>
  <c r="J73" i="48"/>
  <c r="J72" i="48"/>
  <c r="J71" i="48"/>
  <c r="J70" i="48"/>
  <c r="K83" i="48"/>
  <c r="J82" i="48"/>
  <c r="J75" i="48"/>
  <c r="K74" i="48"/>
  <c r="K66" i="48"/>
  <c r="C50" i="48"/>
  <c r="D55" i="13" l="1"/>
  <c r="D54" i="13" s="1"/>
  <c r="B51" i="13" l="1"/>
  <c r="B52" i="13"/>
  <c r="B53" i="13"/>
  <c r="B50" i="13"/>
  <c r="B40" i="13"/>
  <c r="B41" i="13"/>
  <c r="B42" i="13"/>
  <c r="B43" i="13"/>
  <c r="B44" i="13"/>
  <c r="B45" i="13"/>
  <c r="B46" i="13"/>
  <c r="B47" i="13"/>
  <c r="B48" i="13"/>
  <c r="B39" i="13"/>
  <c r="C28" i="10" l="1"/>
  <c r="C16" i="13" l="1"/>
  <c r="D9" i="10"/>
  <c r="D8" i="10" s="1"/>
  <c r="F22" i="23" l="1"/>
  <c r="E22" i="23"/>
  <c r="E9" i="23" s="1"/>
  <c r="E8" i="23" s="1"/>
  <c r="E7" i="23" s="1"/>
  <c r="X5" i="23" s="1"/>
  <c r="X8" i="23" l="1"/>
  <c r="J8" i="10"/>
  <c r="E15" i="10" l="1"/>
  <c r="D15" i="10"/>
  <c r="G27" i="50" l="1"/>
  <c r="F26" i="50"/>
  <c r="G26" i="50"/>
  <c r="G27" i="23" l="1"/>
  <c r="F12" i="50"/>
  <c r="F18" i="23"/>
  <c r="F9" i="23" s="1"/>
  <c r="F8" i="23" s="1"/>
  <c r="F23" i="23"/>
  <c r="F36" i="23"/>
  <c r="Q39" i="12"/>
  <c r="I187" i="12"/>
  <c r="H64" i="48" s="1"/>
  <c r="Q210" i="12"/>
  <c r="I180" i="12"/>
  <c r="H57" i="48" s="1"/>
  <c r="K57" i="48" s="1"/>
  <c r="I183" i="12"/>
  <c r="H60" i="48" s="1"/>
  <c r="I182" i="12"/>
  <c r="H59" i="48" s="1"/>
  <c r="D183" i="12"/>
  <c r="C60" i="48" s="1"/>
  <c r="G160" i="12"/>
  <c r="Q160" i="12" s="1"/>
  <c r="F7" i="23" l="1"/>
  <c r="H179" i="12"/>
  <c r="G56" i="48" s="1"/>
  <c r="G58" i="48"/>
  <c r="J58" i="48" s="1"/>
  <c r="I181" i="12"/>
  <c r="H37" i="12"/>
  <c r="I37" i="12"/>
  <c r="G40" i="12"/>
  <c r="Q40" i="12" s="1"/>
  <c r="G41" i="12"/>
  <c r="Q41" i="12" s="1"/>
  <c r="G42" i="12"/>
  <c r="Q42" i="12" s="1"/>
  <c r="G43" i="12"/>
  <c r="Q43" i="12" s="1"/>
  <c r="G44" i="12"/>
  <c r="Q44" i="12" s="1"/>
  <c r="G45" i="12"/>
  <c r="Q45" i="12" s="1"/>
  <c r="G46" i="12"/>
  <c r="Q46" i="12" s="1"/>
  <c r="G47" i="12"/>
  <c r="Q47" i="12" s="1"/>
  <c r="G48" i="12"/>
  <c r="Q48" i="12" s="1"/>
  <c r="D38" i="17" l="1"/>
  <c r="I179" i="12"/>
  <c r="H58" i="48"/>
  <c r="K58" i="48" s="1"/>
  <c r="G134" i="12"/>
  <c r="Q134" i="12" s="1"/>
  <c r="G118" i="12"/>
  <c r="Q118" i="12" s="1"/>
  <c r="G120" i="12"/>
  <c r="Q120" i="12" s="1"/>
  <c r="G121" i="12"/>
  <c r="Q121" i="12" s="1"/>
  <c r="G122" i="12"/>
  <c r="Q122" i="12" s="1"/>
  <c r="G123" i="12"/>
  <c r="Q123" i="12" s="1"/>
  <c r="G124" i="12"/>
  <c r="Q124" i="12" s="1"/>
  <c r="G119" i="12"/>
  <c r="Q119" i="12" s="1"/>
  <c r="G107" i="12"/>
  <c r="Q107" i="12" s="1"/>
  <c r="G108" i="12"/>
  <c r="Q108" i="12" s="1"/>
  <c r="G109" i="12"/>
  <c r="Q109" i="12" s="1"/>
  <c r="G110" i="12"/>
  <c r="Q110" i="12" s="1"/>
  <c r="G111" i="12"/>
  <c r="Q111" i="12" s="1"/>
  <c r="G112" i="12"/>
  <c r="Q112" i="12" s="1"/>
  <c r="L156" i="12"/>
  <c r="G140" i="12"/>
  <c r="Q140" i="12" s="1"/>
  <c r="G148" i="12"/>
  <c r="Q148" i="12" s="1"/>
  <c r="G147" i="12"/>
  <c r="Q147" i="12" s="1"/>
  <c r="D149" i="12"/>
  <c r="G149" i="12"/>
  <c r="Q150" i="12"/>
  <c r="G151" i="12"/>
  <c r="Q151" i="12" s="1"/>
  <c r="L151" i="12"/>
  <c r="G152" i="12"/>
  <c r="Q152" i="12" s="1"/>
  <c r="L152" i="12"/>
  <c r="G153" i="12"/>
  <c r="Q153" i="12" s="1"/>
  <c r="L153" i="12"/>
  <c r="G154" i="12"/>
  <c r="Q154" i="12" s="1"/>
  <c r="L154" i="12"/>
  <c r="G155" i="12"/>
  <c r="Q155" i="12" s="1"/>
  <c r="L155" i="12"/>
  <c r="H33" i="12"/>
  <c r="I32" i="12"/>
  <c r="G49" i="12"/>
  <c r="Q49" i="12" s="1"/>
  <c r="G50" i="12"/>
  <c r="Q50" i="12" s="1"/>
  <c r="G51" i="12"/>
  <c r="Q51" i="12" s="1"/>
  <c r="G52" i="12"/>
  <c r="Q52" i="12" s="1"/>
  <c r="G53" i="12"/>
  <c r="G54" i="12"/>
  <c r="Q54" i="12" s="1"/>
  <c r="Q55" i="12"/>
  <c r="G57" i="12"/>
  <c r="Q57" i="12" s="1"/>
  <c r="G58" i="12"/>
  <c r="Q58" i="12" s="1"/>
  <c r="G59" i="12"/>
  <c r="Q59" i="12" s="1"/>
  <c r="G60" i="12"/>
  <c r="Q60" i="12" s="1"/>
  <c r="G61" i="12"/>
  <c r="Q61" i="12" s="1"/>
  <c r="G62" i="12"/>
  <c r="Q62" i="12" s="1"/>
  <c r="G63" i="12"/>
  <c r="Q63" i="12" s="1"/>
  <c r="G65" i="12"/>
  <c r="Q65" i="12" s="1"/>
  <c r="Q66" i="12"/>
  <c r="G67" i="12"/>
  <c r="Q67" i="12" s="1"/>
  <c r="G68" i="12"/>
  <c r="Q68" i="12" s="1"/>
  <c r="G69" i="12"/>
  <c r="Q69" i="12" s="1"/>
  <c r="G70" i="12"/>
  <c r="Q70" i="12" s="1"/>
  <c r="G71" i="12"/>
  <c r="Q71" i="12" s="1"/>
  <c r="G72" i="12"/>
  <c r="Q72" i="12" s="1"/>
  <c r="G73" i="12"/>
  <c r="Q73" i="12" s="1"/>
  <c r="G74" i="12"/>
  <c r="Q74" i="12" s="1"/>
  <c r="G75" i="12"/>
  <c r="Q75" i="12" s="1"/>
  <c r="G76" i="12"/>
  <c r="Q76" i="12" s="1"/>
  <c r="G77" i="12"/>
  <c r="Q77" i="12" s="1"/>
  <c r="G78" i="12"/>
  <c r="Q78" i="12" s="1"/>
  <c r="G79" i="12"/>
  <c r="Q79" i="12" s="1"/>
  <c r="G80" i="12"/>
  <c r="Q80" i="12" s="1"/>
  <c r="G81" i="12"/>
  <c r="Q81" i="12" s="1"/>
  <c r="G82" i="12"/>
  <c r="Q82" i="12" s="1"/>
  <c r="G83" i="12"/>
  <c r="Q83" i="12" s="1"/>
  <c r="G84" i="12"/>
  <c r="Q84" i="12" s="1"/>
  <c r="G85" i="12"/>
  <c r="Q85" i="12" s="1"/>
  <c r="Q86" i="12"/>
  <c r="G87" i="12"/>
  <c r="Q87" i="12" s="1"/>
  <c r="G88" i="12"/>
  <c r="Q88" i="12" s="1"/>
  <c r="G89" i="12"/>
  <c r="Q89" i="12" s="1"/>
  <c r="G90" i="12"/>
  <c r="Q90" i="12" s="1"/>
  <c r="G91" i="12"/>
  <c r="Q91" i="12" s="1"/>
  <c r="G92" i="12"/>
  <c r="Q92" i="12" s="1"/>
  <c r="G93" i="12"/>
  <c r="Q93" i="12" s="1"/>
  <c r="G94" i="12"/>
  <c r="Q94" i="12" s="1"/>
  <c r="G95" i="12"/>
  <c r="Q95" i="12" s="1"/>
  <c r="G96" i="12"/>
  <c r="Q96" i="12" s="1"/>
  <c r="Q97" i="12"/>
  <c r="G99" i="12"/>
  <c r="Q99" i="12" s="1"/>
  <c r="G100" i="12"/>
  <c r="Q100" i="12" s="1"/>
  <c r="G101" i="12"/>
  <c r="Q101" i="12" s="1"/>
  <c r="G102" i="12"/>
  <c r="Q102" i="12" s="1"/>
  <c r="G103" i="12"/>
  <c r="Q103" i="12" s="1"/>
  <c r="G104" i="12"/>
  <c r="Q104" i="12" s="1"/>
  <c r="G105" i="12"/>
  <c r="Q105" i="12" s="1"/>
  <c r="G106" i="12"/>
  <c r="Q106" i="12" s="1"/>
  <c r="G98" i="12"/>
  <c r="Q98" i="12" s="1"/>
  <c r="G113" i="12"/>
  <c r="Q113" i="12" s="1"/>
  <c r="G114" i="12"/>
  <c r="Q114" i="12" s="1"/>
  <c r="G115" i="12"/>
  <c r="Q115" i="12" s="1"/>
  <c r="G116" i="12"/>
  <c r="Q116" i="12" s="1"/>
  <c r="Q117" i="12"/>
  <c r="G125" i="12"/>
  <c r="Q125" i="12" s="1"/>
  <c r="Q126" i="12"/>
  <c r="G127" i="12"/>
  <c r="Q127" i="12" s="1"/>
  <c r="G128" i="12"/>
  <c r="Q128" i="12" s="1"/>
  <c r="G129" i="12"/>
  <c r="Q129" i="12" s="1"/>
  <c r="Q130" i="12"/>
  <c r="G131" i="12"/>
  <c r="Q131" i="12" s="1"/>
  <c r="G132" i="12"/>
  <c r="Q132" i="12" s="1"/>
  <c r="G133" i="12"/>
  <c r="Q133" i="12" s="1"/>
  <c r="G135" i="12"/>
  <c r="Q135" i="12" s="1"/>
  <c r="G136" i="12"/>
  <c r="Q136" i="12" s="1"/>
  <c r="G137" i="12"/>
  <c r="Q137" i="12" s="1"/>
  <c r="G138" i="12"/>
  <c r="Q138" i="12" s="1"/>
  <c r="G139" i="12"/>
  <c r="Q139" i="12" s="1"/>
  <c r="Q141" i="12"/>
  <c r="G142" i="12"/>
  <c r="Q142" i="12" s="1"/>
  <c r="G143" i="12"/>
  <c r="Q143" i="12" s="1"/>
  <c r="G144" i="12"/>
  <c r="Q144" i="12" s="1"/>
  <c r="G145" i="12"/>
  <c r="Q145" i="12" s="1"/>
  <c r="G146" i="12"/>
  <c r="Q146" i="12" s="1"/>
  <c r="G156" i="12"/>
  <c r="Q156" i="12" s="1"/>
  <c r="G157" i="12"/>
  <c r="G158" i="12"/>
  <c r="Q158" i="12" s="1"/>
  <c r="Q159" i="12"/>
  <c r="G161" i="12"/>
  <c r="Q161" i="12" s="1"/>
  <c r="G162" i="12"/>
  <c r="Q162" i="12" s="1"/>
  <c r="Q163" i="12"/>
  <c r="G164" i="12"/>
  <c r="Q164" i="12" s="1"/>
  <c r="G165" i="12"/>
  <c r="Q165" i="12" s="1"/>
  <c r="G166" i="12"/>
  <c r="Q166" i="12" s="1"/>
  <c r="G167" i="12"/>
  <c r="Q167" i="12" s="1"/>
  <c r="G168" i="12"/>
  <c r="G169" i="12"/>
  <c r="G170" i="12"/>
  <c r="Q170" i="12" s="1"/>
  <c r="G171" i="12"/>
  <c r="G172" i="12"/>
  <c r="Q172" i="12" s="1"/>
  <c r="G173" i="12"/>
  <c r="Q173" i="12" s="1"/>
  <c r="G174" i="12"/>
  <c r="Q174" i="12" s="1"/>
  <c r="G175" i="12"/>
  <c r="Q175" i="12" s="1"/>
  <c r="G176" i="12"/>
  <c r="Q176" i="12" s="1"/>
  <c r="G180" i="12"/>
  <c r="F57" i="48" s="1"/>
  <c r="G181" i="12"/>
  <c r="F58" i="48" s="1"/>
  <c r="G182" i="12"/>
  <c r="G183" i="12"/>
  <c r="G184" i="12"/>
  <c r="G185" i="12"/>
  <c r="G186" i="12"/>
  <c r="G188" i="12"/>
  <c r="F65" i="48" s="1"/>
  <c r="G189" i="12"/>
  <c r="F66" i="48" s="1"/>
  <c r="G193" i="12"/>
  <c r="F70" i="48" s="1"/>
  <c r="G194" i="12"/>
  <c r="F71" i="48" s="1"/>
  <c r="G195" i="12"/>
  <c r="F72" i="48" s="1"/>
  <c r="G196" i="12"/>
  <c r="F73" i="48" s="1"/>
  <c r="G197" i="12"/>
  <c r="F74" i="48" s="1"/>
  <c r="G198" i="12"/>
  <c r="F75" i="48" s="1"/>
  <c r="G199" i="12"/>
  <c r="F76" i="48" s="1"/>
  <c r="G200" i="12"/>
  <c r="F77" i="48" s="1"/>
  <c r="G201" i="12"/>
  <c r="F78" i="48" s="1"/>
  <c r="G202" i="12"/>
  <c r="F79" i="48" s="1"/>
  <c r="Q204" i="12"/>
  <c r="G205" i="12"/>
  <c r="F82" i="48" s="1"/>
  <c r="G206" i="12"/>
  <c r="F83" i="48" s="1"/>
  <c r="G207" i="12"/>
  <c r="F84" i="48" s="1"/>
  <c r="G208" i="12"/>
  <c r="F85" i="48" s="1"/>
  <c r="Q211" i="12"/>
  <c r="Q212" i="12"/>
  <c r="Q213" i="12"/>
  <c r="Q214" i="12"/>
  <c r="Q215" i="12"/>
  <c r="Q216" i="12"/>
  <c r="G219" i="12"/>
  <c r="G220" i="12"/>
  <c r="G222" i="12"/>
  <c r="G223" i="12"/>
  <c r="F100" i="48" s="1"/>
  <c r="G38" i="12"/>
  <c r="Q38" i="12" s="1"/>
  <c r="G34" i="12"/>
  <c r="Q34" i="12" s="1"/>
  <c r="G35" i="12"/>
  <c r="Q35" i="12" s="1"/>
  <c r="C15" i="13"/>
  <c r="H19" i="12"/>
  <c r="D17" i="17" s="1"/>
  <c r="H24" i="12"/>
  <c r="D22" i="17" s="1"/>
  <c r="H17" i="12"/>
  <c r="I24" i="12"/>
  <c r="Q157" i="12" l="1"/>
  <c r="J157" i="12"/>
  <c r="K157" i="12"/>
  <c r="Q53" i="12"/>
  <c r="R53" i="12"/>
  <c r="F96" i="48"/>
  <c r="G209" i="12"/>
  <c r="F86" i="48" s="1"/>
  <c r="G32" i="48"/>
  <c r="H32" i="12"/>
  <c r="D27" i="17" s="1"/>
  <c r="D13" i="17"/>
  <c r="D12" i="17" s="1"/>
  <c r="G17" i="48"/>
  <c r="H13" i="12"/>
  <c r="Q186" i="12"/>
  <c r="F63" i="48"/>
  <c r="Q182" i="12"/>
  <c r="F59" i="48"/>
  <c r="I59" i="48" s="1"/>
  <c r="Q185" i="12"/>
  <c r="F62" i="48"/>
  <c r="Q184" i="12"/>
  <c r="F61" i="48"/>
  <c r="Q183" i="12"/>
  <c r="F60" i="48"/>
  <c r="I60" i="48" s="1"/>
  <c r="I178" i="12"/>
  <c r="H55" i="48" s="1"/>
  <c r="H56" i="48"/>
  <c r="Q195" i="12"/>
  <c r="D41" i="13"/>
  <c r="Q168" i="12"/>
  <c r="D25" i="10"/>
  <c r="Q222" i="12"/>
  <c r="D36" i="10"/>
  <c r="Q206" i="12"/>
  <c r="D51" i="13"/>
  <c r="Q201" i="12"/>
  <c r="D47" i="13"/>
  <c r="Q197" i="12"/>
  <c r="D43" i="13"/>
  <c r="Q193" i="12"/>
  <c r="D39" i="13"/>
  <c r="Q181" i="12"/>
  <c r="D32" i="13"/>
  <c r="Q220" i="12"/>
  <c r="D34" i="10"/>
  <c r="Q221" i="12"/>
  <c r="D66" i="13"/>
  <c r="Q205" i="12"/>
  <c r="D50" i="13"/>
  <c r="Q200" i="12"/>
  <c r="D46" i="13"/>
  <c r="Q196" i="12"/>
  <c r="D42" i="13"/>
  <c r="Q189" i="12"/>
  <c r="D35" i="13"/>
  <c r="Q180" i="12"/>
  <c r="D31" i="13"/>
  <c r="Q169" i="12"/>
  <c r="D26" i="10"/>
  <c r="Q208" i="12"/>
  <c r="D53" i="13"/>
  <c r="Q199" i="12"/>
  <c r="D45" i="13"/>
  <c r="Q188" i="12"/>
  <c r="D34" i="13"/>
  <c r="Q223" i="12"/>
  <c r="D37" i="10"/>
  <c r="Q207" i="12"/>
  <c r="D52" i="13"/>
  <c r="Q202" i="12"/>
  <c r="D48" i="13"/>
  <c r="Q198" i="12"/>
  <c r="D44" i="13"/>
  <c r="Q194" i="12"/>
  <c r="D40" i="13"/>
  <c r="Q171" i="12"/>
  <c r="D25" i="13"/>
  <c r="D27" i="10"/>
  <c r="K149" i="12"/>
  <c r="Q149" i="12"/>
  <c r="Q219" i="12"/>
  <c r="G33" i="12"/>
  <c r="Q33" i="12" s="1"/>
  <c r="G37" i="12"/>
  <c r="N11" i="12"/>
  <c r="J149" i="12"/>
  <c r="AK154" i="12"/>
  <c r="Q37" i="12" l="1"/>
  <c r="D38" i="13"/>
  <c r="D11" i="17"/>
  <c r="N12" i="12"/>
  <c r="N8" i="12"/>
  <c r="N28" i="12"/>
  <c r="H12" i="12"/>
  <c r="I17" i="12"/>
  <c r="I13" i="12" s="1"/>
  <c r="I19" i="12"/>
  <c r="I12" i="12" l="1"/>
  <c r="F203" i="12"/>
  <c r="E192" i="12"/>
  <c r="F192" i="12"/>
  <c r="E69" i="48" s="1"/>
  <c r="D167" i="12"/>
  <c r="F37" i="12"/>
  <c r="D209" i="12"/>
  <c r="D176" i="12"/>
  <c r="C30" i="10" s="1"/>
  <c r="D175" i="12"/>
  <c r="H192" i="12"/>
  <c r="I192" i="12"/>
  <c r="D193" i="12"/>
  <c r="D200" i="12"/>
  <c r="F187" i="12"/>
  <c r="E64" i="48" s="1"/>
  <c r="K64" i="48" s="1"/>
  <c r="H187" i="12"/>
  <c r="E187" i="12"/>
  <c r="D64" i="48" s="1"/>
  <c r="I209" i="12"/>
  <c r="H86" i="48" s="1"/>
  <c r="K86" i="48" s="1"/>
  <c r="D181" i="12"/>
  <c r="D184" i="12"/>
  <c r="C61" i="48" s="1"/>
  <c r="D185" i="12"/>
  <c r="C62" i="48" s="1"/>
  <c r="D186" i="12"/>
  <c r="C63" i="48" s="1"/>
  <c r="D188" i="12"/>
  <c r="D189" i="12"/>
  <c r="D194" i="12"/>
  <c r="D195" i="12"/>
  <c r="D196" i="12"/>
  <c r="D197" i="12"/>
  <c r="D198" i="12"/>
  <c r="D199" i="12"/>
  <c r="D201" i="12"/>
  <c r="D202" i="12"/>
  <c r="D205" i="12"/>
  <c r="D206" i="12"/>
  <c r="D207" i="12"/>
  <c r="D180" i="12"/>
  <c r="E179" i="12"/>
  <c r="D56" i="48" s="1"/>
  <c r="J56" i="48" s="1"/>
  <c r="F179" i="12"/>
  <c r="E56" i="48" s="1"/>
  <c r="K56" i="48" s="1"/>
  <c r="D168" i="12"/>
  <c r="D162" i="12"/>
  <c r="D158" i="12"/>
  <c r="D140" i="12"/>
  <c r="D129" i="12"/>
  <c r="D128" i="12"/>
  <c r="D125" i="12"/>
  <c r="D116" i="12"/>
  <c r="D115" i="12"/>
  <c r="D96" i="12"/>
  <c r="D85" i="12"/>
  <c r="D65" i="12"/>
  <c r="E64" i="12"/>
  <c r="F64" i="12"/>
  <c r="E37" i="48" s="1"/>
  <c r="H64" i="12"/>
  <c r="H36" i="12" s="1"/>
  <c r="I64" i="12"/>
  <c r="D51" i="12"/>
  <c r="D49" i="12"/>
  <c r="D38" i="12"/>
  <c r="E37" i="12"/>
  <c r="C38" i="17" s="1"/>
  <c r="C40" i="13" l="1"/>
  <c r="C71" i="48"/>
  <c r="I71" i="48" s="1"/>
  <c r="C57" i="48"/>
  <c r="I57" i="48" s="1"/>
  <c r="C31" i="13"/>
  <c r="E31" i="13" s="1"/>
  <c r="C48" i="13"/>
  <c r="C79" i="48"/>
  <c r="I79" i="48" s="1"/>
  <c r="C43" i="13"/>
  <c r="C74" i="48"/>
  <c r="I74" i="48" s="1"/>
  <c r="C35" i="13"/>
  <c r="E35" i="13" s="1"/>
  <c r="C66" i="48"/>
  <c r="I66" i="48" s="1"/>
  <c r="G187" i="12"/>
  <c r="G64" i="48"/>
  <c r="J64" i="48" s="1"/>
  <c r="I191" i="12"/>
  <c r="H68" i="48" s="1"/>
  <c r="H69" i="48"/>
  <c r="K69" i="48" s="1"/>
  <c r="C86" i="48"/>
  <c r="I86" i="48" s="1"/>
  <c r="C54" i="13"/>
  <c r="E54" i="13" s="1"/>
  <c r="E191" i="12"/>
  <c r="D68" i="48" s="1"/>
  <c r="D69" i="48"/>
  <c r="D29" i="17"/>
  <c r="C50" i="13"/>
  <c r="E50" i="13" s="1"/>
  <c r="C82" i="48"/>
  <c r="I82" i="48" s="1"/>
  <c r="C44" i="13"/>
  <c r="C75" i="48"/>
  <c r="I75" i="48" s="1"/>
  <c r="C70" i="48"/>
  <c r="I70" i="48" s="1"/>
  <c r="C39" i="13"/>
  <c r="C29" i="17"/>
  <c r="D37" i="48"/>
  <c r="C52" i="13"/>
  <c r="C84" i="48"/>
  <c r="I84" i="48" s="1"/>
  <c r="C47" i="13"/>
  <c r="C78" i="48"/>
  <c r="I78" i="48" s="1"/>
  <c r="C42" i="13"/>
  <c r="C73" i="48"/>
  <c r="I73" i="48" s="1"/>
  <c r="C34" i="13"/>
  <c r="E34" i="13" s="1"/>
  <c r="C65" i="48"/>
  <c r="I65" i="48" s="1"/>
  <c r="H191" i="12"/>
  <c r="G68" i="48" s="1"/>
  <c r="J68" i="48" s="1"/>
  <c r="G69" i="48"/>
  <c r="J69" i="48" s="1"/>
  <c r="E80" i="48"/>
  <c r="K80" i="48" s="1"/>
  <c r="D203" i="12"/>
  <c r="C51" i="13"/>
  <c r="C83" i="48"/>
  <c r="I83" i="48" s="1"/>
  <c r="C45" i="13"/>
  <c r="C76" i="48"/>
  <c r="C41" i="13"/>
  <c r="C38" i="13" s="1"/>
  <c r="C72" i="48"/>
  <c r="I72" i="48" s="1"/>
  <c r="C77" i="48"/>
  <c r="I77" i="48" s="1"/>
  <c r="C46" i="13"/>
  <c r="C29" i="10"/>
  <c r="C27" i="13"/>
  <c r="Q187" i="12"/>
  <c r="F64" i="48"/>
  <c r="C32" i="13"/>
  <c r="E32" i="13" s="1"/>
  <c r="C58" i="48"/>
  <c r="I58" i="48" s="1"/>
  <c r="C66" i="13"/>
  <c r="Q209" i="12"/>
  <c r="H190" i="12"/>
  <c r="G67" i="48" s="1"/>
  <c r="D54" i="12"/>
  <c r="D36" i="12" s="1"/>
  <c r="D11" i="12" s="1"/>
  <c r="G179" i="12"/>
  <c r="G203" i="12"/>
  <c r="G192" i="12"/>
  <c r="G64" i="12"/>
  <c r="F191" i="12"/>
  <c r="D64" i="12"/>
  <c r="E36" i="12"/>
  <c r="F36" i="12"/>
  <c r="E33" i="48" s="1"/>
  <c r="F178" i="12"/>
  <c r="E55" i="48" s="1"/>
  <c r="E178" i="12"/>
  <c r="D55" i="48" s="1"/>
  <c r="I190" i="12"/>
  <c r="D192" i="12"/>
  <c r="C69" i="48" s="1"/>
  <c r="D187" i="12"/>
  <c r="C64" i="48" s="1"/>
  <c r="E190" i="12"/>
  <c r="D67" i="48" s="1"/>
  <c r="H178" i="12"/>
  <c r="G55" i="48" s="1"/>
  <c r="D179" i="12"/>
  <c r="G28" i="12"/>
  <c r="D14" i="13" s="1"/>
  <c r="G29" i="12"/>
  <c r="D15" i="13" s="1"/>
  <c r="E15" i="13" s="1"/>
  <c r="G30" i="12"/>
  <c r="G31" i="12"/>
  <c r="Q31" i="12" s="1"/>
  <c r="G32" i="12"/>
  <c r="G14" i="12"/>
  <c r="Q14" i="12" s="1"/>
  <c r="G15" i="12"/>
  <c r="Q15" i="12" s="1"/>
  <c r="G16" i="12"/>
  <c r="Q16" i="12" s="1"/>
  <c r="G17" i="12"/>
  <c r="G18" i="12"/>
  <c r="G19" i="12"/>
  <c r="Q19" i="12" s="1"/>
  <c r="G20" i="12"/>
  <c r="Q20" i="12" s="1"/>
  <c r="G21" i="12"/>
  <c r="Q21" i="12" s="1"/>
  <c r="G22" i="12"/>
  <c r="Q22" i="12" s="1"/>
  <c r="G23" i="12"/>
  <c r="Q23" i="12" s="1"/>
  <c r="G24" i="12"/>
  <c r="Q24" i="12" s="1"/>
  <c r="G25" i="12"/>
  <c r="Q25" i="12" s="1"/>
  <c r="G26" i="12"/>
  <c r="Q26" i="12" s="1"/>
  <c r="G27" i="12"/>
  <c r="Q27" i="12" s="1"/>
  <c r="G13" i="12"/>
  <c r="D9" i="13" s="1"/>
  <c r="G191" i="12" l="1"/>
  <c r="I64" i="48"/>
  <c r="Q64" i="12"/>
  <c r="G36" i="12"/>
  <c r="D19" i="13" s="1"/>
  <c r="D54" i="48"/>
  <c r="F80" i="48"/>
  <c r="D49" i="13"/>
  <c r="F190" i="12"/>
  <c r="E67" i="48" s="1"/>
  <c r="E54" i="48" s="1"/>
  <c r="E68" i="48"/>
  <c r="K68" i="48" s="1"/>
  <c r="H11" i="12"/>
  <c r="D28" i="17"/>
  <c r="Q191" i="12"/>
  <c r="F68" i="48"/>
  <c r="C80" i="48"/>
  <c r="C49" i="13"/>
  <c r="C37" i="13" s="1"/>
  <c r="I177" i="12"/>
  <c r="H67" i="48"/>
  <c r="D33" i="48"/>
  <c r="C28" i="17"/>
  <c r="Q192" i="12"/>
  <c r="F69" i="48"/>
  <c r="I69" i="48" s="1"/>
  <c r="J67" i="48"/>
  <c r="C30" i="13"/>
  <c r="C56" i="48"/>
  <c r="H177" i="12"/>
  <c r="D47" i="17" s="1"/>
  <c r="K55" i="48"/>
  <c r="Q179" i="12"/>
  <c r="F56" i="48"/>
  <c r="Q30" i="12"/>
  <c r="D16" i="13"/>
  <c r="E16" i="13" s="1"/>
  <c r="Q203" i="12"/>
  <c r="D37" i="13"/>
  <c r="D11" i="13"/>
  <c r="Q32" i="12"/>
  <c r="D18" i="13"/>
  <c r="D8" i="13" s="1"/>
  <c r="Q17" i="12"/>
  <c r="Q28" i="12"/>
  <c r="Q13" i="12"/>
  <c r="Q18" i="12"/>
  <c r="Q29" i="12"/>
  <c r="D191" i="12"/>
  <c r="G178" i="12"/>
  <c r="F55" i="48" s="1"/>
  <c r="E177" i="12"/>
  <c r="C47" i="17" s="1"/>
  <c r="G190" i="12"/>
  <c r="K32" i="12"/>
  <c r="C24" i="10"/>
  <c r="F177" i="12"/>
  <c r="D178" i="12"/>
  <c r="E12" i="12"/>
  <c r="E11" i="12" s="1"/>
  <c r="F12" i="12"/>
  <c r="G12" i="12"/>
  <c r="C14" i="13"/>
  <c r="E14" i="13" s="1"/>
  <c r="C9" i="13"/>
  <c r="C8" i="13" s="1"/>
  <c r="C19" i="13" l="1"/>
  <c r="E24" i="10"/>
  <c r="D190" i="12"/>
  <c r="C68" i="48"/>
  <c r="I68" i="48" s="1"/>
  <c r="D33" i="10"/>
  <c r="F67" i="48"/>
  <c r="F54" i="48" s="1"/>
  <c r="K67" i="48"/>
  <c r="H54" i="48"/>
  <c r="K54" i="48" s="1"/>
  <c r="I80" i="48"/>
  <c r="I56" i="48"/>
  <c r="G54" i="48"/>
  <c r="J55" i="48"/>
  <c r="C32" i="10"/>
  <c r="C55" i="48"/>
  <c r="Q178" i="12"/>
  <c r="D32" i="10"/>
  <c r="Q12" i="12"/>
  <c r="D23" i="10"/>
  <c r="Q190" i="12"/>
  <c r="D177" i="12"/>
  <c r="H10" i="12"/>
  <c r="C13" i="13"/>
  <c r="E10" i="12"/>
  <c r="F11" i="12"/>
  <c r="I36" i="12"/>
  <c r="I11" i="12" s="1"/>
  <c r="I10" i="12" s="1"/>
  <c r="E38" i="50"/>
  <c r="F38" i="50"/>
  <c r="G38" i="50"/>
  <c r="H38" i="50"/>
  <c r="D38" i="50"/>
  <c r="E37" i="50"/>
  <c r="F37" i="50"/>
  <c r="J37" i="50" s="1"/>
  <c r="G37" i="50"/>
  <c r="D37" i="50"/>
  <c r="D36" i="50"/>
  <c r="E36" i="50"/>
  <c r="J36" i="50"/>
  <c r="E35" i="50"/>
  <c r="D35" i="50"/>
  <c r="D34" i="50" s="1"/>
  <c r="E33" i="50"/>
  <c r="F33" i="50"/>
  <c r="J33" i="50" s="1"/>
  <c r="G33" i="50"/>
  <c r="D33" i="50"/>
  <c r="E32" i="50"/>
  <c r="F32" i="50"/>
  <c r="J32" i="50" s="1"/>
  <c r="G32" i="50"/>
  <c r="D32" i="50"/>
  <c r="E31" i="50"/>
  <c r="J31" i="50"/>
  <c r="D31" i="50"/>
  <c r="E29" i="50"/>
  <c r="F29" i="50"/>
  <c r="G29" i="50"/>
  <c r="D29" i="50"/>
  <c r="E28" i="50"/>
  <c r="F28" i="50"/>
  <c r="G28" i="50"/>
  <c r="D28" i="50"/>
  <c r="E27" i="50"/>
  <c r="F27" i="50"/>
  <c r="J27" i="50" s="1"/>
  <c r="D27" i="50"/>
  <c r="E26" i="50"/>
  <c r="D26" i="50"/>
  <c r="E25" i="50"/>
  <c r="F25" i="50"/>
  <c r="G25" i="50"/>
  <c r="D25" i="50"/>
  <c r="E24" i="50"/>
  <c r="F24" i="50"/>
  <c r="G24" i="50"/>
  <c r="D24" i="50"/>
  <c r="E23" i="50"/>
  <c r="F23" i="50"/>
  <c r="J23" i="50" s="1"/>
  <c r="G23" i="50"/>
  <c r="D23" i="50"/>
  <c r="E22" i="50"/>
  <c r="F22" i="50"/>
  <c r="G22" i="50"/>
  <c r="D22" i="50"/>
  <c r="E21" i="50"/>
  <c r="F21" i="50"/>
  <c r="G21" i="50"/>
  <c r="D21" i="50"/>
  <c r="E20" i="50"/>
  <c r="F20" i="50"/>
  <c r="G20" i="50"/>
  <c r="D20" i="50"/>
  <c r="E19" i="50"/>
  <c r="F19" i="50"/>
  <c r="G19" i="50"/>
  <c r="D19" i="50"/>
  <c r="E18" i="50"/>
  <c r="F18" i="50"/>
  <c r="G18" i="50"/>
  <c r="D18" i="50"/>
  <c r="E16" i="50"/>
  <c r="F16" i="50"/>
  <c r="G16" i="50"/>
  <c r="D16" i="50"/>
  <c r="E15" i="50"/>
  <c r="F15" i="50"/>
  <c r="G15" i="50"/>
  <c r="D15" i="50"/>
  <c r="E14" i="50"/>
  <c r="F14" i="50"/>
  <c r="G14" i="50"/>
  <c r="D14" i="50"/>
  <c r="E13" i="50"/>
  <c r="F13" i="50"/>
  <c r="G13" i="50"/>
  <c r="D13" i="50"/>
  <c r="E12" i="50"/>
  <c r="G12" i="50"/>
  <c r="D12" i="50"/>
  <c r="F11" i="50" l="1"/>
  <c r="J38" i="50"/>
  <c r="C67" i="48"/>
  <c r="C54" i="48" s="1"/>
  <c r="I54" i="48" s="1"/>
  <c r="C33" i="10"/>
  <c r="C31" i="10" s="1"/>
  <c r="D10" i="12"/>
  <c r="D31" i="10"/>
  <c r="I67" i="48"/>
  <c r="J54" i="48"/>
  <c r="I55" i="48"/>
  <c r="D24" i="10"/>
  <c r="D22" i="10" s="1"/>
  <c r="L12" i="50"/>
  <c r="I35" i="50"/>
  <c r="I36" i="50"/>
  <c r="J35" i="50"/>
  <c r="G11" i="12"/>
  <c r="Q36" i="12"/>
  <c r="G177" i="12"/>
  <c r="F10" i="12"/>
  <c r="N7" i="12"/>
  <c r="C34" i="50"/>
  <c r="C11" i="50"/>
  <c r="C10" i="50" s="1"/>
  <c r="N13" i="50" l="1"/>
  <c r="J11" i="50"/>
  <c r="F10" i="50"/>
  <c r="G10" i="12"/>
  <c r="R10" i="12" s="1"/>
  <c r="Q177" i="12"/>
  <c r="Q11" i="12"/>
  <c r="C9" i="50"/>
  <c r="E34" i="50"/>
  <c r="I12" i="50"/>
  <c r="E11" i="50"/>
  <c r="E10" i="50" s="1"/>
  <c r="E9" i="50" s="1"/>
  <c r="J12" i="50"/>
  <c r="C33" i="23"/>
  <c r="D33" i="23"/>
  <c r="Z11" i="23"/>
  <c r="Z12" i="23"/>
  <c r="Z13" i="23"/>
  <c r="Z14" i="23"/>
  <c r="Z15" i="23"/>
  <c r="Z16" i="23"/>
  <c r="Z17" i="23"/>
  <c r="Z18" i="23"/>
  <c r="Z19" i="23"/>
  <c r="Z20" i="23"/>
  <c r="Z21" i="23"/>
  <c r="Z22" i="23"/>
  <c r="Z23" i="23"/>
  <c r="Z24" i="23"/>
  <c r="Z25" i="23"/>
  <c r="Z26" i="23"/>
  <c r="Z27" i="23"/>
  <c r="Z28" i="23"/>
  <c r="Z29" i="23"/>
  <c r="Z31" i="23"/>
  <c r="Z32" i="23"/>
  <c r="Z33" i="23"/>
  <c r="Z34" i="23"/>
  <c r="Z35" i="23"/>
  <c r="Z36" i="23"/>
  <c r="Z37" i="23"/>
  <c r="Q10" i="12" l="1"/>
  <c r="H21" i="10"/>
  <c r="C12" i="10"/>
  <c r="N10" i="12"/>
  <c r="AE34" i="50"/>
  <c r="E12" i="10" l="1"/>
  <c r="F12" i="10"/>
  <c r="F97" i="48"/>
  <c r="AF36" i="50"/>
  <c r="J34" i="50" l="1"/>
  <c r="J29" i="50"/>
  <c r="J28" i="50"/>
  <c r="J26" i="50"/>
  <c r="J25" i="50"/>
  <c r="J24" i="50"/>
  <c r="J22" i="50"/>
  <c r="J21" i="50"/>
  <c r="J20" i="50"/>
  <c r="J19" i="50"/>
  <c r="J18" i="50"/>
  <c r="J17" i="50"/>
  <c r="J16" i="50"/>
  <c r="J15" i="50"/>
  <c r="J14" i="50"/>
  <c r="J13" i="50"/>
  <c r="D11" i="50"/>
  <c r="D10" i="50" s="1"/>
  <c r="D9" i="50" l="1"/>
  <c r="V9" i="50" s="1"/>
  <c r="I10" i="50"/>
  <c r="K37" i="12"/>
  <c r="G30" i="48"/>
  <c r="F30" i="48" s="1"/>
  <c r="K28" i="12" l="1"/>
  <c r="D13" i="13"/>
  <c r="K30" i="12"/>
  <c r="AE31" i="50"/>
  <c r="AK210" i="12" l="1"/>
  <c r="U66" i="23"/>
  <c r="U63" i="23"/>
  <c r="U60" i="23"/>
  <c r="U57" i="23"/>
  <c r="U54" i="23"/>
  <c r="U51" i="23"/>
  <c r="U48" i="23"/>
  <c r="U45" i="23"/>
  <c r="U41" i="23"/>
  <c r="U10" i="23"/>
  <c r="U11" i="23"/>
  <c r="U12" i="23"/>
  <c r="U14" i="23"/>
  <c r="U15" i="23"/>
  <c r="U16" i="23"/>
  <c r="U17" i="23"/>
  <c r="U19" i="23"/>
  <c r="U20" i="23"/>
  <c r="U21" i="23"/>
  <c r="U23" i="23"/>
  <c r="U24" i="23"/>
  <c r="U25" i="23"/>
  <c r="U26" i="23"/>
  <c r="U27" i="23"/>
  <c r="U28" i="23"/>
  <c r="U29" i="23"/>
  <c r="U31" i="23"/>
  <c r="U32" i="23"/>
  <c r="U33" i="23"/>
  <c r="U34" i="23"/>
  <c r="U37" i="23"/>
  <c r="M51" i="12" l="1"/>
  <c r="L51" i="12"/>
  <c r="M49" i="12"/>
  <c r="L38" i="12"/>
  <c r="L157" i="12"/>
  <c r="L54" i="12" l="1"/>
  <c r="X210" i="12" l="1"/>
  <c r="C57" i="13" l="1"/>
  <c r="C64" i="13"/>
  <c r="C58" i="13"/>
  <c r="C59" i="13"/>
  <c r="C60" i="13"/>
  <c r="C61" i="13"/>
  <c r="C55" i="13" l="1"/>
  <c r="W36" i="12" l="1"/>
  <c r="M38" i="12" l="1"/>
  <c r="M37" i="12"/>
  <c r="K60" i="12" l="1"/>
  <c r="M54" i="12" l="1"/>
  <c r="N10" i="23"/>
  <c r="N11" i="23"/>
  <c r="N12" i="23"/>
  <c r="N14" i="23"/>
  <c r="N15" i="23"/>
  <c r="N16" i="23"/>
  <c r="N17" i="23"/>
  <c r="N19" i="23"/>
  <c r="N20" i="23"/>
  <c r="N21" i="23"/>
  <c r="N23" i="23"/>
  <c r="N24" i="23"/>
  <c r="N25" i="23"/>
  <c r="N26" i="23"/>
  <c r="N27" i="23"/>
  <c r="N28" i="23"/>
  <c r="N29" i="23"/>
  <c r="N31" i="23"/>
  <c r="N32" i="23"/>
  <c r="N33" i="23"/>
  <c r="N34" i="23"/>
  <c r="N37" i="23"/>
  <c r="N38" i="23"/>
  <c r="N40" i="23"/>
  <c r="N41" i="23"/>
  <c r="N42" i="23"/>
  <c r="N43" i="23"/>
  <c r="N44" i="23"/>
  <c r="N45" i="23"/>
  <c r="N46" i="23"/>
  <c r="N47" i="23"/>
  <c r="N48" i="23"/>
  <c r="N49" i="23"/>
  <c r="N50" i="23"/>
  <c r="N51" i="23"/>
  <c r="N52" i="23"/>
  <c r="N53" i="23"/>
  <c r="N54" i="23"/>
  <c r="N55" i="23"/>
  <c r="N56" i="23"/>
  <c r="N57" i="23"/>
  <c r="N58" i="23"/>
  <c r="N59" i="23"/>
  <c r="N60" i="23"/>
  <c r="N61" i="23"/>
  <c r="N62" i="23"/>
  <c r="N63" i="23"/>
  <c r="N64" i="23"/>
  <c r="N65" i="23"/>
  <c r="N66" i="23"/>
  <c r="N67" i="23"/>
  <c r="N68" i="23"/>
  <c r="N69" i="23"/>
  <c r="N70" i="23"/>
  <c r="N71" i="23"/>
  <c r="N72" i="23"/>
  <c r="N73" i="23"/>
  <c r="N74" i="23"/>
  <c r="N75" i="23"/>
  <c r="N76" i="23"/>
  <c r="N77" i="23"/>
  <c r="N78" i="23"/>
  <c r="N79" i="23"/>
  <c r="N80" i="23"/>
  <c r="N81" i="23"/>
  <c r="N82" i="23"/>
  <c r="N83" i="23"/>
  <c r="N84" i="23"/>
  <c r="N85" i="23"/>
  <c r="N86" i="23"/>
  <c r="N87" i="23"/>
  <c r="N88" i="23"/>
  <c r="N89" i="23"/>
  <c r="N90" i="23"/>
  <c r="N91" i="23"/>
  <c r="N92" i="23"/>
  <c r="N93" i="23"/>
  <c r="N94" i="23"/>
  <c r="N95" i="23"/>
  <c r="N96" i="23"/>
  <c r="N97" i="23"/>
  <c r="N98" i="23"/>
  <c r="N99" i="23"/>
  <c r="J9" i="10"/>
  <c r="J54" i="12" l="1"/>
  <c r="K54" i="12"/>
  <c r="R14" i="50"/>
  <c r="H17" i="48" l="1"/>
  <c r="I13" i="50"/>
  <c r="I14" i="50"/>
  <c r="I15" i="50"/>
  <c r="I16" i="50"/>
  <c r="I18" i="50"/>
  <c r="I19" i="50"/>
  <c r="I20" i="50"/>
  <c r="I21" i="50"/>
  <c r="I22" i="50"/>
  <c r="I24" i="50"/>
  <c r="I25" i="50"/>
  <c r="I28" i="50"/>
  <c r="I29" i="50"/>
  <c r="I34" i="50"/>
  <c r="E15" i="17"/>
  <c r="G28" i="48"/>
  <c r="F17" i="48" l="1"/>
  <c r="C36" i="13" l="1"/>
  <c r="K38" i="12"/>
  <c r="M157" i="12" l="1"/>
  <c r="K85" i="12" l="1"/>
  <c r="K65" i="12" l="1"/>
  <c r="L49" i="12"/>
  <c r="H32" i="48"/>
  <c r="F32" i="48" s="1"/>
  <c r="H1" i="10"/>
  <c r="J49" i="48"/>
  <c r="J48" i="48"/>
  <c r="D47" i="48"/>
  <c r="E47" i="48"/>
  <c r="G47" i="48"/>
  <c r="C47" i="48"/>
  <c r="D46" i="48"/>
  <c r="E46" i="48"/>
  <c r="G46" i="48"/>
  <c r="C46" i="48"/>
  <c r="D45" i="48"/>
  <c r="E45" i="48"/>
  <c r="H45" i="48"/>
  <c r="C45" i="48"/>
  <c r="D44" i="48"/>
  <c r="E44" i="48"/>
  <c r="D43" i="48"/>
  <c r="E43" i="48"/>
  <c r="G43" i="48"/>
  <c r="H43" i="48"/>
  <c r="C43" i="48"/>
  <c r="D42" i="48"/>
  <c r="E42" i="48"/>
  <c r="G42" i="48"/>
  <c r="H42" i="48"/>
  <c r="C42" i="48"/>
  <c r="C41" i="48"/>
  <c r="E41" i="48"/>
  <c r="D41" i="48"/>
  <c r="G41" i="48"/>
  <c r="H40" i="48"/>
  <c r="G40" i="48"/>
  <c r="C40" i="48"/>
  <c r="E40" i="48"/>
  <c r="D40" i="48"/>
  <c r="H39" i="48"/>
  <c r="G39" i="48"/>
  <c r="D39" i="48"/>
  <c r="C39" i="48" s="1"/>
  <c r="G38" i="48"/>
  <c r="D38" i="48"/>
  <c r="C38" i="48" s="1"/>
  <c r="H37" i="48"/>
  <c r="G35" i="48"/>
  <c r="H35" i="48"/>
  <c r="D29" i="48"/>
  <c r="E29" i="48"/>
  <c r="D30" i="48"/>
  <c r="J30" i="48" s="1"/>
  <c r="G29" i="48"/>
  <c r="H29" i="48"/>
  <c r="H28" i="48"/>
  <c r="F28" i="48" s="1"/>
  <c r="E28" i="48"/>
  <c r="D28" i="48"/>
  <c r="C16" i="48"/>
  <c r="D16" i="48"/>
  <c r="E16" i="48"/>
  <c r="C19" i="48"/>
  <c r="D19" i="48"/>
  <c r="E19" i="48"/>
  <c r="C20" i="48"/>
  <c r="D20" i="48"/>
  <c r="E20" i="48"/>
  <c r="C21" i="48"/>
  <c r="D21" i="48"/>
  <c r="E21" i="48"/>
  <c r="C22" i="48"/>
  <c r="D22" i="48"/>
  <c r="E22" i="48"/>
  <c r="C23" i="48"/>
  <c r="D23" i="48"/>
  <c r="E23" i="48"/>
  <c r="D24" i="48"/>
  <c r="E24" i="48"/>
  <c r="C25" i="48"/>
  <c r="D25" i="48"/>
  <c r="E25" i="48"/>
  <c r="C26" i="48"/>
  <c r="D26" i="48"/>
  <c r="E26" i="48"/>
  <c r="E15" i="48"/>
  <c r="C15" i="48"/>
  <c r="D15" i="48"/>
  <c r="G15" i="48"/>
  <c r="G19" i="48"/>
  <c r="H19" i="48"/>
  <c r="G20" i="48"/>
  <c r="H20" i="48"/>
  <c r="G21" i="48"/>
  <c r="H21" i="48"/>
  <c r="G22" i="48"/>
  <c r="H22" i="48"/>
  <c r="G23" i="48"/>
  <c r="H23" i="48"/>
  <c r="H24" i="48"/>
  <c r="G25" i="48"/>
  <c r="H25" i="48"/>
  <c r="G26" i="48"/>
  <c r="H26" i="48"/>
  <c r="G18" i="48"/>
  <c r="G16" i="48"/>
  <c r="H16" i="48"/>
  <c r="H18" i="48"/>
  <c r="H15" i="48"/>
  <c r="F29" i="48" l="1"/>
  <c r="J29" i="48"/>
  <c r="K29" i="48"/>
  <c r="O37" i="12"/>
  <c r="L37" i="12"/>
  <c r="K64" i="12"/>
  <c r="K37" i="48"/>
  <c r="G37" i="48"/>
  <c r="F37" i="48" s="1"/>
  <c r="J28" i="48"/>
  <c r="F42" i="48"/>
  <c r="I42" i="48" s="1"/>
  <c r="F43" i="48"/>
  <c r="I43" i="48" s="1"/>
  <c r="F35" i="48"/>
  <c r="J39" i="48"/>
  <c r="C28" i="48"/>
  <c r="J38" i="48"/>
  <c r="D13" i="48"/>
  <c r="D12" i="48" s="1"/>
  <c r="D11" i="48" s="1"/>
  <c r="D10" i="48" s="1"/>
  <c r="P10" i="48" s="1"/>
  <c r="K28" i="48"/>
  <c r="L34" i="50"/>
  <c r="K34" i="50"/>
  <c r="K29" i="50"/>
  <c r="L28" i="50"/>
  <c r="K28" i="50"/>
  <c r="L26" i="50"/>
  <c r="K26" i="50"/>
  <c r="L25" i="50"/>
  <c r="K25" i="50"/>
  <c r="K24" i="50"/>
  <c r="L22" i="50"/>
  <c r="K22" i="50"/>
  <c r="L21" i="50"/>
  <c r="K21" i="50"/>
  <c r="K20" i="50"/>
  <c r="L19" i="50"/>
  <c r="K19" i="50"/>
  <c r="L18" i="50"/>
  <c r="K18" i="50"/>
  <c r="L16" i="50"/>
  <c r="K16" i="50"/>
  <c r="K15" i="50"/>
  <c r="L14" i="50"/>
  <c r="K14" i="50"/>
  <c r="L13" i="50"/>
  <c r="K13" i="50"/>
  <c r="O12" i="50"/>
  <c r="N12" i="50"/>
  <c r="K12" i="50"/>
  <c r="F9" i="50" l="1"/>
  <c r="L15" i="50"/>
  <c r="G11" i="50"/>
  <c r="G10" i="50" s="1"/>
  <c r="AD9" i="50"/>
  <c r="I11" i="50"/>
  <c r="L24" i="50"/>
  <c r="P12" i="50"/>
  <c r="L20" i="50"/>
  <c r="K11" i="50"/>
  <c r="Q8" i="12" l="1"/>
  <c r="G9" i="50"/>
  <c r="J9" i="50"/>
  <c r="I9" i="50"/>
  <c r="M9" i="50"/>
  <c r="E39" i="23"/>
  <c r="M8" i="50"/>
  <c r="O8" i="50"/>
  <c r="N8" i="50"/>
  <c r="J10" i="50"/>
  <c r="K10" i="50"/>
  <c r="AE10" i="50"/>
  <c r="L11" i="50"/>
  <c r="M5" i="50"/>
  <c r="L10" i="50" l="1"/>
  <c r="AF10" i="50"/>
  <c r="R18" i="50"/>
  <c r="R15" i="50" l="1"/>
  <c r="C24" i="48" l="1"/>
  <c r="N157" i="12"/>
  <c r="K219" i="12"/>
  <c r="C22" i="13"/>
  <c r="K173" i="12"/>
  <c r="K174" i="12"/>
  <c r="K172" i="12"/>
  <c r="J116" i="12" l="1"/>
  <c r="K116" i="12"/>
  <c r="J38" i="12"/>
  <c r="M65" i="12"/>
  <c r="K96" i="12"/>
  <c r="L70" i="12"/>
  <c r="L66" i="12"/>
  <c r="M66" i="12"/>
  <c r="L67" i="12"/>
  <c r="M67" i="12"/>
  <c r="L68" i="12"/>
  <c r="M68" i="12"/>
  <c r="L69" i="12"/>
  <c r="M69" i="12"/>
  <c r="M70" i="12"/>
  <c r="L71" i="12"/>
  <c r="M71" i="12"/>
  <c r="M72" i="12"/>
  <c r="M73" i="12"/>
  <c r="L74" i="12"/>
  <c r="M74" i="12"/>
  <c r="L75" i="12"/>
  <c r="M75" i="12"/>
  <c r="L76" i="12"/>
  <c r="M76" i="12"/>
  <c r="L77" i="12"/>
  <c r="M77" i="12"/>
  <c r="L78" i="12"/>
  <c r="L79" i="12"/>
  <c r="M79" i="12"/>
  <c r="L80" i="12"/>
  <c r="M80" i="12"/>
  <c r="L81" i="12"/>
  <c r="M81" i="12"/>
  <c r="L82" i="12"/>
  <c r="L83" i="12"/>
  <c r="M83" i="12"/>
  <c r="L84" i="12"/>
  <c r="M84" i="12"/>
  <c r="K115" i="12"/>
  <c r="O157" i="12"/>
  <c r="J49" i="12" l="1"/>
  <c r="K49" i="12"/>
  <c r="J51" i="12"/>
  <c r="K51" i="12"/>
  <c r="J128" i="12"/>
  <c r="K128" i="12"/>
  <c r="K52" i="12"/>
  <c r="J37" i="12"/>
  <c r="C44" i="48"/>
  <c r="J96" i="12"/>
  <c r="G44" i="48"/>
  <c r="G45" i="48"/>
  <c r="F45" i="48" s="1"/>
  <c r="I45" i="48" s="1"/>
  <c r="H41" i="48"/>
  <c r="J85" i="12"/>
  <c r="L73" i="12"/>
  <c r="N64" i="12"/>
  <c r="L65" i="12"/>
  <c r="M82" i="12"/>
  <c r="M78" i="12"/>
  <c r="L72" i="12"/>
  <c r="J125" i="12" l="1"/>
  <c r="K125" i="12"/>
  <c r="J158" i="12"/>
  <c r="K158" i="12"/>
  <c r="H44" i="48"/>
  <c r="F44" i="48" s="1"/>
  <c r="I44" i="48" s="1"/>
  <c r="N38" i="12" l="1"/>
  <c r="M147" i="12"/>
  <c r="L145" i="12"/>
  <c r="G36" i="48"/>
  <c r="H36" i="48"/>
  <c r="E36" i="48"/>
  <c r="D36" i="48" l="1"/>
  <c r="J36" i="48" s="1"/>
  <c r="E35" i="48"/>
  <c r="K35" i="48" s="1"/>
  <c r="Y37" i="12"/>
  <c r="F36" i="48"/>
  <c r="L142" i="12"/>
  <c r="L143" i="12"/>
  <c r="M140" i="12"/>
  <c r="L146" i="12"/>
  <c r="L144" i="12"/>
  <c r="C36" i="48" l="1"/>
  <c r="K140" i="12"/>
  <c r="AK144" i="12"/>
  <c r="D35" i="48"/>
  <c r="C35" i="48" s="1"/>
  <c r="I35" i="48" s="1"/>
  <c r="X37" i="12"/>
  <c r="L140" i="12"/>
  <c r="I36" i="48"/>
  <c r="J140" i="12"/>
  <c r="J35" i="48" l="1"/>
  <c r="K189" i="12"/>
  <c r="K181" i="12"/>
  <c r="K180" i="12"/>
  <c r="H46" i="48"/>
  <c r="F46" i="48" s="1"/>
  <c r="I46" i="48" s="1"/>
  <c r="K188" i="12"/>
  <c r="J188" i="12" l="1"/>
  <c r="J189" i="12"/>
  <c r="J181" i="12"/>
  <c r="J180" i="12"/>
  <c r="J100" i="48"/>
  <c r="C100" i="48"/>
  <c r="F99" i="48"/>
  <c r="F51" i="48"/>
  <c r="F49" i="48"/>
  <c r="C49" i="48"/>
  <c r="F48" i="48"/>
  <c r="C48" i="48"/>
  <c r="F41" i="48"/>
  <c r="I41" i="48" s="1"/>
  <c r="F40" i="48"/>
  <c r="I40" i="48" s="1"/>
  <c r="F39" i="48"/>
  <c r="I39" i="48" s="1"/>
  <c r="F38" i="48"/>
  <c r="I38" i="48" s="1"/>
  <c r="J37" i="48"/>
  <c r="C37" i="48"/>
  <c r="G33" i="48"/>
  <c r="J33" i="48" s="1"/>
  <c r="C33" i="48"/>
  <c r="F31" i="48"/>
  <c r="C31" i="48"/>
  <c r="C30" i="48"/>
  <c r="I30" i="48" s="1"/>
  <c r="C29" i="48"/>
  <c r="I29" i="48" s="1"/>
  <c r="I28" i="48"/>
  <c r="F26" i="48"/>
  <c r="F25" i="48"/>
  <c r="F23" i="48"/>
  <c r="F22" i="48"/>
  <c r="F21" i="48"/>
  <c r="F20" i="48"/>
  <c r="F19" i="48"/>
  <c r="F18" i="48"/>
  <c r="F16" i="48"/>
  <c r="F15" i="48"/>
  <c r="H13" i="48"/>
  <c r="E13" i="48"/>
  <c r="E12" i="48" s="1"/>
  <c r="E11" i="48" s="1"/>
  <c r="E10" i="48" s="1"/>
  <c r="Q10" i="48" s="1"/>
  <c r="C13" i="48" l="1"/>
  <c r="C12" i="48" s="1"/>
  <c r="C11" i="48" s="1"/>
  <c r="C10" i="48" s="1"/>
  <c r="O10" i="48" s="1"/>
  <c r="C53" i="48"/>
  <c r="I48" i="48"/>
  <c r="I100" i="48"/>
  <c r="I49" i="48"/>
  <c r="I37" i="48"/>
  <c r="K13" i="48"/>
  <c r="H12" i="48"/>
  <c r="L8" i="48" l="1"/>
  <c r="K12" i="48"/>
  <c r="G23" i="23" l="1"/>
  <c r="H25" i="50" s="1"/>
  <c r="H23" i="23"/>
  <c r="A1" i="42" l="1"/>
  <c r="C1" i="42" s="1"/>
  <c r="AE79" i="41" l="1"/>
  <c r="AN79" i="41"/>
  <c r="AI79" i="41" s="1"/>
  <c r="AJ79" i="41" s="1"/>
  <c r="AS79" i="41" l="1"/>
  <c r="AM79" i="41"/>
  <c r="AH79" i="41" l="1"/>
  <c r="AN91" i="41" l="1"/>
  <c r="AI91" i="41" s="1"/>
  <c r="AS91" i="41" s="1"/>
  <c r="AN90" i="41"/>
  <c r="AI90" i="41" s="1"/>
  <c r="AS90" i="41" s="1"/>
  <c r="AT89" i="41"/>
  <c r="AP89" i="41"/>
  <c r="AN89" i="41" s="1"/>
  <c r="AL89" i="41"/>
  <c r="AK89" i="41"/>
  <c r="AG89" i="41"/>
  <c r="AN85" i="41"/>
  <c r="AI85" i="41" s="1"/>
  <c r="AM85" i="41" s="1"/>
  <c r="AN88" i="41"/>
  <c r="AI88" i="41" s="1"/>
  <c r="AM88" i="41" s="1"/>
  <c r="AN87" i="41"/>
  <c r="AI87" i="41" s="1"/>
  <c r="AN86" i="41"/>
  <c r="AI86" i="41" s="1"/>
  <c r="AN84" i="41"/>
  <c r="AI84" i="41" s="1"/>
  <c r="AM84" i="41" s="1"/>
  <c r="AE84" i="41"/>
  <c r="AN83" i="41"/>
  <c r="AI83" i="41" s="1"/>
  <c r="AS83" i="41" s="1"/>
  <c r="AE83" i="41"/>
  <c r="AN82" i="41"/>
  <c r="AI82" i="41" s="1"/>
  <c r="AE82" i="41"/>
  <c r="AN75" i="41"/>
  <c r="AI75" i="41" s="1"/>
  <c r="AE75" i="41"/>
  <c r="AN74" i="41"/>
  <c r="AI74" i="41" s="1"/>
  <c r="AE74" i="41"/>
  <c r="AN73" i="41"/>
  <c r="AI73" i="41" s="1"/>
  <c r="AS73" i="41" s="1"/>
  <c r="AE73" i="41"/>
  <c r="AN72" i="41"/>
  <c r="AI72" i="41" s="1"/>
  <c r="AE72" i="41"/>
  <c r="AN81" i="41"/>
  <c r="AI81" i="41" s="1"/>
  <c r="AE81" i="41"/>
  <c r="C81" i="41"/>
  <c r="AN80" i="41"/>
  <c r="AI80" i="41" s="1"/>
  <c r="AE80" i="41"/>
  <c r="AK11" i="41"/>
  <c r="AX11" i="41"/>
  <c r="AX10" i="41" s="1"/>
  <c r="AW11" i="41"/>
  <c r="AW10" i="41" s="1"/>
  <c r="AV11" i="41"/>
  <c r="AV10" i="41" s="1"/>
  <c r="AU11" i="41"/>
  <c r="AU10" i="41" s="1"/>
  <c r="AR11" i="41"/>
  <c r="AR10" i="41" s="1"/>
  <c r="AO11" i="41"/>
  <c r="AO10" i="41" s="1"/>
  <c r="AL11" i="41"/>
  <c r="AG11" i="41"/>
  <c r="AF11" i="41"/>
  <c r="U11" i="41"/>
  <c r="U10" i="41" s="1"/>
  <c r="AR3" i="41"/>
  <c r="AN3" i="41"/>
  <c r="AJ3" i="41"/>
  <c r="AI3" i="41" s="1"/>
  <c r="C11" i="41" l="1"/>
  <c r="C10" i="41" s="1"/>
  <c r="AG10" i="41"/>
  <c r="AA80" i="41"/>
  <c r="AQ11" i="41"/>
  <c r="AQ10" i="41" s="1"/>
  <c r="AQ2" i="41" s="1"/>
  <c r="AA81" i="41"/>
  <c r="AK10" i="41"/>
  <c r="AP11" i="41"/>
  <c r="AP10" i="41" s="1"/>
  <c r="AP2" i="41" s="1"/>
  <c r="AM83" i="41"/>
  <c r="AL10" i="41"/>
  <c r="AE89" i="41"/>
  <c r="AM75" i="41"/>
  <c r="AS75" i="41"/>
  <c r="AM81" i="41"/>
  <c r="AS81" i="41"/>
  <c r="AJ90" i="41"/>
  <c r="AJ91" i="41"/>
  <c r="AM73" i="41"/>
  <c r="AJ83" i="41"/>
  <c r="AS84" i="41"/>
  <c r="AJ84" i="41"/>
  <c r="AA84" i="41" s="1"/>
  <c r="AT11" i="41"/>
  <c r="AT10" i="41" s="1"/>
  <c r="AE11" i="41"/>
  <c r="AF10" i="41"/>
  <c r="AM86" i="41"/>
  <c r="AJ86" i="41"/>
  <c r="AS86" i="41"/>
  <c r="AM3" i="41"/>
  <c r="AJ81" i="41"/>
  <c r="AJ73" i="41"/>
  <c r="AA73" i="41" s="1"/>
  <c r="AJ75" i="41"/>
  <c r="AA75" i="41" s="1"/>
  <c r="AJ80" i="41"/>
  <c r="AS80" i="41"/>
  <c r="AM80" i="41"/>
  <c r="AJ72" i="41"/>
  <c r="AA72" i="41" s="1"/>
  <c r="AM72" i="41"/>
  <c r="AS72" i="41"/>
  <c r="AJ74" i="41"/>
  <c r="AA74" i="41" s="1"/>
  <c r="AS74" i="41"/>
  <c r="AM74" i="41"/>
  <c r="AM82" i="41"/>
  <c r="AJ82" i="41"/>
  <c r="AS82" i="41"/>
  <c r="AJ87" i="41"/>
  <c r="AM87" i="41"/>
  <c r="AS87" i="41"/>
  <c r="AJ88" i="41"/>
  <c r="AS88" i="41"/>
  <c r="AI89" i="41"/>
  <c r="AS89" i="41" s="1"/>
  <c r="AJ85" i="41"/>
  <c r="AS85" i="41"/>
  <c r="AM90" i="41"/>
  <c r="AM91" i="41"/>
  <c r="AE10" i="41" l="1"/>
  <c r="AE4" i="41" s="1"/>
  <c r="AB11" i="41"/>
  <c r="AA83" i="41"/>
  <c r="AH90" i="41"/>
  <c r="AH73" i="41"/>
  <c r="AH82" i="41"/>
  <c r="AN11" i="41"/>
  <c r="AN10" i="41" s="1"/>
  <c r="AH91" i="41"/>
  <c r="AJ89" i="41"/>
  <c r="AH72" i="41"/>
  <c r="AH83" i="41"/>
  <c r="AH84" i="41"/>
  <c r="AA85" i="41"/>
  <c r="AH85" i="41"/>
  <c r="AH88" i="41"/>
  <c r="AH87" i="41"/>
  <c r="AH75" i="41"/>
  <c r="AH74" i="41"/>
  <c r="AH80" i="41"/>
  <c r="AH81" i="41"/>
  <c r="AH89" i="41"/>
  <c r="AH86" i="41"/>
  <c r="AI11" i="41"/>
  <c r="AB10" i="41" l="1"/>
  <c r="AM11" i="41"/>
  <c r="AM10" i="41" s="1"/>
  <c r="AS11" i="41"/>
  <c r="AS10" i="41" s="1"/>
  <c r="AI10" i="41"/>
  <c r="AI2" i="41"/>
  <c r="AJ11" i="41"/>
  <c r="AJ10" i="41" s="1"/>
  <c r="AJ2" i="41" s="1"/>
  <c r="AH11" i="41" l="1"/>
  <c r="AC11" i="41" l="1"/>
  <c r="AA11" i="41" l="1"/>
  <c r="AC10" i="41"/>
  <c r="AA10" i="41" l="1"/>
  <c r="M1" i="39" l="1"/>
  <c r="N1" i="39"/>
  <c r="O1" i="39"/>
  <c r="P1" i="39"/>
  <c r="B4" i="38" l="1"/>
  <c r="B1" i="38" s="1"/>
  <c r="C1" i="38"/>
  <c r="O1" i="37"/>
  <c r="D1" i="38" l="1"/>
  <c r="P1" i="37" l="1"/>
  <c r="O1" i="40"/>
  <c r="N1" i="40"/>
  <c r="P1" i="40"/>
  <c r="M1" i="40"/>
  <c r="K221" i="12" l="1"/>
  <c r="J10" i="23"/>
  <c r="I10" i="23"/>
  <c r="C9" i="10" s="1"/>
  <c r="F9" i="10" s="1"/>
  <c r="K220" i="12"/>
  <c r="C9" i="23" l="1"/>
  <c r="F10" i="13"/>
  <c r="K10" i="23" l="1"/>
  <c r="C8" i="23"/>
  <c r="D9" i="23"/>
  <c r="D8" i="23" s="1"/>
  <c r="C8" i="10" l="1"/>
  <c r="C7" i="10" s="1"/>
  <c r="C10" i="10" l="1"/>
  <c r="F10" i="10" s="1"/>
  <c r="D16" i="10" l="1"/>
  <c r="D17" i="10"/>
  <c r="U35" i="23"/>
  <c r="L29" i="12"/>
  <c r="N22" i="23" l="1"/>
  <c r="U22" i="23"/>
  <c r="N35" i="23"/>
  <c r="D50" i="17" l="1"/>
  <c r="D49" i="17"/>
  <c r="E49" i="17" s="1"/>
  <c r="D43" i="17"/>
  <c r="D42" i="17"/>
  <c r="L187" i="12"/>
  <c r="D21" i="13"/>
  <c r="H47" i="48"/>
  <c r="K129" i="12"/>
  <c r="K26" i="12"/>
  <c r="K22" i="12"/>
  <c r="K18" i="12"/>
  <c r="K17" i="12"/>
  <c r="K16" i="12" l="1"/>
  <c r="K25" i="12"/>
  <c r="K214" i="12"/>
  <c r="K212" i="12"/>
  <c r="K15" i="12"/>
  <c r="K19" i="12"/>
  <c r="K215" i="12"/>
  <c r="K213" i="12"/>
  <c r="K211" i="12"/>
  <c r="K20" i="12"/>
  <c r="G24" i="48"/>
  <c r="F47" i="48"/>
  <c r="H33" i="48"/>
  <c r="H11" i="48" s="1"/>
  <c r="H10" i="48" s="1"/>
  <c r="T10" i="48" s="1"/>
  <c r="J129" i="12"/>
  <c r="D22" i="13"/>
  <c r="K24" i="12"/>
  <c r="J162" i="12" l="1"/>
  <c r="K162" i="12"/>
  <c r="K13" i="12"/>
  <c r="AK36" i="12"/>
  <c r="Q8" i="17"/>
  <c r="K33" i="48"/>
  <c r="G13" i="48"/>
  <c r="F24" i="48"/>
  <c r="F13" i="48" s="1"/>
  <c r="I13" i="48" s="1"/>
  <c r="I47" i="48"/>
  <c r="F33" i="48"/>
  <c r="I33" i="48" s="1"/>
  <c r="K11" i="48" l="1"/>
  <c r="Z37" i="12"/>
  <c r="K36" i="12"/>
  <c r="K12" i="12"/>
  <c r="G12" i="48"/>
  <c r="J13" i="48"/>
  <c r="O12" i="48" l="1"/>
  <c r="G11" i="48"/>
  <c r="G10" i="48" s="1"/>
  <c r="S10" i="48" s="1"/>
  <c r="F12" i="48"/>
  <c r="F11" i="48" s="1"/>
  <c r="R10" i="48" s="1"/>
  <c r="J12" i="48"/>
  <c r="I12" i="48" l="1"/>
  <c r="L12" i="48"/>
  <c r="J11" i="48"/>
  <c r="E16" i="17"/>
  <c r="E13" i="17"/>
  <c r="E14" i="17"/>
  <c r="E17" i="17"/>
  <c r="E18" i="17"/>
  <c r="E19" i="17"/>
  <c r="E20" i="17"/>
  <c r="E21" i="17"/>
  <c r="E22" i="17"/>
  <c r="E23" i="17"/>
  <c r="E24" i="17"/>
  <c r="E25" i="17"/>
  <c r="E26" i="17"/>
  <c r="E27" i="17"/>
  <c r="I11" i="48" l="1"/>
  <c r="L8" i="17" l="1"/>
  <c r="K206" i="12"/>
  <c r="K208" i="12"/>
  <c r="K205" i="12"/>
  <c r="K207" i="12"/>
  <c r="J30" i="12"/>
  <c r="E41" i="13" l="1"/>
  <c r="K195" i="12"/>
  <c r="E40" i="13"/>
  <c r="K194" i="12"/>
  <c r="E43" i="13"/>
  <c r="K197" i="12"/>
  <c r="K185" i="12"/>
  <c r="K216" i="12"/>
  <c r="E44" i="13"/>
  <c r="K198" i="12"/>
  <c r="K193" i="12"/>
  <c r="E46" i="13"/>
  <c r="K200" i="12"/>
  <c r="E48" i="13"/>
  <c r="K202" i="12"/>
  <c r="E47" i="13"/>
  <c r="K201" i="12"/>
  <c r="E42" i="13"/>
  <c r="K196" i="12"/>
  <c r="E45" i="13"/>
  <c r="K199" i="12"/>
  <c r="K186" i="12"/>
  <c r="K184" i="12"/>
  <c r="K203" i="12"/>
  <c r="E52" i="13"/>
  <c r="E51" i="13"/>
  <c r="L179" i="12"/>
  <c r="J200" i="12"/>
  <c r="J198" i="12"/>
  <c r="J194" i="12"/>
  <c r="J207" i="12"/>
  <c r="J202" i="12"/>
  <c r="J196" i="12"/>
  <c r="J193" i="12"/>
  <c r="J201" i="12"/>
  <c r="J206" i="12"/>
  <c r="J205" i="12"/>
  <c r="J28" i="12"/>
  <c r="J195" i="12"/>
  <c r="J197" i="12"/>
  <c r="E39" i="13" l="1"/>
  <c r="K210" i="12"/>
  <c r="J192" i="12"/>
  <c r="K192" i="12"/>
  <c r="E13" i="13"/>
  <c r="E49" i="13"/>
  <c r="K191" i="12"/>
  <c r="K209" i="12"/>
  <c r="J209" i="12" l="1"/>
  <c r="K190" i="12"/>
  <c r="E38" i="13" l="1"/>
  <c r="D36" i="13"/>
  <c r="E37" i="13"/>
  <c r="U36" i="23"/>
  <c r="E36" i="13" l="1"/>
  <c r="N13" i="23"/>
  <c r="U13" i="23"/>
  <c r="D18" i="10"/>
  <c r="N36" i="23"/>
  <c r="U18" i="23"/>
  <c r="E18" i="10" l="1"/>
  <c r="D7" i="10"/>
  <c r="G23" i="10" s="1"/>
  <c r="N18" i="23"/>
  <c r="O7" i="23" s="1"/>
  <c r="E11" i="10"/>
  <c r="J7" i="10" l="1"/>
  <c r="D38" i="10"/>
  <c r="H38" i="10" s="1"/>
  <c r="F7" i="10"/>
  <c r="G7" i="10"/>
  <c r="U9" i="23"/>
  <c r="N9" i="23"/>
  <c r="K7" i="10" l="1"/>
  <c r="Y5" i="23"/>
  <c r="Z5" i="23" s="1"/>
  <c r="F39" i="23" l="1"/>
  <c r="N39" i="23" s="1"/>
  <c r="U7" i="23"/>
  <c r="H33" i="23" l="1"/>
  <c r="G33" i="23"/>
  <c r="H25" i="23"/>
  <c r="G25" i="23"/>
  <c r="H22" i="23"/>
  <c r="G22" i="23"/>
  <c r="H20" i="23"/>
  <c r="G20" i="23"/>
  <c r="H19" i="23"/>
  <c r="G19" i="23"/>
  <c r="H18" i="23"/>
  <c r="G18" i="23"/>
  <c r="H17" i="23"/>
  <c r="G17" i="23"/>
  <c r="G16" i="23"/>
  <c r="H16" i="23"/>
  <c r="H14" i="23"/>
  <c r="G14" i="23"/>
  <c r="H13" i="23"/>
  <c r="G13" i="23"/>
  <c r="H12" i="23"/>
  <c r="G12" i="23"/>
  <c r="H11" i="23"/>
  <c r="G11" i="23"/>
  <c r="H10" i="23"/>
  <c r="G10" i="23"/>
  <c r="E16" i="10"/>
  <c r="E17" i="10"/>
  <c r="N8" i="23" l="1"/>
  <c r="U8" i="23"/>
  <c r="G8" i="23"/>
  <c r="G9" i="23"/>
  <c r="H9" i="23"/>
  <c r="E9" i="10"/>
  <c r="N7" i="23" l="1"/>
  <c r="O8" i="23" s="1"/>
  <c r="V7" i="23"/>
  <c r="J7" i="23"/>
  <c r="H8" i="23"/>
  <c r="L223" i="12" l="1"/>
  <c r="M29" i="12"/>
  <c r="D33" i="13" l="1"/>
  <c r="K187" i="12"/>
  <c r="L30" i="12"/>
  <c r="F50" i="17" l="1"/>
  <c r="E50" i="17"/>
  <c r="E9" i="17"/>
  <c r="E44" i="17"/>
  <c r="L178" i="12" l="1"/>
  <c r="E11" i="17"/>
  <c r="F43" i="17" l="1"/>
  <c r="F42" i="17"/>
  <c r="C24" i="13" l="1"/>
  <c r="C26" i="10" s="1"/>
  <c r="F41" i="17"/>
  <c r="F40" i="17"/>
  <c r="F39" i="17"/>
  <c r="F36" i="17"/>
  <c r="F35" i="17"/>
  <c r="F34" i="17"/>
  <c r="F33" i="17"/>
  <c r="F31" i="17"/>
  <c r="F29" i="17"/>
  <c r="C26" i="13" l="1"/>
  <c r="L64" i="12"/>
  <c r="K223" i="12" l="1"/>
  <c r="K182" i="12" l="1"/>
  <c r="J223" i="12"/>
  <c r="D68" i="13"/>
  <c r="E68" i="13" s="1"/>
  <c r="F37" i="10" l="1"/>
  <c r="E39" i="17"/>
  <c r="E40" i="17"/>
  <c r="E36" i="17"/>
  <c r="E35" i="17" l="1"/>
  <c r="E31" i="17"/>
  <c r="E29" i="17"/>
  <c r="E34" i="17"/>
  <c r="E41" i="17"/>
  <c r="E37" i="17"/>
  <c r="E33" i="17"/>
  <c r="F32" i="17" l="1"/>
  <c r="F38" i="17"/>
  <c r="E38" i="17" l="1"/>
  <c r="E32" i="17"/>
  <c r="F11" i="17"/>
  <c r="K183" i="12" l="1"/>
  <c r="K169" i="12"/>
  <c r="M64" i="12"/>
  <c r="M36" i="12"/>
  <c r="L36" i="12"/>
  <c r="K168" i="12"/>
  <c r="F30" i="17"/>
  <c r="K171" i="12" l="1"/>
  <c r="D67" i="13"/>
  <c r="K222" i="12"/>
  <c r="C21" i="13"/>
  <c r="E21" i="13" s="1"/>
  <c r="D24" i="13"/>
  <c r="J169" i="12"/>
  <c r="J168" i="12"/>
  <c r="J65" i="12"/>
  <c r="C23" i="13"/>
  <c r="C7" i="13" s="1"/>
  <c r="E22" i="13"/>
  <c r="J115" i="12"/>
  <c r="J187" i="12"/>
  <c r="C33" i="13"/>
  <c r="D30" i="13"/>
  <c r="D23" i="13"/>
  <c r="D7" i="13" s="1"/>
  <c r="E10" i="17"/>
  <c r="E42" i="17"/>
  <c r="E30" i="17"/>
  <c r="E28" i="17" s="1"/>
  <c r="D65" i="13"/>
  <c r="J64" i="12"/>
  <c r="D28" i="13" l="1"/>
  <c r="E30" i="13"/>
  <c r="C25" i="10"/>
  <c r="F26" i="10"/>
  <c r="E24" i="13"/>
  <c r="K11" i="12"/>
  <c r="BA10" i="12"/>
  <c r="J179" i="12"/>
  <c r="K179" i="12"/>
  <c r="W37" i="12"/>
  <c r="C29" i="13"/>
  <c r="C28" i="13" s="1"/>
  <c r="C6" i="13" s="1"/>
  <c r="G5" i="13" s="1"/>
  <c r="E33" i="13"/>
  <c r="E23" i="13"/>
  <c r="L12" i="12"/>
  <c r="F28" i="17"/>
  <c r="M12" i="12"/>
  <c r="H5" i="13" l="1"/>
  <c r="E7" i="13"/>
  <c r="E29" i="13"/>
  <c r="F25" i="10"/>
  <c r="M11" i="12"/>
  <c r="F10" i="17"/>
  <c r="L11" i="12"/>
  <c r="F32" i="10" l="1"/>
  <c r="J178" i="12" l="1"/>
  <c r="K178" i="12"/>
  <c r="J36" i="12" l="1"/>
  <c r="J11" i="12" l="1"/>
  <c r="E19" i="13"/>
  <c r="J23" i="10" l="1"/>
  <c r="F24" i="10"/>
  <c r="X21" i="10" l="1"/>
  <c r="F5" i="13"/>
  <c r="J22" i="10"/>
  <c r="P5" i="12" l="1"/>
  <c r="E47" i="17" l="1"/>
  <c r="F47" i="17"/>
  <c r="J10" i="48" l="1"/>
  <c r="G6" i="48"/>
  <c r="F8" i="17"/>
  <c r="E8" i="17"/>
  <c r="J8" i="17"/>
  <c r="K10" i="12" l="1"/>
  <c r="K177" i="12"/>
  <c r="O11" i="12"/>
  <c r="J21" i="10"/>
  <c r="N177" i="12"/>
  <c r="L54" i="48"/>
  <c r="K10" i="48"/>
  <c r="L10" i="48" l="1"/>
  <c r="F6" i="48"/>
  <c r="I10" i="48"/>
  <c r="O190" i="12" l="1"/>
  <c r="N190" i="12"/>
  <c r="M10" i="12"/>
  <c r="L177" i="12" l="1"/>
  <c r="L10" i="12"/>
  <c r="L190" i="12"/>
  <c r="J203" i="12"/>
  <c r="J191" i="12"/>
  <c r="J190" i="12" l="1"/>
  <c r="J177" i="12" l="1"/>
  <c r="F33" i="10"/>
  <c r="P8" i="12" l="1"/>
  <c r="F31" i="10"/>
  <c r="J10" i="12"/>
  <c r="K9" i="50" l="1"/>
  <c r="Q9" i="50"/>
  <c r="L9" i="50"/>
  <c r="L7" i="23"/>
  <c r="G7" i="23"/>
  <c r="H7" i="23"/>
  <c r="F8" i="10" l="1"/>
  <c r="E8" i="10"/>
  <c r="E7" i="10" s="1"/>
  <c r="E10" i="10"/>
  <c r="J13" i="12"/>
  <c r="O12" i="12"/>
  <c r="F12" i="17"/>
  <c r="J12" i="12"/>
  <c r="E9" i="13"/>
  <c r="F9" i="13" l="1"/>
  <c r="E12" i="17"/>
  <c r="C23" i="10" l="1"/>
  <c r="F8" i="13"/>
  <c r="E8" i="13"/>
  <c r="C22" i="10" l="1"/>
  <c r="F23" i="10"/>
  <c r="F7" i="13"/>
  <c r="F6" i="13"/>
  <c r="E22" i="10" l="1"/>
  <c r="C21" i="10"/>
  <c r="E21" i="10" s="1"/>
  <c r="F22" i="10"/>
  <c r="C4" i="13"/>
  <c r="E6" i="13"/>
  <c r="G21" i="10" l="1"/>
  <c r="F21" i="10"/>
  <c r="G56" i="12"/>
  <c r="Q56" i="12" s="1"/>
</calcChain>
</file>

<file path=xl/comments1.xml><?xml version="1.0" encoding="utf-8"?>
<comments xmlns="http://schemas.openxmlformats.org/spreadsheetml/2006/main">
  <authors>
    <author>Thanh An</author>
    <author>Ms. Dang Thi Nhung</author>
  </authors>
  <commentList>
    <comment ref="E6" authorId="0">
      <text>
        <r>
          <rPr>
            <b/>
            <sz val="8"/>
            <color indexed="81"/>
            <rFont val="Tahoma"/>
            <family val="2"/>
          </rPr>
          <t>Thực hiện thu huyện</t>
        </r>
      </text>
    </comment>
    <comment ref="F6" authorId="0">
      <text>
        <r>
          <rPr>
            <b/>
            <sz val="8"/>
            <color indexed="81"/>
            <rFont val="Tahoma"/>
            <family val="2"/>
          </rPr>
          <t>Thực hiện thu huyện</t>
        </r>
      </text>
    </comment>
    <comment ref="H29" authorId="1">
      <text>
        <r>
          <rPr>
            <b/>
            <sz val="9"/>
            <color indexed="81"/>
            <rFont val="Tahoma"/>
            <family val="2"/>
          </rPr>
          <t>Ms. Dang Thi Nhung:</t>
        </r>
        <r>
          <rPr>
            <sz val="9"/>
            <color indexed="81"/>
            <rFont val="Tahoma"/>
            <family val="2"/>
          </rPr>
          <t xml:space="preserve">
Cấp tỉnh qt ở chi TX do Phòng HCSN theo dõi</t>
        </r>
      </text>
    </comment>
    <comment ref="H160" authorId="1">
      <text>
        <r>
          <rPr>
            <b/>
            <sz val="9"/>
            <color indexed="81"/>
            <rFont val="Tahoma"/>
            <family val="2"/>
          </rPr>
          <t>Lấy chỗ chị Hồng</t>
        </r>
      </text>
    </comment>
  </commentList>
</comments>
</file>

<file path=xl/comments2.xml><?xml version="1.0" encoding="utf-8"?>
<comments xmlns="http://schemas.openxmlformats.org/spreadsheetml/2006/main">
  <authors>
    <author>Ms. Dang Thi Nhung</author>
  </authors>
  <commentList>
    <comment ref="M6" authorId="0">
      <text>
        <r>
          <rPr>
            <b/>
            <sz val="9"/>
            <color indexed="81"/>
            <rFont val="Tahoma"/>
            <family val="2"/>
          </rPr>
          <t>Ms. Dang Thi Nhung:</t>
        </r>
        <r>
          <rPr>
            <sz val="9"/>
            <color indexed="81"/>
            <rFont val="Tahoma"/>
            <family val="2"/>
          </rPr>
          <t xml:space="preserve">
ẩn
</t>
        </r>
      </text>
    </comment>
  </commentList>
</comments>
</file>

<file path=xl/comments3.xml><?xml version="1.0" encoding="utf-8"?>
<comments xmlns="http://schemas.openxmlformats.org/spreadsheetml/2006/main">
  <authors>
    <author>Ms. Dang Thi Nhung</author>
  </authors>
  <commentList>
    <comment ref="I29" authorId="0">
      <text>
        <r>
          <rPr>
            <b/>
            <sz val="9"/>
            <color indexed="81"/>
            <rFont val="Tahoma"/>
            <family val="2"/>
          </rPr>
          <t>Ms. Dang Thi Nhung:</t>
        </r>
        <r>
          <rPr>
            <sz val="9"/>
            <color indexed="81"/>
            <rFont val="Tahoma"/>
            <family val="2"/>
          </rPr>
          <t xml:space="preserve">
Cấp tỉnh qt ở chi TX do Phòng HCSN theo dõi</t>
        </r>
      </text>
    </comment>
    <comment ref="I160" authorId="0">
      <text>
        <r>
          <rPr>
            <b/>
            <sz val="9"/>
            <color indexed="81"/>
            <rFont val="Tahoma"/>
            <family val="2"/>
          </rPr>
          <t>Lấy chỗ chị Hồng</t>
        </r>
      </text>
    </comment>
  </commentList>
</comments>
</file>

<file path=xl/comments4.xml><?xml version="1.0" encoding="utf-8"?>
<comments xmlns="http://schemas.openxmlformats.org/spreadsheetml/2006/main">
  <authors>
    <author>Ms. Dang Thi Nhung</author>
  </authors>
  <commentList>
    <comment ref="J8" authorId="0">
      <text>
        <r>
          <rPr>
            <b/>
            <sz val="9"/>
            <color indexed="81"/>
            <rFont val="Tahoma"/>
            <family val="2"/>
          </rPr>
          <t>Ms. Dang Thi Nhung:</t>
        </r>
        <r>
          <rPr>
            <sz val="9"/>
            <color indexed="81"/>
            <rFont val="Tahoma"/>
            <family val="2"/>
          </rPr>
          <t xml:space="preserve">
Bằng 0 là đúng
</t>
        </r>
      </text>
    </comment>
  </commentList>
</comments>
</file>

<file path=xl/comments5.xml><?xml version="1.0" encoding="utf-8"?>
<comments xmlns="http://schemas.openxmlformats.org/spreadsheetml/2006/main">
  <authors>
    <author>Thanh An</author>
    <author>Ms. Nguyen Thi Hong</author>
  </authors>
  <commentList>
    <comment ref="D6" authorId="0">
      <text>
        <r>
          <rPr>
            <b/>
            <sz val="8"/>
            <color indexed="81"/>
            <rFont val="Tahoma"/>
            <family val="2"/>
          </rPr>
          <t>Thực hiện thu huyện</t>
        </r>
      </text>
    </comment>
    <comment ref="F10" authorId="1">
      <text>
        <r>
          <rPr>
            <b/>
            <sz val="9"/>
            <color indexed="81"/>
            <rFont val="Tahoma"/>
            <family val="2"/>
          </rPr>
          <t>Ms. Nguyen Thi Hong:</t>
        </r>
        <r>
          <rPr>
            <sz val="9"/>
            <color indexed="81"/>
            <rFont val="Tahoma"/>
            <family val="2"/>
          </rPr>
          <t xml:space="preserve">
đã triệt tiêu chỉ bổ sung cho ngân sách cấp dưới</t>
        </r>
      </text>
    </comment>
  </commentList>
</comments>
</file>

<file path=xl/comments6.xml><?xml version="1.0" encoding="utf-8"?>
<comments xmlns="http://schemas.openxmlformats.org/spreadsheetml/2006/main">
  <authors>
    <author>Ms. Dang Thi Nhung</author>
    <author>Ms. Nguyen Thi Hong</author>
  </authors>
  <commentList>
    <comment ref="P22" authorId="0">
      <text>
        <r>
          <rPr>
            <b/>
            <sz val="9"/>
            <color indexed="81"/>
            <rFont val="Tahoma"/>
            <family val="2"/>
          </rPr>
          <t>Ms. Dang Thi Nhung:</t>
        </r>
        <r>
          <rPr>
            <sz val="9"/>
            <color indexed="81"/>
            <rFont val="Tahoma"/>
            <family val="2"/>
          </rPr>
          <t xml:space="preserve">
Kiem lam</t>
        </r>
      </text>
    </comment>
    <comment ref="Q53" authorId="0">
      <text>
        <r>
          <rPr>
            <b/>
            <sz val="9"/>
            <color indexed="81"/>
            <rFont val="Tahoma"/>
            <family val="2"/>
          </rPr>
          <t>Ms. Dang Thi Nhung:</t>
        </r>
        <r>
          <rPr>
            <sz val="9"/>
            <color indexed="81"/>
            <rFont val="Tahoma"/>
            <family val="2"/>
          </rPr>
          <t xml:space="preserve">
Cộng cả phòng Giá CS
</t>
        </r>
      </text>
    </comment>
    <comment ref="AT60" authorId="0">
      <text>
        <r>
          <rPr>
            <b/>
            <sz val="9"/>
            <color indexed="81"/>
            <rFont val="Tahoma"/>
            <family val="2"/>
          </rPr>
          <t>Ms. Dang Thi Nhung:</t>
        </r>
        <r>
          <rPr>
            <sz val="9"/>
            <color indexed="81"/>
            <rFont val="Tahoma"/>
            <family val="2"/>
          </rPr>
          <t xml:space="preserve">
Quyết toán chương 412
</t>
        </r>
      </text>
    </comment>
    <comment ref="AU60" authorId="0">
      <text>
        <r>
          <rPr>
            <b/>
            <sz val="9"/>
            <color indexed="81"/>
            <rFont val="Tahoma"/>
            <family val="2"/>
          </rPr>
          <t>Ms. Dang Thi Nhung:</t>
        </r>
        <r>
          <rPr>
            <sz val="9"/>
            <color indexed="81"/>
            <rFont val="Tahoma"/>
            <family val="2"/>
          </rPr>
          <t xml:space="preserve">
Quyết toán chương 412
</t>
        </r>
      </text>
    </comment>
    <comment ref="P82" authorId="1">
      <text>
        <r>
          <rPr>
            <b/>
            <sz val="9"/>
            <color indexed="81"/>
            <rFont val="Tahoma"/>
            <family val="2"/>
          </rPr>
          <t>Ms. Nguyen Thi Hong:</t>
        </r>
        <r>
          <rPr>
            <sz val="9"/>
            <color indexed="81"/>
            <rFont val="Tahoma"/>
            <family val="2"/>
          </rPr>
          <t xml:space="preserve">
1,190,500đ là chênh lệch giữa biểu tổng QĐ 1574 và biểu chi tiết các dự án</t>
        </r>
      </text>
    </comment>
    <comment ref="AF82" authorId="1">
      <text>
        <r>
          <rPr>
            <b/>
            <sz val="9"/>
            <color indexed="81"/>
            <rFont val="Tahoma"/>
            <family val="2"/>
          </rPr>
          <t>Ms. Nguyen Thi Hong:</t>
        </r>
        <r>
          <rPr>
            <sz val="9"/>
            <color indexed="81"/>
            <rFont val="Tahoma"/>
            <family val="2"/>
          </rPr>
          <t xml:space="preserve">
1,190,500đ là chênh lệch giữa biểu tổng QĐ 1574 và biểu chi tiết các dự án</t>
        </r>
      </text>
    </comment>
  </commentList>
</comments>
</file>

<file path=xl/comments7.xml><?xml version="1.0" encoding="utf-8"?>
<comments xmlns="http://schemas.openxmlformats.org/spreadsheetml/2006/main">
  <authors>
    <author>Ms. Nguyen Thi Hong</author>
  </authors>
  <commentList>
    <comment ref="L36" authorId="0">
      <text>
        <r>
          <rPr>
            <b/>
            <sz val="9"/>
            <color indexed="81"/>
            <rFont val="Tahoma"/>
            <family val="2"/>
          </rPr>
          <t>Ms. Nguyen Thi Hong:</t>
        </r>
        <r>
          <rPr>
            <sz val="9"/>
            <color indexed="81"/>
            <rFont val="Tahoma"/>
            <family val="2"/>
          </rPr>
          <t xml:space="preserve">
Nhung Kiểm tra QT vốn trong nước hay ngoài nước</t>
        </r>
      </text>
    </comment>
  </commentList>
</comments>
</file>

<file path=xl/sharedStrings.xml><?xml version="1.0" encoding="utf-8"?>
<sst xmlns="http://schemas.openxmlformats.org/spreadsheetml/2006/main" count="2444" uniqueCount="715">
  <si>
    <t>STT</t>
  </si>
  <si>
    <t>I</t>
  </si>
  <si>
    <t>II</t>
  </si>
  <si>
    <t>III</t>
  </si>
  <si>
    <t>- Bổ sung cân đối</t>
  </si>
  <si>
    <t>Chi đầu tư phát triển</t>
  </si>
  <si>
    <t>Chi thường xuyên</t>
  </si>
  <si>
    <t xml:space="preserve">Thu nội địa </t>
  </si>
  <si>
    <t>Dự phòng ngân sách</t>
  </si>
  <si>
    <t>A</t>
  </si>
  <si>
    <t>B</t>
  </si>
  <si>
    <t>Thuế thu nhập cá nhân</t>
  </si>
  <si>
    <t>Thu khác ngân sách</t>
  </si>
  <si>
    <t>Chi đầu tư từ nguồn thu tiền sử dụng đất</t>
  </si>
  <si>
    <t>Chi sự nghiệp giáo dục, đào tạo</t>
  </si>
  <si>
    <t>Chi đảm bảo xã hội</t>
  </si>
  <si>
    <t>TỔNG SỐ</t>
  </si>
  <si>
    <t xml:space="preserve">Quyết toán </t>
  </si>
  <si>
    <t>Đơn vị tính: Đồng</t>
  </si>
  <si>
    <t>Thu chuyển nguồn năm trước</t>
  </si>
  <si>
    <t>Thu kết dư</t>
  </si>
  <si>
    <t>Quyết toán</t>
  </si>
  <si>
    <t>IV</t>
  </si>
  <si>
    <t>C</t>
  </si>
  <si>
    <t>D</t>
  </si>
  <si>
    <t>E</t>
  </si>
  <si>
    <t>F</t>
  </si>
  <si>
    <t>Thu từ ngân sách cấp dưới nộp lên</t>
  </si>
  <si>
    <t>V</t>
  </si>
  <si>
    <t>2</t>
  </si>
  <si>
    <t>Nội dung</t>
  </si>
  <si>
    <t>Dự toán</t>
  </si>
  <si>
    <t>So sánh (%)</t>
  </si>
  <si>
    <t>Chi dự phòng ngân sách</t>
  </si>
  <si>
    <t>Chi các chương trình mục tiêu</t>
  </si>
  <si>
    <t>Chi các chương trình mục tiêu quốc gia</t>
  </si>
  <si>
    <t>Chi các chương trình mục tiêu, nhiệm vụ</t>
  </si>
  <si>
    <t>Chi chuyển nguồn sang năm sau</t>
  </si>
  <si>
    <t>VI</t>
  </si>
  <si>
    <t>1</t>
  </si>
  <si>
    <t xml:space="preserve"> Tổng thu NSNN</t>
  </si>
  <si>
    <t>TỔNG NGUỒN THU NSNN</t>
  </si>
  <si>
    <t xml:space="preserve"> TỔNG THU CÂN ĐỐI NSNN</t>
  </si>
  <si>
    <t>Thu từ khu vực kinh tế ngoài quốc doanh</t>
  </si>
  <si>
    <t xml:space="preserve"> Dự toán</t>
  </si>
  <si>
    <t>Bao gồm</t>
  </si>
  <si>
    <t>Ngân sách cấp huyện</t>
  </si>
  <si>
    <t>Chi đầu tư cho các dự án</t>
  </si>
  <si>
    <t>Chi giáo dục - đào tạo và dạy nghề</t>
  </si>
  <si>
    <t>Chi khoa học và công nghệ</t>
  </si>
  <si>
    <t>Trong đó chia theo nguồn vốn</t>
  </si>
  <si>
    <t xml:space="preserve"> -</t>
  </si>
  <si>
    <t>Chi đầu tư từ nguồn thu sổ xố kiến thiết</t>
  </si>
  <si>
    <t xml:space="preserve"> - </t>
  </si>
  <si>
    <t>Chi đầu tư phát triển khác</t>
  </si>
  <si>
    <t>Trong đó</t>
  </si>
  <si>
    <t>Chi giáo dục, đào tạo và dạy nghề</t>
  </si>
  <si>
    <t>Chương trình 135</t>
  </si>
  <si>
    <t>CHI CHƯƠNG TRÌNH MỤC TIÊU</t>
  </si>
  <si>
    <t>Trong đó:</t>
  </si>
  <si>
    <t>CHI CHUYỂN NGUỒN SANG NĂM SAU</t>
  </si>
  <si>
    <t>Tổng số</t>
  </si>
  <si>
    <t xml:space="preserve"> Tổng số</t>
  </si>
  <si>
    <t>Đầu tư phát triển</t>
  </si>
  <si>
    <t>KP sự nghiệp</t>
  </si>
  <si>
    <t>Chương trình mục tiêu quốc gia</t>
  </si>
  <si>
    <t>Vốn trong nước</t>
  </si>
  <si>
    <t>Vốn ngoài nước</t>
  </si>
  <si>
    <t>Tổng cộng</t>
  </si>
  <si>
    <t>THU KẾT DƯ NĂM TRƯỚC</t>
  </si>
  <si>
    <t>THU CHUYỂN NGUỒN TỪ NĂM TRƯỚC CHUYỂN SANG</t>
  </si>
  <si>
    <t>THU BỔ SUNG TỪ NGÂN SÁCH CẤP TRÊN</t>
  </si>
  <si>
    <t>THU TỪ NGÂN SÁCH CẤP DƯỚI NỘP LÊN</t>
  </si>
  <si>
    <t>Chi quốc phòng</t>
  </si>
  <si>
    <t>Tuyệt đối</t>
  </si>
  <si>
    <t>Tương đối</t>
  </si>
  <si>
    <t>- Bổ sung mục tiêu</t>
  </si>
  <si>
    <t>Ngân sách ĐP</t>
  </si>
  <si>
    <t>CHI CÂN ĐỐI NGÂN SÁCH ĐỊA PHƯƠNG</t>
  </si>
  <si>
    <t>CHI CÂN ĐỐI NSĐP</t>
  </si>
  <si>
    <t>Thu NS ĐP</t>
  </si>
  <si>
    <t>Thu NSĐP</t>
  </si>
  <si>
    <t>TỔNG NGUỒN THU NSĐP</t>
  </si>
  <si>
    <t>TỔNG CHI NSĐP</t>
  </si>
  <si>
    <t>Số TT</t>
  </si>
  <si>
    <t>Chi nộp ngân sách cấp trên</t>
  </si>
  <si>
    <t>Chi chương trình mục tiêu quốc gia</t>
  </si>
  <si>
    <t>Chi giáo dục ĐT dạy nghề</t>
  </si>
  <si>
    <t>Tên đơn vị</t>
  </si>
  <si>
    <t>Chi chuyển nguồn sang ngân sách năm sau</t>
  </si>
  <si>
    <t>CHI BỔ SUNG CHO NGÂN SÁCH CẤP DƯỚI</t>
  </si>
  <si>
    <t>Thu bổ sung từ ngân sách cấp trên</t>
  </si>
  <si>
    <t>Tổng chi cân đối NSĐP</t>
  </si>
  <si>
    <t>Chi trả nợ lãi các khoản do chính quyền địa phương vay</t>
  </si>
  <si>
    <t>Chi bổ sung quỹ dự trữ tài chính</t>
  </si>
  <si>
    <t>Chi bổ sung cho ngân sách cấp dưới</t>
  </si>
  <si>
    <t>KẾT DƯ NSĐP</t>
  </si>
  <si>
    <t>TỔNG MỨC VAY CỦA NSĐP</t>
  </si>
  <si>
    <t>TỔNG MỨC DƯ NỢ VAY CUỐI NĂM CỦA NSĐP</t>
  </si>
  <si>
    <t>Chi nguồn đóng góp, ủng hộ</t>
  </si>
  <si>
    <t>Trong đó chia theo lĩnh vực</t>
  </si>
  <si>
    <t>Chi đầu tư từ nguồn xổ số kiến thiết</t>
  </si>
  <si>
    <t>Chi đầu tư và hỗ trợ vốn cho các doanh nghiệp cung cấp sản phẩm, dịch vụ công ích do nhà nước đặt hàng, các tổ chức kinh tế, các tổ chức tài chính của địa phương theo quy định của pháp luật</t>
  </si>
  <si>
    <t>CHI CÁC CHƯƠNG TRÌNH MỤC TIÊU</t>
  </si>
  <si>
    <t>Chương trình 30A</t>
  </si>
  <si>
    <t xml:space="preserve">Chương trình MTQG xây dựng nông thôn mới </t>
  </si>
  <si>
    <t xml:space="preserve"> Chương trình MTQG giảm nghèo bền vững</t>
  </si>
  <si>
    <t>Vốn sự nghiệp</t>
  </si>
  <si>
    <t>1.1</t>
  </si>
  <si>
    <t>1.2</t>
  </si>
  <si>
    <t>1.3</t>
  </si>
  <si>
    <t>1.4</t>
  </si>
  <si>
    <t>1.5</t>
  </si>
  <si>
    <t>Vốn Đầu tư XDCB</t>
  </si>
  <si>
    <t>Chi an ninh và trật tự an toàn xã hội</t>
  </si>
  <si>
    <t>Chi y tế, dân số và gia đình</t>
  </si>
  <si>
    <t>Chi bảo vệ môi trường</t>
  </si>
  <si>
    <t>Chi các hoạt động kinh tế</t>
  </si>
  <si>
    <t>Chi hoạt động của các cơ quan quản lý nhà nước, Đảng, đoàn thể</t>
  </si>
  <si>
    <t xml:space="preserve">Chi bảo đảm xã hội </t>
  </si>
  <si>
    <t>Chi khác</t>
  </si>
  <si>
    <t>CHI NỘP NGÂN SÁCH CẤP TRÊN</t>
  </si>
  <si>
    <t>CHI TRẢ NỢ GỐC</t>
  </si>
  <si>
    <t>VII</t>
  </si>
  <si>
    <t xml:space="preserve">Tuyệt đối </t>
  </si>
  <si>
    <t>3=2-1</t>
  </si>
  <si>
    <t>4=2/1</t>
  </si>
  <si>
    <t>CHI BỔ SUNG CÂN ĐỐI CHO NGÂN SÁCH CẤP DƯỚI</t>
  </si>
  <si>
    <t>CHI NGÂN SÁCH CẤP TỈNH THEO LĨNH VỰC</t>
  </si>
  <si>
    <t>Chi văn hóa thông tin</t>
  </si>
  <si>
    <t>Chi phát thanh, truyền hình, thông tấn</t>
  </si>
  <si>
    <t>Chi thể dục, thể thao</t>
  </si>
  <si>
    <t>1.12</t>
  </si>
  <si>
    <t>1.13</t>
  </si>
  <si>
    <t>Chi phát thanh truyền hình, thông tấn</t>
  </si>
  <si>
    <t>Chi hoạt động kinh tế</t>
  </si>
  <si>
    <t>Chi thường xuyên khác</t>
  </si>
  <si>
    <t>Ngân sách cấp tỉnh</t>
  </si>
  <si>
    <t xml:space="preserve"> Trong đó: chia theo lĩnh vực</t>
  </si>
  <si>
    <t xml:space="preserve"> Trong đó: chia theo nguồn vốn</t>
  </si>
  <si>
    <t>1=2+3</t>
  </si>
  <si>
    <t>Chi các chương trình MTQG</t>
  </si>
  <si>
    <t>14=4/1</t>
  </si>
  <si>
    <t>15=5/2</t>
  </si>
  <si>
    <t>16=6/3</t>
  </si>
  <si>
    <t>TỔNG CỘNG (I+II)</t>
  </si>
  <si>
    <t>4</t>
  </si>
  <si>
    <t>Huyện Tam Đường</t>
  </si>
  <si>
    <t>Huyện Phong Thổ</t>
  </si>
  <si>
    <t>Huyện Sìn Hồ</t>
  </si>
  <si>
    <t>Huyện Nậm Nhùn</t>
  </si>
  <si>
    <t>Huyện Mường Tè</t>
  </si>
  <si>
    <t>Huyện Than Uyên</t>
  </si>
  <si>
    <t>Thành phố Lai Châu</t>
  </si>
  <si>
    <t>Huyện Tân Uyên</t>
  </si>
  <si>
    <t>Tên huyện</t>
  </si>
  <si>
    <t>Thu NSĐP được hưởng theo phân cấp</t>
  </si>
  <si>
    <t>- Thu NSĐP hưởng 100%</t>
  </si>
  <si>
    <t>- Thu NSĐP hưởng từ các khoản thu phân chia</t>
  </si>
  <si>
    <t>Các khoản huy động, đóng góp, các khoản thu để lại chi quản lý qua ngân sách</t>
  </si>
  <si>
    <t>6</t>
  </si>
  <si>
    <t>Thu từ khu vực doanh nghiệp nhà nước do Trung ương quản lý</t>
  </si>
  <si>
    <t>Thu từ khu vực doanh nghiệp nhà nước do địa phương quản lý</t>
  </si>
  <si>
    <t>Thu từ khu vực doanh nghiệp có vốn đầu tư nước ngoài</t>
  </si>
  <si>
    <t xml:space="preserve">Lệ phí trước bạ </t>
  </si>
  <si>
    <t>Thuế sử dụng đất phi nông nghiệp</t>
  </si>
  <si>
    <t>Thuế bảo vệ môi trường</t>
  </si>
  <si>
    <t>Phí, lệ phí (Đã bao gồm thu học phí là khoản thu quản lý qua ngân sách)</t>
  </si>
  <si>
    <t>Tiền sử dụng đất</t>
  </si>
  <si>
    <t>Thu tiền thuê đất, mặt nước</t>
  </si>
  <si>
    <t>Thu tiền cho thuê và bán nhà ở thuộc sở hữu nhà nước</t>
  </si>
  <si>
    <t>Thu tiền cấp quyền khai thác khoáng sản</t>
  </si>
  <si>
    <t>Thu tại xã (Thu từ quỹ đất công ích và thu hoa lợi công sản khác)</t>
  </si>
  <si>
    <t>Thu từ hoạt động xổ số kiến thiết</t>
  </si>
  <si>
    <t>Thu từ hoạt động xuất nhập khẩu</t>
  </si>
  <si>
    <t>Các khoản huy động, đóng góp</t>
  </si>
  <si>
    <t>Chi chương trình MTQG</t>
  </si>
  <si>
    <t xml:space="preserve"> Bổ sung cân đối</t>
  </si>
  <si>
    <t>Bổ sung có mục tiêu</t>
  </si>
  <si>
    <t xml:space="preserve"> Tổng số </t>
  </si>
  <si>
    <t>Gồm</t>
  </si>
  <si>
    <t>Vốn đầu tư để thực hiện các chương trình mục tiêu, nhiệm vụ</t>
  </si>
  <si>
    <t>Vốn sự nghiệp để thực hiện các chế độ chính sách và nhiệm vụ theo quy định</t>
  </si>
  <si>
    <t>Vốn thực hiện các chương trình mục tiêu quốc gia</t>
  </si>
  <si>
    <t>3=4+5</t>
  </si>
  <si>
    <t>11=12+13</t>
  </si>
  <si>
    <t>17=9/1</t>
  </si>
  <si>
    <t>18=10/2</t>
  </si>
  <si>
    <t>19=11/3</t>
  </si>
  <si>
    <t>20=12/4</t>
  </si>
  <si>
    <t>21=13/5</t>
  </si>
  <si>
    <t>22=14/6</t>
  </si>
  <si>
    <t>23=15/7</t>
  </si>
  <si>
    <t>24=16/8</t>
  </si>
  <si>
    <t>18=6/1</t>
  </si>
  <si>
    <t>19=7/2</t>
  </si>
  <si>
    <t>20=8/3</t>
  </si>
  <si>
    <t>Tương đối
 (%)</t>
  </si>
  <si>
    <t xml:space="preserve">TỔNG HỢP CÁC QUỸ TÀI CHÍNH NHÀ NƯỚC NGOÀI NGÂN SÁCH </t>
  </si>
  <si>
    <t>Tên quỹ</t>
  </si>
  <si>
    <t>Tổng nguồn vốn phát sinh trong năm</t>
  </si>
  <si>
    <t>Tổng sử dụng nguồn vốn trong năm</t>
  </si>
  <si>
    <t>Chênh lệch nguồn trong năm</t>
  </si>
  <si>
    <t>Trong đó: Hỗ trợ từ NSĐP (nếu có)</t>
  </si>
  <si>
    <t>3</t>
  </si>
  <si>
    <t>5=2-4</t>
  </si>
  <si>
    <t>7</t>
  </si>
  <si>
    <t>8</t>
  </si>
  <si>
    <t>9=6-8</t>
  </si>
  <si>
    <t>10=1+6-8</t>
  </si>
  <si>
    <t>TỔNG CỘNG:</t>
  </si>
  <si>
    <t>Qũy bảo vệ và phát triển rừng</t>
  </si>
  <si>
    <t>Quỹ bảo trì đường bộ</t>
  </si>
  <si>
    <t>Quỹ phát triển đất</t>
  </si>
  <si>
    <t>Quỹ hỗ trợ phát triển Hợp tác xã</t>
  </si>
  <si>
    <t>Quỹ cứu trợ</t>
  </si>
  <si>
    <t>Quỹ khuyến học</t>
  </si>
  <si>
    <t>Quỹ bảo trợ trẻ em</t>
  </si>
  <si>
    <t>Quỹ vì người cao tuổi nghèo</t>
  </si>
  <si>
    <t>Quỹ vì người nghèo</t>
  </si>
  <si>
    <t>Quỹ đền ơn đáp nghĩa</t>
  </si>
  <si>
    <t>Sở Nội vụ</t>
  </si>
  <si>
    <t>Sở Xây dựng</t>
  </si>
  <si>
    <t>Sở Ngoại vụ</t>
  </si>
  <si>
    <t>Ban Dân tộc</t>
  </si>
  <si>
    <t>Thanh tra tỉnh</t>
  </si>
  <si>
    <t>Trường Cao đẳng cộng đồng</t>
  </si>
  <si>
    <t>Công an tỉnh</t>
  </si>
  <si>
    <t xml:space="preserve">Dự toán </t>
  </si>
  <si>
    <t>Chi trả nợ lãi do chính quyền địa phương vay</t>
  </si>
  <si>
    <t>Đơn vị: Đồng</t>
  </si>
  <si>
    <t>Chi trả nợ gốc  của NSĐP</t>
  </si>
  <si>
    <t>Các cơ quan, tổ chức</t>
  </si>
  <si>
    <r>
      <t xml:space="preserve">Chi đầu tư phát triển </t>
    </r>
    <r>
      <rPr>
        <sz val="8"/>
        <rFont val="Times New Roman"/>
        <family val="1"/>
      </rPr>
      <t>(Không kể chương trình MTQG)</t>
    </r>
  </si>
  <si>
    <t>Chi CT MTQG</t>
  </si>
  <si>
    <r>
      <t xml:space="preserve">Chi thường xuyên </t>
    </r>
    <r>
      <rPr>
        <sz val="8"/>
        <rFont val="Times New Roman"/>
        <family val="1"/>
      </rPr>
      <t>(Không kể chương trình MTQG)</t>
    </r>
  </si>
  <si>
    <t>Chi thực hiện một số mục tiêu nhiệm vụ khác</t>
  </si>
  <si>
    <t>VIII</t>
  </si>
  <si>
    <t>1=2+3+4+7+8+9+10</t>
  </si>
  <si>
    <t>11= 12+13+14+17+18+
19+20+21+22</t>
  </si>
  <si>
    <t>Tên các huyện</t>
  </si>
  <si>
    <t>CTMT phát triển văn hóa</t>
  </si>
  <si>
    <t>CTMT giáo dục nghề nghiệp - việc làm và an toàn lao động</t>
  </si>
  <si>
    <t>CTMT phát triển hệ hệ thống trợ giúp xã hội</t>
  </si>
  <si>
    <t>4=5+6</t>
  </si>
  <si>
    <t>7=4/1</t>
  </si>
  <si>
    <t>8=5/2</t>
  </si>
  <si>
    <t>9=6/3</t>
  </si>
  <si>
    <t>Chi bổ sung có mục tiêu</t>
  </si>
  <si>
    <t>Thu vay</t>
  </si>
  <si>
    <t>Sở Nông nghiệp và Phát triển nông thôn</t>
  </si>
  <si>
    <t>Sở Tư pháp</t>
  </si>
  <si>
    <t>Hội Cựu chiến binh</t>
  </si>
  <si>
    <t>Hội Nông dân tỉnh</t>
  </si>
  <si>
    <t>Hội Luật gia</t>
  </si>
  <si>
    <t>Hội Chữ thập đỏ</t>
  </si>
  <si>
    <t>Hội Văn học nghệ thuật</t>
  </si>
  <si>
    <t>Ban QLDA xây dựng cơ bản và HTBT di dân TĐC huyện Tân Uyên</t>
  </si>
  <si>
    <t>Ban QLDA thành phố Lai Châu</t>
  </si>
  <si>
    <t>Ban QLDA ĐTXD huyện Sìn Hồ</t>
  </si>
  <si>
    <t>Ban QL công trình dự án PTKT-XH huyện Mường Tè</t>
  </si>
  <si>
    <t>Thu hồi vốn, lợi nhuận, lợi nhuận sau thuế, chênh lệch thu, chi của NHNN</t>
  </si>
  <si>
    <t>VAY CỦA NGÂN SÁCH NHÀ NƯỚC</t>
  </si>
  <si>
    <t>24=11/1</t>
  </si>
  <si>
    <t>25=12/2</t>
  </si>
  <si>
    <t>26=13/3</t>
  </si>
  <si>
    <t>27=14/4</t>
  </si>
  <si>
    <t>Dự toán chưa phân bổ</t>
  </si>
  <si>
    <t>Chi bổ sung quỹ dự trữ tài chính;  chi trả nợ gốc</t>
  </si>
  <si>
    <t xml:space="preserve">Ban QLDA ĐTXD huyện Than Uyên </t>
  </si>
  <si>
    <t>Thu viện trợ</t>
  </si>
  <si>
    <t>Dự án 3: Hỗ trợ phát triển sản xuất, đa dạng hóa sinh kế và nhân rộng mô hình giảm nghèo trên địa bàn các xã ngoài chương trình 30a, chương trình 135</t>
  </si>
  <si>
    <t>Dự án 4: Truyền thông và giảm nghèo thông tin</t>
  </si>
  <si>
    <t>Dự án 5: Nâng cao năng lực và giám sát, đánh giá thực hiện Chương trình</t>
  </si>
  <si>
    <t>CTMT giáo dục vùng núi, vùng dân tộc thiểu số</t>
  </si>
  <si>
    <t>CTMT y tế - dân số</t>
  </si>
  <si>
    <t>CTMT ứng phó với biến đổi khí hậu và tăng trưởng xanh</t>
  </si>
  <si>
    <t>CTMT đảm bảo trật tự ATGT, phòng cháy, chữa cháy,  phòng chống tội phạm về ma túy</t>
  </si>
  <si>
    <t>CTMT phát triển  lâm nghiệp bền vững</t>
  </si>
  <si>
    <t>CTMT tái cơ cấu ngành nông nghiệp và phòng chống giảm nhẹ thiên tai ổn định đời sống dân cư</t>
  </si>
  <si>
    <t>CTMT công nghệ thông tin</t>
  </si>
  <si>
    <t>Chi Đề án phát triển kinh tế -Xã hội vùng các dân tộc  Mảng, La Hủ, Cống theo Quyết định 1672/QĐ-TTg</t>
  </si>
  <si>
    <t>Kinh phí thực hiện đề án hỗ trợ, phát triển KT-XH các dân tộc Lự, Si La theo Quyết định 2086/QĐ-TTg</t>
  </si>
  <si>
    <t xml:space="preserve"> KP thực hiện chính sách đặc thù hỗ trợ PTKT-XH vùng dân tộc thiểu số và miền núi giai đoạn 2017-2020 (QĐ 2085/QĐ-TTg)</t>
  </si>
  <si>
    <t>2.1</t>
  </si>
  <si>
    <t>Nguồn trái phiếu chính phủ</t>
  </si>
  <si>
    <t xml:space="preserve"> Bằng nguồn vốn ngoài nước</t>
  </si>
  <si>
    <t>Nguồn vốn phát triển kinh tế vùng</t>
  </si>
  <si>
    <t>Nguồn dự phòng Ngân sách trung ương</t>
  </si>
  <si>
    <t>2.2</t>
  </si>
  <si>
    <t>Chi XDCB tập trung ( vốn trong nước)</t>
  </si>
  <si>
    <t>Ẩn</t>
  </si>
  <si>
    <t>Cộng thêm nguồn thu tiền sử dụng đất</t>
  </si>
  <si>
    <t>Chi Đảm bảo xã hội</t>
  </si>
  <si>
    <t>Chi khác ngân sách</t>
  </si>
  <si>
    <t>Bằng 0 là đúng</t>
  </si>
  <si>
    <t>Chi bổ sung có mục tiêu cho ngân sách cấp dưới</t>
  </si>
  <si>
    <t>Sở Lao động thương binh và xã hội</t>
  </si>
  <si>
    <t>Sở Thông tin và truyền thông</t>
  </si>
  <si>
    <t>Sở Nông nghiệp và phát triển nông thôn</t>
  </si>
  <si>
    <t>Chi tạo nguồn, điều chỉnh tiền lương</t>
  </si>
  <si>
    <t>Biểu này không cần nhập số liệu tự đẩy từ biểu 50 và 53 sang</t>
  </si>
  <si>
    <t>Biểu này làm gốc, Lưu ý thu BS CĐ không bao gồm cấp huyện, xã</t>
  </si>
  <si>
    <t>các khoản thu phân chia</t>
  </si>
  <si>
    <t>Thu  hưởng 100%</t>
  </si>
  <si>
    <t>Biểu này không cần nhập, Lưu ý không cộng KP chi Bổ sung cho NS cấp dưới</t>
  </si>
  <si>
    <t>Biểu này không cần nhập</t>
  </si>
  <si>
    <t>Trung tâm nước sạch và vệ sinh môi trường</t>
  </si>
  <si>
    <t>Chi ĐTPT</t>
  </si>
  <si>
    <t>Chi chương trình mục tiêu ( Đầu tư)</t>
  </si>
  <si>
    <t>Chi chương trình mục tiêu ( sự nghiệp)</t>
  </si>
  <si>
    <r>
      <t xml:space="preserve">ĐƠN VỊ CHỦ QUẢN: KBNN Lai Châu </t>
    </r>
    <r>
      <rPr>
        <b/>
        <sz val="9"/>
        <color rgb="FF000000"/>
        <rFont val="Times New Roman Bold"/>
      </rPr>
      <t>Mẫu số B5 - 04/BC-NS/TABMIS</t>
    </r>
  </si>
  <si>
    <r>
      <t xml:space="preserve">ĐƠN VỊ LẬP: </t>
    </r>
    <r>
      <rPr>
        <b/>
        <sz val="9"/>
        <color rgb="FF000000"/>
        <rFont val="Times New Roman Bold"/>
      </rPr>
      <t>(TT 77/2017/TT-BTC ngày 28/07/2017 của Bộ Tài chính)</t>
    </r>
  </si>
  <si>
    <t>CHI THƯỜNG XUYÊN NGÂN SÁCH CẤP TỈNH</t>
  </si>
  <si>
    <t>THEO HÌNH THỨC LỆNH CHI TIỀN, NIÊN ĐỘ: 2019</t>
  </si>
  <si>
    <t>Từ ngày hiệu lực 01/01/2019 đến ngày 31/12/2019</t>
  </si>
  <si>
    <t>Đến ngày kết sổ 06/10/2020</t>
  </si>
  <si>
    <t xml:space="preserve">STT </t>
  </si>
  <si>
    <t>Đơn vị</t>
  </si>
  <si>
    <t>Tính chất
nguồn kinh
phí</t>
  </si>
  <si>
    <t xml:space="preserve">Chương </t>
  </si>
  <si>
    <t>Loại khoản</t>
  </si>
  <si>
    <t>Mă chương
tŕnh mục
tiêu</t>
  </si>
  <si>
    <t>Dự toán năm được chi</t>
  </si>
  <si>
    <t>Lũy kế chi từ
đầu năm</t>
  </si>
  <si>
    <t>Dự toán được
chuyển sang
năm sau</t>
  </si>
  <si>
    <t>Dự toán hủy
bỏ theo chế độ</t>
  </si>
  <si>
    <t xml:space="preserve">Tổng số </t>
  </si>
  <si>
    <t>Chia ra</t>
  </si>
  <si>
    <t>Dự toán năm
trước chuyển
sang</t>
  </si>
  <si>
    <t>Dự toán giao
đầu năm</t>
  </si>
  <si>
    <t>Dự toán điều
chỉnh</t>
  </si>
  <si>
    <t xml:space="preserve">7 = 8+9+10 </t>
  </si>
  <si>
    <t>13 = 7-11-12</t>
  </si>
  <si>
    <t xml:space="preserve">Kinh phí thường xuyên </t>
  </si>
  <si>
    <t xml:space="preserve">Kinh phí chương tŕnh mục tiêu </t>
  </si>
  <si>
    <t xml:space="preserve">1054198-Văn phòng Cục Thi
hành án dân sự Tỉnh Lai Châu </t>
  </si>
  <si>
    <t xml:space="preserve">Kinh phí không t? ch? </t>
  </si>
  <si>
    <t xml:space="preserve">3001133-Ban QLXD các công
trình của tỉnh Lai Châu </t>
  </si>
  <si>
    <t xml:space="preserve">Sở Y tế </t>
  </si>
  <si>
    <t xml:space="preserve">Liên minh các hợp tác xã </t>
  </si>
  <si>
    <t xml:space="preserve">Văn phòng Tỉnh uỷ </t>
  </si>
  <si>
    <t xml:space="preserve">Kinh phí khoán, t? ch? </t>
  </si>
  <si>
    <t xml:space="preserve">Hội Nông dân tỉnh </t>
  </si>
  <si>
    <t xml:space="preserve">Liên đoàn lao động tỉnh </t>
  </si>
  <si>
    <t xml:space="preserve">Các quan hệ khác của ngân
sách </t>
  </si>
  <si>
    <t>Các đơn vị có vốn nhà nước
nắm giữ 100% vốn điều lệ
(không thuộc các cơ quan chủ
quản, các Chương Tập đoàn,
Tổng công ty)</t>
  </si>
  <si>
    <t>... Ngày 06 tháng 10 năm 2020</t>
  </si>
  <si>
    <r>
      <t xml:space="preserve">Người lập Kiểm soát </t>
    </r>
    <r>
      <rPr>
        <sz val="10"/>
        <color rgb="FF000000"/>
        <rFont val="Times New Roman"/>
        <family val="1"/>
      </rPr>
      <t>Thủ trưởng đơn vị</t>
    </r>
  </si>
  <si>
    <t>B5-03</t>
  </si>
  <si>
    <t>B5-04</t>
  </si>
  <si>
    <t>Chênh lệch</t>
  </si>
  <si>
    <t xml:space="preserve">Chênh lệch tabmis </t>
  </si>
  <si>
    <t>Ngân quỹ Hiện tại ( VND ): Tài khoản</t>
  </si>
  <si>
    <t>Ngân quỹ Hiện tại ( VND ): Cam kết chi</t>
  </si>
  <si>
    <t>Ngân quỹ Hiện tại ( VND ): Thực tế</t>
  </si>
  <si>
    <t>Ngân quỹ Hiện tại ( VND ): Số dư DT</t>
  </si>
  <si>
    <t>Ngân quỹ Hiện tại ( VND ): D</t>
  </si>
  <si>
    <t>toán</t>
  </si>
  <si>
    <t>CTY cao su</t>
  </si>
  <si>
    <t>NH chính sách</t>
  </si>
  <si>
    <t>Số tabmis</t>
  </si>
  <si>
    <t>Số phòng HCSN</t>
  </si>
  <si>
    <t>Phòng NS</t>
  </si>
  <si>
    <t>Phòng TCDN</t>
  </si>
  <si>
    <t>T</t>
  </si>
  <si>
    <t>B5-02</t>
  </si>
  <si>
    <t>B7-02</t>
  </si>
  <si>
    <t>Thuyết minh QT chi ĐTPT theo biểu 62</t>
  </si>
  <si>
    <t>Thuyết minh chi tiết chi thường xuyên theo biểu 62</t>
  </si>
  <si>
    <t>XI</t>
  </si>
  <si>
    <t>XII</t>
  </si>
  <si>
    <t>Ban QLDA ĐTXD các công trình huyện Nậm Nhùn</t>
  </si>
  <si>
    <t>Ban QLDA huyện Tam Đường</t>
  </si>
  <si>
    <t>Ban QLDA huyện Phong Thổ</t>
  </si>
  <si>
    <t>NN</t>
  </si>
  <si>
    <t>GTVT</t>
  </si>
  <si>
    <t>TT NƯỚC SẠCH</t>
  </si>
  <si>
    <t>CT MTV THỦY NÔNG</t>
  </si>
  <si>
    <t>SỞ TÀI NGUYÊN</t>
  </si>
  <si>
    <t>BQL TTHC TỈNH</t>
  </si>
  <si>
    <t>CỬA KHẨU MA LÙNG THÀNG</t>
  </si>
  <si>
    <t>SỞ TÀI CHÍNH</t>
  </si>
  <si>
    <t>SỞ CÔNG THƯƠNG</t>
  </si>
  <si>
    <t>TỈNH ĐOÀN</t>
  </si>
  <si>
    <t>SỞ NỘI VỤ</t>
  </si>
  <si>
    <t>SỞ KẾ HOẠCH</t>
  </si>
  <si>
    <t>SỞ TƯ PHÁP</t>
  </si>
  <si>
    <t>VĂN PHÒNG UBND TỈNH</t>
  </si>
  <si>
    <t>SỞ TT VÀ TT</t>
  </si>
  <si>
    <t>SỞ LĐTBVÀ XH</t>
  </si>
  <si>
    <t>SỞ XÂY DỰNG</t>
  </si>
  <si>
    <t>PHÂN BỔ CHI TIẾT SAU</t>
  </si>
  <si>
    <t>SỞ GIÁO DỤC</t>
  </si>
  <si>
    <t>SỞ Y TẾ</t>
  </si>
  <si>
    <t>TRƯỜNG CHÍNH TRỊ TỈNH</t>
  </si>
  <si>
    <t>TRƯỜNG CĐ CỘNG ĐỒNG</t>
  </si>
  <si>
    <t>HỘI NÔNG DÂN</t>
  </si>
  <si>
    <t>VĂN PHÒNG TỈNH ỦY</t>
  </si>
  <si>
    <t>BHXH TỈNH</t>
  </si>
  <si>
    <t>SỞ KHOA HỌC</t>
  </si>
  <si>
    <t>SỞ VĂN HÓA</t>
  </si>
  <si>
    <t>ĐÀI TT-TH TỈNH</t>
  </si>
  <si>
    <t>THANH TRA TỈNH</t>
  </si>
  <si>
    <t>SỞ GIAO THÔNG</t>
  </si>
  <si>
    <t>SỞ NÔNG NGHIỆP</t>
  </si>
  <si>
    <t>SỞ NGOẠI VỤ</t>
  </si>
  <si>
    <t>BAN DÂN TỘC</t>
  </si>
  <si>
    <t>VP UBND TỈNH</t>
  </si>
  <si>
    <t>VP HĐND TỈNH</t>
  </si>
  <si>
    <t>BAN QL KHU KINH TẾ CỬA KHẨU</t>
  </si>
  <si>
    <t>BAN ATGT</t>
  </si>
  <si>
    <t>HỘI CỰU CHIẾN BINH</t>
  </si>
  <si>
    <t>HỘI PHỤ NỮ</t>
  </si>
  <si>
    <t>UB MTTQ</t>
  </si>
  <si>
    <t>HỘI LUẬT GIA</t>
  </si>
  <si>
    <t>HỘI CHỮ THẬP ĐỎ</t>
  </si>
  <si>
    <t>HỘI NGƯỜI CAO TUỔI</t>
  </si>
  <si>
    <t>HỘI NHÀ BÁO</t>
  </si>
  <si>
    <t>HỘI VĂN HỌC NT</t>
  </si>
  <si>
    <t>LIÊN MINH HTX</t>
  </si>
  <si>
    <t>HỘI KHOA HỌC VÀ KỸ THUẬT</t>
  </si>
  <si>
    <t>BỘ CHỈ HUY QUÂN SỰ</t>
  </si>
  <si>
    <t>CÔNG AN TỈNH</t>
  </si>
  <si>
    <t>LIÊN ĐOÀN LĐ TỈNH</t>
  </si>
  <si>
    <t>ĐOÀN ĐBQH</t>
  </si>
  <si>
    <t>NGÂN HÀNG CHÍNH SÁCH</t>
  </si>
  <si>
    <t>CỤC THI HÀNH ÁN</t>
  </si>
  <si>
    <t>VIỆN KIỂM SÁT</t>
  </si>
  <si>
    <t>Chênh lệch tăng thu giữa dự toán TW giao với dự toán địa phương giao chưa bố trí nhiệm vụ chi, để thực hiện cải cách tiền lương</t>
  </si>
  <si>
    <t>ẩn</t>
  </si>
  <si>
    <t xml:space="preserve"> - Vốn đầu tư</t>
  </si>
  <si>
    <t xml:space="preserve"> - Vốn sự nghiệp</t>
  </si>
  <si>
    <t>quỹ BT đường bộ</t>
  </si>
  <si>
    <t>Chi ĐBXH</t>
  </si>
  <si>
    <t>3=2/1</t>
  </si>
  <si>
    <t xml:space="preserve"> - Chi may trang phục công an xã</t>
  </si>
  <si>
    <t xml:space="preserve"> - May trang phục bảo vệ dân phố</t>
  </si>
  <si>
    <t xml:space="preserve"> - Chi hoạt động an ninh trật tự</t>
  </si>
  <si>
    <t>Sự nghiệp giáo dục</t>
  </si>
  <si>
    <t xml:space="preserve">Chi hoạt động thường xuyên và chi chuyên môn nghiệp vụ </t>
  </si>
  <si>
    <t>Hỗ trợ học sinh dân tộc rất ít người theo Nghị định số 57/2017/NĐ-CP</t>
  </si>
  <si>
    <t>KP thực hiện chính Đề án nâng cao chất lượng giáo dục vùng đặc biệt khó khăn theo Nghi quyết số 34/2016/NQ-HĐND</t>
  </si>
  <si>
    <t>KP thực hiện hỗ trợ nấu ăn tập trung theo Nghị quyết số 35/2016/NQ-HĐND</t>
  </si>
  <si>
    <t>KP nâng cấp, sửa chữa các trường bán trú, trường chuẩn quốc gia, xây dựng và sửa chữa các công trình vệ sinh, nước sinh hoạt, bếp ăn, mua sắm trang thiết bị dạy và học cho học sinh và giáo viên</t>
  </si>
  <si>
    <t xml:space="preserve">Sự nghiệp đào tạo </t>
  </si>
  <si>
    <t>Trung tâm dạy nghề và hỗ trợ nông dân</t>
  </si>
  <si>
    <t>Chi hoạt động chuyên môn và nghiệp vụ</t>
  </si>
  <si>
    <t xml:space="preserve">Chính sách nội trú đối với học sinh, sinh viên theo Quyết định số 53/2015/QĐ-TTg </t>
  </si>
  <si>
    <t>Trợ cấp xã hội đối với học sinh, sinh viên là người dân tộc thiểu số theo Quyết định số 194/2001/QĐ-TTg</t>
  </si>
  <si>
    <t xml:space="preserve">Đào tạo, bồi dưỡng cán bộ công chức viên chức </t>
  </si>
  <si>
    <t>SN ĐT</t>
  </si>
  <si>
    <t>SN GD</t>
  </si>
  <si>
    <t>Kinh phí cấp bù học phí và kinh phí hỗ trợ chi phí học tập theo Nghị định 86/2015/NĐ-CP</t>
  </si>
  <si>
    <t>Hỗ trợ học bổng, đồ dùng học tập cho học sinh khuyết tật theo Thông tư số 42/2013/TTLT-BGDĐT-BLĐTBXH-BTC</t>
  </si>
  <si>
    <t xml:space="preserve">Chi công tác khám chữa bệnh </t>
  </si>
  <si>
    <t xml:space="preserve">Chi cho công tác phòng chống dịch bệnh </t>
  </si>
  <si>
    <t>Phụ cấp y tế thôn bản</t>
  </si>
  <si>
    <t>Sự nghiệp dân số KHHGĐ</t>
  </si>
  <si>
    <t xml:space="preserve">Kinh phí đối ứng các dự án </t>
  </si>
  <si>
    <t>Cơ sở cai nghiện methadone</t>
  </si>
  <si>
    <t>Kinh phí thực hiện Đề án, Nghị quyết</t>
  </si>
  <si>
    <t>Quỹ khám chữa bệnh cho người nghèo</t>
  </si>
  <si>
    <t>Chi từ Nguồn viện trợ của EU</t>
  </si>
  <si>
    <t>Chi bổ sung mục tiêu: Kinh phí thực hiện Đề án "Giảm thiểu tình trạng tảo hôn và hôn nhân cận huyết thống trong vùng dân tộc thiểu số giai đoạn 2015-2025"</t>
  </si>
  <si>
    <t>Chi bổ sung mục tiêu: KP thực hiện dự án Giáo dục và đào tạo nhân lực y tế phục vụ cải cách y tế</t>
  </si>
  <si>
    <t>Chi bổ sung mục tiêu: Dự án "An ninh y tế khu vực tiểu vùng Mê Công mở rộng" tỉnh Lai Châu năm 2019</t>
  </si>
  <si>
    <t>Kinh phí thực hiện Đề án nâng cao hiệu quả, chất lượng công tác tư tưởng Đảng bộ tỉnh giai đoạn 2016-2020 theo Quyết định số 241-QĐ/TU ngày 30/9/2016</t>
  </si>
  <si>
    <t>Đề án Lự, Si LA của Tam Đường</t>
  </si>
  <si>
    <t>SN VH (tam đường)</t>
  </si>
  <si>
    <t>Sự nghiệp nông nghiệp, lâm nghiệp, ngư nghiệp</t>
  </si>
  <si>
    <t>Đề án nghị quyết</t>
  </si>
  <si>
    <t xml:space="preserve"> + Đề án phát triển vùng chè tập trung chất lượng cao giai đoạn 2015-2020</t>
  </si>
  <si>
    <t xml:space="preserve"> + Đề án phát triển cây quế</t>
  </si>
  <si>
    <t xml:space="preserve"> + Đề án phát triển cây mắc ca</t>
  </si>
  <si>
    <t xml:space="preserve"> + Đề án phát triển cây Sơn tra, giai đoạn 2017-2020</t>
  </si>
  <si>
    <t>Sự nghiệp giao thông</t>
  </si>
  <si>
    <t>Sự nghiệp thủy lợi</t>
  </si>
  <si>
    <t>Đề án nghị quyết ( Thành phố)</t>
  </si>
  <si>
    <t>Sự nghiệp kinh tế khác</t>
  </si>
  <si>
    <t>Hỏi lại phòng HCSN</t>
  </si>
  <si>
    <t>Bổ sung quỹ hỗ trợ hội nông dân</t>
  </si>
  <si>
    <t>Bổ sung quỹ hỗ trợ liên minh hợp tác xã</t>
  </si>
  <si>
    <t>Chi chương trình mục tiêu của Trung ương</t>
  </si>
  <si>
    <t>Chênh lệch so với biểu 62 DO Nghị quyết và QĐ đang để mục tiêu khác nhau</t>
  </si>
  <si>
    <t>Biểu số 02</t>
  </si>
  <si>
    <t xml:space="preserve">Biểu số 01 </t>
  </si>
  <si>
    <t>Biểu số 03 (Mẫu biểu số 48 NĐ 31/2017/NĐ-CP)</t>
  </si>
  <si>
    <t>Biểu số 04 (Mẫu biểu số 50 NĐ 31/2017NĐ-CP)</t>
  </si>
  <si>
    <t>Biểu số 05(Mẫu biểu số 51 NĐ 31/2017/NĐ-CP)</t>
  </si>
  <si>
    <t>Biểu số 06 (Mẫu biểu số 52 NĐ 31/2017/NĐ-CP)</t>
  </si>
  <si>
    <t>Biểu số 07 (Mẫu biểu số 53 NĐ 31/2017/NĐ-CP)</t>
  </si>
  <si>
    <t>Biểu số 08 (Mẫu biểu số 54 NĐ 31/2017/NĐ-CP)</t>
  </si>
  <si>
    <t>Biểu số 10 (Mẫu biểu số 59 NĐ 31/2017/NĐ-CP)</t>
  </si>
  <si>
    <t>Biểu số 11 (Mẫu biểu số 61 NĐ 31/2017/NĐ-CP)</t>
  </si>
  <si>
    <t>Tổng thu NSĐP</t>
  </si>
  <si>
    <t>Đa</t>
  </si>
  <si>
    <t>Biểu này không cần nhập số liệu tự link từ biểu 02 sang</t>
  </si>
  <si>
    <t>Trong đó: Kinh phí quản lý, bảo trì đường bộ cho các quỹ bảo trì đường bộ địa phương</t>
  </si>
  <si>
    <t>Chi XDCB tập trung (vốn trong nước)</t>
  </si>
  <si>
    <t>Gộp</t>
  </si>
  <si>
    <t>đầu dự toán</t>
  </si>
  <si>
    <t>DT giao SN KT khác nhưng các huyện QT SN NN</t>
  </si>
  <si>
    <t>DT cấp huyện giảm 12 tỷ   đẩy lên SN NN; 13,906 tỷ xuống đề án NQ</t>
  </si>
  <si>
    <t>DT, thực hiện  cấp tỉnh</t>
  </si>
  <si>
    <t>Chi một số mục tiêu nhiệm vụ khác</t>
  </si>
  <si>
    <t>2.3</t>
  </si>
  <si>
    <t>2.4</t>
  </si>
  <si>
    <t>2.5</t>
  </si>
  <si>
    <t>2.6</t>
  </si>
  <si>
    <t>2.7</t>
  </si>
  <si>
    <t>2.8</t>
  </si>
  <si>
    <t>2.9</t>
  </si>
  <si>
    <t>Chi thực hiện một số mục tiêu, nhiệm vụ  khác</t>
  </si>
  <si>
    <t xml:space="preserve">Chi XDCB tập trung </t>
  </si>
  <si>
    <t>QUYẾT TOÁN THU NGÂN SÁCH NHÀ NƯỚC NĂM 2020</t>
  </si>
  <si>
    <t>(Kèm theo Báo cáo số:            /BC-UBND ngày            /        /2021 của UBND tỉnh Lai Châu)</t>
  </si>
  <si>
    <t>Dự toán 2020</t>
  </si>
  <si>
    <t>Quyết toán 2020</t>
  </si>
  <si>
    <t>Số quyết toán 2019</t>
  </si>
  <si>
    <t>QT 2019</t>
  </si>
  <si>
    <t>Thực hiện quyết toán 2019</t>
  </si>
  <si>
    <t>QUYẾT TOÁN CÂN ĐỐI NGÂN SÁCH ĐỊA PHƯƠNG NĂM 2020</t>
  </si>
  <si>
    <t>QUYẾT TOÁN CHI NGÂN SÁCH ĐỊA PHƯƠNG NĂM 2020</t>
  </si>
  <si>
    <t>(Kèm theo Báo cáo số:           /BC-UBND ngày        /          /2021 của UBND tỉnh Lai Châu)</t>
  </si>
  <si>
    <t xml:space="preserve"> Dự toán năm 2020</t>
  </si>
  <si>
    <t>Quyết toán  năm 2020</t>
  </si>
  <si>
    <t>KP SC các công trình GT, TL, NSH dân dụng . …để tổ chức ĐH Đảng</t>
  </si>
  <si>
    <t xml:space="preserve">Trong đó: </t>
  </si>
  <si>
    <t>Chi từ nguồn tăng thu, tiết kiệm chi</t>
  </si>
  <si>
    <t xml:space="preserve"> -  Đề án Đảm bảo an ninh , trật tự  trên địa bàn tỉnh Lai Châu giai đoan 2016-2020, theo QĐ 240-QĐ/TU và NQ 52/2016/NQ-HĐND</t>
  </si>
  <si>
    <t xml:space="preserve"> - Chi phòng chống tội phạm</t>
  </si>
  <si>
    <t xml:space="preserve"> - Chi bổ sung mục tiêu: Kinh phí thực hiện nhiệm vụ đảm bảo trật tự an toàn giao thông</t>
  </si>
  <si>
    <t>Học bổng học sinh nội trú theo 82/QĐ-TTg</t>
  </si>
  <si>
    <t>Chi Đề án, Nghị quyết của tỉnh</t>
  </si>
  <si>
    <t>Học bổng HS bán trú theo NĐ 116/2016/NĐ-CP</t>
  </si>
  <si>
    <t>Chế độ học sinh nội trú theo Thông tư liên t,ịch số 109/2009/TTLT-BTC-BGDĐT</t>
  </si>
  <si>
    <t>KP thực hiện chính sách hỗ trợ tiền ăn cho học sinh tiểu học, trung học cơ sở ở các xã khu vực II thuộc hộ nghèo 30a và các xã thoát khỏi xã ĐBKK không hưởng chế độ theo NĐ 116/2016/NĐ-CP ( NQ số 10/2020/NQ-HĐND huyện)</t>
  </si>
  <si>
    <t>KP hỗ trợ tiền ăn trưa đối với trẻ em mẫu giáo theo Nghị định số 3-5 tuổi theo NĐ 105/2020/NĐ-CP</t>
  </si>
  <si>
    <t>KP hỗ trợ tiền ăn trưa trẻ em từ 24-36 tháng tuổi theo NQ 11/2020/NQ-HĐND tỉnh</t>
  </si>
  <si>
    <t>Kinh phí hỗ trợ chi phí học tập đối với sinh viên theo QĐ 66/2013/QĐ-TTG ngày 11/11/2013 của Thủ Tướng Chính phủ (Phòng LĐTB&amp;XH thực hiện)</t>
  </si>
  <si>
    <t>Kinh phí chi trả chính sách giáo viên mầm non theo NĐ số 105/2020/NĐ-CP của chính phủ ; NQ 06/2016/NQ-HĐND tỉnh</t>
  </si>
  <si>
    <t>BS kinh phi thực hiện mua sắm bổ sung trang thiết bị dạy và học, đồ dùng bán trú cho học sinh</t>
  </si>
  <si>
    <t xml:space="preserve"> Kinh phí tinh giản biên chế theo Nghị định 108/2014/NĐ -CP</t>
  </si>
  <si>
    <t xml:space="preserve"> Kinh phí đào tạo nghề cho lao động nông thôn giai đoạn 2011-2020 theo Nghị quyết số 18/2011/NQ-HĐND ngày 16/7/2011</t>
  </si>
  <si>
    <t xml:space="preserve">Đào tạo học sinh cử tuyển </t>
  </si>
  <si>
    <t>Ban QLDA các công trình XD dân dụng và công nghiệp</t>
  </si>
  <si>
    <t>Kinh phí phòng chống dịch bệnh COVID-19</t>
  </si>
  <si>
    <t>BHYT cho đối tượng hưu trí xã</t>
  </si>
  <si>
    <t>Chính sách hỗ trợ phụ nữ thuộc hộ nghèo là người dân tộc thiểu số sinh con đúng chính sách theo Nghị định 139/2015/NĐ-CP</t>
  </si>
  <si>
    <t>Chi sự nghiệp VHTT</t>
  </si>
  <si>
    <t>Chi bổ sung có mục tiêu: Hỗ trợ hoạt động sáng tạo tác phẩm công trình văn học nghệ thuật</t>
  </si>
  <si>
    <t>Chi bổ sung có mục tiêu: Hỗ trợ hoạt động sáng tạo tác phẩm báo chí chất lượng cao</t>
  </si>
  <si>
    <t>Hỗ trợ kinh phí xây dựng khu di tích lịch sử văn hóa bản lướt huyện Than Uyên theo Thông báo số 263-TB/TPTU ngày 29/11/2018 thông báo ý kiến của Ban Thường vụ Tỉnh ủy về tình hình thực hiện dự án khu di tích lịch sử bản lướt xã Mường Kim huyện Than Uyên</t>
  </si>
  <si>
    <t>Hỗ trợ kinh phí thực hiện phát triển du lịch Lai Châu giai đoạn 2016-2020</t>
  </si>
  <si>
    <t>Đề án bảo tồn phát triển văn hóa gắn với du lịch</t>
  </si>
  <si>
    <t xml:space="preserve"> Chi các chính sách bảo trợ xã hội theo Nghị định 136 (Trợ cấp hàng tháng cho đối tượng TBXH)</t>
  </si>
  <si>
    <t>Thực hiện chính sách hỗ trợ do ảnh hưởng của dịch COVID 19</t>
  </si>
  <si>
    <t>Chính sách hỗ trợ tiền điện cho hộ nghèo, hộ chính sách xã hội theo Quyết định  28/2014/QĐ-TTg</t>
  </si>
  <si>
    <t>Kinh phí chúc thọ mừng thọ theo Quyết định số  27/2011/QĐ-UBND</t>
  </si>
  <si>
    <t>Chi cho công tác người có công cách mạng</t>
  </si>
  <si>
    <t>Chi hỗ trợ nhà ở  cho  người có công cách mạng</t>
  </si>
  <si>
    <t>Hỗ trợ dịch tả lợn Châu Phi</t>
  </si>
  <si>
    <t>Hỗ trợ nhà ở bị thiên tai cho hộ nghèo, hộ cận nghèo</t>
  </si>
  <si>
    <t>Hỗ trợ di chuyển dân cư ra khỏi vùng có nguy cơ sạt lở</t>
  </si>
  <si>
    <t xml:space="preserve"> + Kinh phí thực hiện Chương trình phát triển đô thị tỉnh Lai Châu giai đoạn 2017-2020 theo Nghị quyết số 24/2017/NQ-HĐND</t>
  </si>
  <si>
    <t xml:space="preserve"> + Kinh phí thực hiện Nghị quyết số 41/2019/NQ-HĐND tỉnh Lai Châu ngày 11/12/2019 về xây dựng nông thôn mới gắn với du lịch nông thôn tại một số bản tại địa bàn tỉnh Lai Châu giai đoạn 2020-2025.</t>
  </si>
  <si>
    <t xml:space="preserve"> + Vốn hỗ trợ sản xuất nông nghiệp theo Quyết định số 29/2016/QĐ-UBND tỉnh</t>
  </si>
  <si>
    <t xml:space="preserve"> + Kinh phí trồng chăm sóc , cắt tỉa cây xanh</t>
  </si>
  <si>
    <t xml:space="preserve"> + Kinh phí thực hiện Chính sách bảo vệ và phát triển đất trồng lúa</t>
  </si>
  <si>
    <t>Sự nghiệp tài nguyên môi trường</t>
  </si>
  <si>
    <t xml:space="preserve">Hỗ trợ kinh phí cho huyện Tân Uyên thực hiện nhiệm vụ xây dựng huyện đạt chuẩn nông thôn mới, thị trấn Tân Uyên đạt chuẩn văn minh đô thị theo Thông báo kết luận số 472-TB/TU ngày 02/6/2017 và Thông báo số 1053-TB/TU ngày 18/10/2019 của Ban Thường vụ Tỉnh ủy  </t>
  </si>
  <si>
    <t xml:space="preserve"> Kinh phí thực hiện từ nguồn dự phòng ngân sách tỉnh</t>
  </si>
  <si>
    <t xml:space="preserve"> Kinh phí thực hiện từ nguồn thu tiền sử dụng đất</t>
  </si>
  <si>
    <t xml:space="preserve"> Kinh phí thực hiện NQ số 40/2019/NQ-HĐND tỉnh Lai Châu sửa đổi, bổ sung một số nội dung của Nghị quyết số 33/2016/NQ-HĐND ngày 28/7/2016 của Hội đồng nhân dân tỉnh Quy định chính sách hỗ trợ phát triển sản xuất nông nghiệp trên địa bàn tỉnh Lai Châu giai đoạn 2017-2021 và Nghị quyết số 26/2017/NQ-HĐND ngày 08/12/2017 của Hội đồng nhân dân tỉnh </t>
  </si>
  <si>
    <t xml:space="preserve"> Hỗ trợ kinh phí thực hiện công trình lắp đặt đường điện 0,4Kv bản Hua Mỳ xã Ta gia huyện Than Uyên để hoàn thiện tiêu chí về điện để đạt chuẩn nông thôn mới</t>
  </si>
  <si>
    <t xml:space="preserve"> Hỗ trợ kinh phí thực hiện công trình lắp đặt đường điện 0,4Kv bản Noong Ma xã Tà Hừa huyện Than Uyên để hoàn thiện tiêu chí về điện để đạt chuẩn nông thôn mới</t>
  </si>
  <si>
    <t xml:space="preserve"> Nâng Cấp sửa chữa trụ sở xã và  mua sắm thiết bị theo NQ số 07/NQ-TU</t>
  </si>
  <si>
    <t>Chính sách BHYT</t>
  </si>
  <si>
    <t>Kinh phí mua ô tô</t>
  </si>
  <si>
    <t>Bổ sung quỹ  cho vay người nghèo và đối tượng chính sách theo Nghị quyết 51/2016/NQ-HĐND</t>
  </si>
  <si>
    <t xml:space="preserve"> Nguồn đóng góp quay vòng đầu tư kết nghĩa 04 thành phố</t>
  </si>
  <si>
    <t>Vốn ủng hộ đóng góp của Thành phố HCM (thực hiện Quyết định 245- Hỗ trợ hộ nghèo, khó khăn về nhà ở</t>
  </si>
  <si>
    <t xml:space="preserve">Hỗ trợ huyện Phong Thổ khắc phục hậu quả thiên tai năm 2020 </t>
  </si>
  <si>
    <t>Kinh phí Đại hội Đảng</t>
  </si>
  <si>
    <t>Nguồn vốn hỗ trợ DTTS theo Quyết định số 2086/QĐ-TTg</t>
  </si>
  <si>
    <t>Kinh phí thực hiện chính sách đặc thù hỗ trợ phát triển kinh tế - xã hội vùng dân tộc thiểu số và miền núi giai đoạn 2017-2020 theo Quyết định 2085/QĐ-TTg của Thủ tướng Chính phủ Lai Châu</t>
  </si>
  <si>
    <t>Nguồn NSTW (dự phòng giai đoạn 2016-2020)</t>
  </si>
  <si>
    <t xml:space="preserve"> Kinh phí thực hiện Đề án phát triển KTXH, đảm bảo QP-AN giai đoạn 2016-2020 theo Nghị quyết số 51/2016/NQ-HĐND</t>
  </si>
  <si>
    <t>Trong đó: KP hỗ trợ tiền sử dụng sản phẩm, dịch vụ công ích thủy lợi</t>
  </si>
  <si>
    <t xml:space="preserve"> May trang phục DQTV và chi cho hoạt động DQTV</t>
  </si>
  <si>
    <t xml:space="preserve"> Chi cho công tác dự bị động viên</t>
  </si>
  <si>
    <t>Chi các nhiệm vụ hỗ trợ của địa phương đối với công tác Quốc phòng</t>
  </si>
  <si>
    <t xml:space="preserve">Chi cho công tác bảo vệ biên giới </t>
  </si>
  <si>
    <t xml:space="preserve"> Đề án Đảm bảo an ninh , trật tự  trên địa bàn tỉnh Lai Châu giai đoan 2016-2020, theo QĐ 240-QĐ/TU và NQ 52/2016/NQ-HĐND</t>
  </si>
  <si>
    <t xml:space="preserve"> Hỗ trợ thực hiện nhiệm vụ phòng chống dịch bệnh COVID 19</t>
  </si>
  <si>
    <t xml:space="preserve"> Chi bổ sung mục tiêu: Hỗ trợ kinh phí đào tạo cán bộ quân sự cấp xã</t>
  </si>
  <si>
    <t xml:space="preserve"> Dự phòng ngân sách trung ương (Thực hiện khắc phục hậu quả bão lũ)</t>
  </si>
  <si>
    <t>G</t>
  </si>
  <si>
    <t>số biểu 61</t>
  </si>
  <si>
    <t>Thu NSTW</t>
  </si>
  <si>
    <t>so sánh với biểu 4-50 nếu bằng 0 là đúng</t>
  </si>
  <si>
    <t>Thu từ quỹ dự trữ tài chính</t>
  </si>
  <si>
    <t>Dữ liệu lấy từ biểu 60 sang- các khoản đóng góp</t>
  </si>
  <si>
    <t>bỏ</t>
  </si>
  <si>
    <t>ẩn ND này chuyển vào thu khác NS</t>
  </si>
  <si>
    <t>Theo quy định ND này ko đưa vào biểu mẫu chỉ đặt để lấy dữ liệu liên quan các biểu khác</t>
  </si>
  <si>
    <t>KHÔNG PS NÊN ẨN</t>
  </si>
  <si>
    <t>Chênh lệch tăng thu giữa dự toán địa phương giao với Trung ương giao chưa bố trí nhiệm vụ chi</t>
  </si>
  <si>
    <t>Kinh phí tinh giản biên chế để thực hiện cải cách tiền lương</t>
  </si>
  <si>
    <t>Theo quy định ND này ko đưa vào biểu mẫu chỉ đặt để lấy dữ liệu so sánh các biểu khác</t>
  </si>
  <si>
    <t>ko ps nên ẩn</t>
  </si>
  <si>
    <t xml:space="preserve">'Kinh phí hỗ trợ của tỉnh Lào Cai </t>
  </si>
  <si>
    <t>KP hỗ trợ đền bù GPMB , rà phá bom mìn xây dựng cầu dân sinh và quản lý tài sản địa phương (dự án LRAMP)</t>
  </si>
  <si>
    <t xml:space="preserve">Kinh phí hỗ trợ của tỉnh Lào Cai </t>
  </si>
  <si>
    <t>ẨN</t>
  </si>
  <si>
    <t>QUYẾT TOÁN CHI NGÂN SÁCH CẤP TỈNH THEO LĨNH VỰC NĂM 2020</t>
  </si>
  <si>
    <t>QUYẾT TOÁN CHI NGÂN SÁCH ĐỊA PHƯƠNG, CHI NGÂN SÁCH CẤP TỈNH, 
CHI NGÂN SÁCH CẤP HUYỆN THEO CƠ CẤU CHI NĂM 2020</t>
  </si>
  <si>
    <t>QUYẾT TOÁN CHI NGÂN SÁCH CẤP TỈNH  CHO TỪNG CƠ QUAN, TỔ CHỨC THEO LĨNH VỰC NĂM 2020</t>
  </si>
  <si>
    <t>Tòa án nhân dân</t>
  </si>
  <si>
    <t xml:space="preserve">Văn phòng Hội đồng nhân dân tỉnh </t>
  </si>
  <si>
    <t>Văn phòng Ủy ban nhân dân tỉnh</t>
  </si>
  <si>
    <t>Sở Kế hoạch và Đầu tư</t>
  </si>
  <si>
    <t>Sở Khoa học và Công nghệ</t>
  </si>
  <si>
    <t>Sở Tài chính</t>
  </si>
  <si>
    <t>Sở Lao động thương binh và Xã hội</t>
  </si>
  <si>
    <t>Sở Giao thông Vận tải</t>
  </si>
  <si>
    <t>Sở Công thương</t>
  </si>
  <si>
    <t>Sở Giáo dục và Đào tạo</t>
  </si>
  <si>
    <t>Sở Văn hoá thể thao và Du lịch</t>
  </si>
  <si>
    <t>Sở Tài nguyên và Môi trường</t>
  </si>
  <si>
    <t xml:space="preserve">Sở Thông tin và Truyền thông </t>
  </si>
  <si>
    <t>Ban QL Khu KTCK Ma Lù thàng</t>
  </si>
  <si>
    <t>Văn phòng Ban An toàn giao thông</t>
  </si>
  <si>
    <t>Uỷ ban Mặt trận Tổ quốc tỉnh</t>
  </si>
  <si>
    <t>Hội Liên hiệp phụ nữ tỉnh</t>
  </si>
  <si>
    <t>Tỉnh đoàn thanh niên</t>
  </si>
  <si>
    <t>Đài Phát thanh Truyền hình</t>
  </si>
  <si>
    <t>Trường Chính trị tỉnh</t>
  </si>
  <si>
    <t>Hội Nhà báo</t>
  </si>
  <si>
    <t>Ban Chấp hành hội người cao tuổi</t>
  </si>
  <si>
    <t>Hội Khuyến học</t>
  </si>
  <si>
    <t>Liên minh hợp tác xã</t>
  </si>
  <si>
    <t xml:space="preserve">Liên hiệp hội Khoa học và Kỹ thuât </t>
  </si>
  <si>
    <t>Bộ Chỉ huy Quân sự tỉnh</t>
  </si>
  <si>
    <t>Bộ chỉ huy bộ đội biên phòng</t>
  </si>
  <si>
    <t xml:space="preserve">Bảo Hiểm xã hội tỉnh </t>
  </si>
  <si>
    <t>Đoàn ĐBQH tỉnh lai Châu</t>
  </si>
  <si>
    <t>Liên đoàn lao động tỉnh</t>
  </si>
  <si>
    <t xml:space="preserve">Viện kiểm sát </t>
  </si>
  <si>
    <t xml:space="preserve">Cục Thi hành án Dân sự </t>
  </si>
  <si>
    <t xml:space="preserve">Cục quản lý thị trường </t>
  </si>
  <si>
    <t>Ban quản lý dự án đầu tư xây dựng các công trình dân dụng và công nghiệp tỉnh</t>
  </si>
  <si>
    <t>Chính sách đặc thù khuyến khích doanh nghiệp đầu tư vào nông nghiệp nông thôn trên địa bàn tỉnh theo Nghị quyết số 12/2019/NQ-HĐND ngày 23/7/2019 của Hội đồng nhân dân tỉnh (Phân bổ chi tiết sau)</t>
  </si>
  <si>
    <t>Chính sách hỗ trợ liên kết sản xuất và tiêu thụ sản phẩm nông nghiệp trên địa bàn tỉnh theo Nghị quyết số 13/2019/NQ-HĐND ngày 23/7/2019 Hội đồng nhân dân tỉnh (Phân bổ chi tiết sau)</t>
  </si>
  <si>
    <t>Ban QLTTHC chính trị tỉnh</t>
  </si>
  <si>
    <t>Cty TNHH 1 thành viên QL thuỷ nông</t>
  </si>
  <si>
    <t>Ngân hàng chính sách xã hội</t>
  </si>
  <si>
    <t>Văn phòng Tỉnh ủy</t>
  </si>
  <si>
    <t>Dự phòng ngân sách; Kinh phí tinh giản biên chế để thực hiện cải cách tiền lương</t>
  </si>
  <si>
    <t>Chi trả nợ gốc từ bội thu ngân sách địa phương</t>
  </si>
  <si>
    <t>Kinh phí thực hiện thực hiện các Đề án, Nghị quyết do HĐND tỉnh ban hành tại Kỳ họp thứ mười hai, Khóa XIV</t>
  </si>
  <si>
    <t xml:space="preserve">Sự nghiệp khoa học công nghệ </t>
  </si>
  <si>
    <t xml:space="preserve">Đào tạo thu hút cán bộ </t>
  </si>
  <si>
    <t>Ban quản lý dự án đầu tư xây dựng các công trình nông nghiệp và PTNT</t>
  </si>
  <si>
    <t>Ban QLDA đầu tư xây dựng các công trình giao thông</t>
  </si>
  <si>
    <t>Tổng VĐT khối tỉnh không kể CTMTQG</t>
  </si>
  <si>
    <t>QUYẾT TOÁN CHI NGÂN SÁCH ĐỊA PHƯƠNG TỪNG HUYỆN NĂM 2020</t>
  </si>
  <si>
    <t>QUYẾT TOÁN CHI CHƯƠNG TRÌNH MỤC TIÊU QUỐC GIA NĂM 2020</t>
  </si>
  <si>
    <t>QUYẾT TOÁN CHI BỔ SUNG TỪ NGÂN SÁCH CẤP TỈNH CHO NGÂN SÁCH TỪNG HUYỆN NĂM 2020</t>
  </si>
  <si>
    <t>Thu từ quỹ dự tr ữ tài chính</t>
  </si>
  <si>
    <t>Thu từ quỹ dự  trữ tài chính</t>
  </si>
  <si>
    <t>DO ĐỊA PHƯƠNG QUẢN LÝ NĂM 2020</t>
  </si>
  <si>
    <t>Dư nguồn đến 31/12/2019</t>
  </si>
  <si>
    <t>Kế hoạch năm 2020</t>
  </si>
  <si>
    <t>Thực hiện năm 2020</t>
  </si>
  <si>
    <t>Dư nguồn đến ngày 31/12/2020</t>
  </si>
  <si>
    <t>Quỹ hỗ trợ nông dân</t>
  </si>
  <si>
    <t>Quỹ Hội chữ thập đỏ</t>
  </si>
  <si>
    <t>Sở công thương</t>
  </si>
  <si>
    <t>* Chương trình MTQG giảm nghèo bền vững</t>
  </si>
  <si>
    <t xml:space="preserve"> - Chương trình 30a</t>
  </si>
  <si>
    <t xml:space="preserve">  + Vốn trong nước</t>
  </si>
  <si>
    <t xml:space="preserve">  + Vốn nước ngoài</t>
  </si>
  <si>
    <t xml:space="preserve"> - Chương trình 135</t>
  </si>
  <si>
    <t>*  Chương trình MTQG XD NTM</t>
  </si>
  <si>
    <t>QUYẾT TOÁN THU NGÂN SÁCH NHÀ NƯỚC TRÊN ĐỊA BÀN 
THEO LĨNH VỰC NĂM 2020</t>
  </si>
  <si>
    <t>QUYẾT TOÁN CHI NGÂN SÁCH ĐỊA PHƯƠNG THEO LĨNH VỰC NĂM 2020</t>
  </si>
  <si>
    <t>ĐVT: Triệu đồng</t>
  </si>
  <si>
    <t>TỔNG HỢP THU DỊCH VỤ CỦA ĐƠN VỊ SỰ NGHIỆP CÔNG NĂM 2020</t>
  </si>
  <si>
    <t>( KHÔNG BAO GỒM NGUỒN NGÂN SÁCH NHÀ NƯỚC)</t>
  </si>
  <si>
    <t>Cấp huyện</t>
  </si>
  <si>
    <t>Cấp tỉnh</t>
  </si>
  <si>
    <t>Sự nghiệp giáo dục - đào tạo và dạy nghề</t>
  </si>
  <si>
    <t xml:space="preserve"> - Sự nghiệp giáo dục</t>
  </si>
  <si>
    <t xml:space="preserve"> - Sự nghiệp đào tạo và dạy nghề</t>
  </si>
  <si>
    <t>Sự nghiệp Y tế</t>
  </si>
  <si>
    <t>Sự nghiệp khoa học và công nghệ</t>
  </si>
  <si>
    <t>Sự nghiệp phát thanh truyền hình</t>
  </si>
  <si>
    <t>Sự nghiệp kinh tế</t>
  </si>
  <si>
    <t>Biểu số 12 (Mẫu biểu số 64 NĐ 31/2017/NĐ-CP)</t>
  </si>
  <si>
    <t>Biểu số 13 (Mẫu biểu số 63 NĐ 31/2017/NĐ-CP)</t>
  </si>
  <si>
    <t>Trung ương giao</t>
  </si>
  <si>
    <t>TW giao</t>
  </si>
  <si>
    <t>Địa phương giao</t>
  </si>
  <si>
    <t>Địa phương giao đầu năm</t>
  </si>
  <si>
    <t>ĐP Giao đầu năm</t>
  </si>
  <si>
    <t>Thu Trung ương giao ( không có phần TW hưởng</t>
  </si>
  <si>
    <t xml:space="preserve"> Trung ương giao </t>
  </si>
  <si>
    <t>KP SC các công trình GT, TL, NSH dân dụng . … để tổ chức ĐH Đảng</t>
  </si>
  <si>
    <t>Quyết toán năm 2020</t>
  </si>
  <si>
    <t xml:space="preserve">Chi trả nợ gốc của NSĐP </t>
  </si>
  <si>
    <t>Chi chương trình mục tiêu, mục tiêu quốc gia</t>
  </si>
  <si>
    <t>Biểu số 9 (Mẫu biểu số 58 NĐ 31/2017/NĐ-CP)</t>
  </si>
  <si>
    <t>(Kèm theo Báo cáo số 380/BC-UBND ngày 22/11/2021 của UBND tỉnh Lai Châu)</t>
  </si>
</sst>
</file>

<file path=xl/styles.xml><?xml version="1.0" encoding="utf-8"?>
<styleSheet xmlns="http://schemas.openxmlformats.org/spreadsheetml/2006/main" xmlns:mc="http://schemas.openxmlformats.org/markup-compatibility/2006" xmlns:x14ac="http://schemas.microsoft.com/office/spreadsheetml/2009/9/ac" mc:Ignorable="x14ac">
  <numFmts count="184">
    <numFmt numFmtId="5" formatCode="&quot;$&quot;#,##0_);\(&quot;$&quot;#,##0\)"/>
    <numFmt numFmtId="6" formatCode="&quot;$&quot;#,##0_);[Red]\(&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quot;$&quot;;\-#,##0\ &quot;$&quot;"/>
    <numFmt numFmtId="165" formatCode="_-* #,##0\ &quot;$&quot;_-;\-* #,##0\ &quot;$&quot;_-;_-* &quot;-&quot;\ &quot;$&quot;_-;_-@_-"/>
    <numFmt numFmtId="166" formatCode="_-* #,##0\ _$_-;\-* #,##0\ _$_-;_-* &quot;-&quot;\ _$_-;_-@_-"/>
    <numFmt numFmtId="167" formatCode="&quot;£&quot;#,##0;[Red]\-&quot;£&quot;#,##0"/>
    <numFmt numFmtId="168" formatCode="_-&quot;£&quot;* #,##0_-;\-&quot;£&quot;* #,##0_-;_-&quot;£&quot;* &quot;-&quot;_-;_-@_-"/>
    <numFmt numFmtId="169" formatCode="_-* #,##0_-;\-* #,##0_-;_-* &quot;-&quot;_-;_-@_-"/>
    <numFmt numFmtId="170" formatCode="_-&quot;£&quot;* #,##0.00_-;\-&quot;£&quot;* #,##0.00_-;_-&quot;£&quot;* &quot;-&quot;??_-;_-@_-"/>
    <numFmt numFmtId="171" formatCode="_-* #,##0.00_-;\-* #,##0.00_-;_-* &quot;-&quot;??_-;_-@_-"/>
    <numFmt numFmtId="172" formatCode="_-* #,##0\ _₫_-;\-* #,##0\ _₫_-;_-* &quot;-&quot;\ _₫_-;_-@_-"/>
    <numFmt numFmtId="173" formatCode="_-* #,##0.00\ _₫_-;\-* #,##0.00\ _₫_-;_-* &quot;-&quot;??\ _₫_-;_-@_-"/>
    <numFmt numFmtId="174" formatCode="_(&quot;Rp&quot;* #,##0.00_);_(&quot;Rp&quot;* \(#,##0.00\);_(&quot;Rp&quot;* &quot;-&quot;??_);_(@_)"/>
    <numFmt numFmtId="175" formatCode="_(* #,##0_);_(* \(#,##0\);_(* &quot;-&quot;??_);_(@_)"/>
    <numFmt numFmtId="176" formatCode="0.0%"/>
    <numFmt numFmtId="177" formatCode="0.0000%"/>
    <numFmt numFmtId="178" formatCode="0.000"/>
    <numFmt numFmtId="179" formatCode="0.00000"/>
    <numFmt numFmtId="180" formatCode="#,##0;[Red]#,##0"/>
    <numFmt numFmtId="181" formatCode="&quot;$&quot;#,##0;[Red]\-&quot;$&quot;#,##0"/>
    <numFmt numFmtId="182" formatCode="_-&quot;$&quot;* #,##0_-;\-&quot;$&quot;* #,##0_-;_-&quot;$&quot;* &quot;-&quot;_-;_-@_-"/>
    <numFmt numFmtId="183" formatCode="_-&quot;$&quot;* #,##0.00_-;\-&quot;$&quot;* #,##0.00_-;_-&quot;$&quot;* &quot;-&quot;??_-;_-@_-"/>
    <numFmt numFmtId="184" formatCode="00"/>
    <numFmt numFmtId="185" formatCode="#,##0\ &quot;F&quot;;[Red]\-#,##0\ &quot;F&quot;"/>
    <numFmt numFmtId="186" formatCode="#,##0.00\ &quot;F&quot;;\-#,##0.00\ &quot;F&quot;"/>
    <numFmt numFmtId="187" formatCode="#,##0.00\ &quot;F&quot;;[Red]\-#,##0.00\ &quot;F&quot;"/>
    <numFmt numFmtId="188" formatCode="_-* #,##0\ &quot;F&quot;_-;\-* #,##0\ &quot;F&quot;_-;_-* &quot;-&quot;\ &quot;F&quot;_-;_-@_-"/>
    <numFmt numFmtId="189" formatCode="\$#,##0\ ;\(\$#,##0\)"/>
    <numFmt numFmtId="190" formatCode="&quot;\&quot;#,##0;[Red]&quot;\&quot;&quot;\&quot;\-#,##0"/>
    <numFmt numFmtId="191" formatCode="&quot;\&quot;#,##0.00;[Red]&quot;\&quot;&quot;\&quot;&quot;\&quot;&quot;\&quot;&quot;\&quot;&quot;\&quot;\-#,##0.00"/>
    <numFmt numFmtId="192" formatCode="&quot;Fr.&quot;\ #,##0;&quot;Fr.&quot;\ \-#,##0"/>
    <numFmt numFmtId="193" formatCode="&quot;Fr.&quot;\ #,##0.00;&quot;Fr.&quot;\ \-#,##0.00"/>
    <numFmt numFmtId="194" formatCode="&quot;Fr.&quot;\ #,##0.00;[Red]&quot;Fr.&quot;\ \-#,##0.00"/>
    <numFmt numFmtId="195" formatCode="_ &quot;Fr.&quot;\ * #,##0_ ;_ &quot;Fr.&quot;\ * \-#,##0_ ;_ &quot;Fr.&quot;\ * &quot;-&quot;_ ;_ @_ "/>
    <numFmt numFmtId="196" formatCode="_-* #,##0\ &quot;DM&quot;_-;\-* #,##0\ &quot;DM&quot;_-;_-* &quot;-&quot;\ &quot;DM&quot;_-;_-@_-"/>
    <numFmt numFmtId="197" formatCode="_-* #,##0.00\ &quot;DM&quot;_-;\-* #,##0.00\ &quot;DM&quot;_-;_-* &quot;-&quot;??\ &quot;DM&quot;_-;_-@_-"/>
    <numFmt numFmtId="198" formatCode="_ * #,##0.00_ ;_ * \-#,##0.00_ ;_ * &quot;-&quot;??_ ;_ @_ "/>
    <numFmt numFmtId="199" formatCode="0.00000000000E+00;\?"/>
    <numFmt numFmtId="200" formatCode="_ * #,##0_ ;_ * \-#,##0_ ;_ * &quot;-&quot;_ ;_ @_ "/>
    <numFmt numFmtId="201" formatCode="&quot;$&quot;#,##0.00"/>
    <numFmt numFmtId="202" formatCode="&quot;\&quot;#,##0.00;[Red]&quot;\&quot;\-#,##0.00"/>
    <numFmt numFmtId="203" formatCode="&quot;\&quot;#,##0;[Red]&quot;\&quot;\-#,##0"/>
    <numFmt numFmtId="204" formatCode="_-* #,##0.00\ _€_-;\-* #,##0.00\ _€_-;_-* &quot;-&quot;??\ _€_-;_-@_-"/>
    <numFmt numFmtId="205" formatCode="#,##0\ &quot;€&quot;;\-#,##0\ &quot;€&quot;"/>
    <numFmt numFmtId="206" formatCode="_-* #,##0\ _€_-;\-* #,##0\ _€_-;_-* &quot;-&quot;\ _€_-;_-@_-"/>
    <numFmt numFmtId="207" formatCode="_ &quot;\&quot;* #,##0_ ;_ &quot;\&quot;* \-#,##0_ ;_ &quot;\&quot;* &quot;-&quot;_ ;_ @_ "/>
    <numFmt numFmtId="208" formatCode=";;"/>
    <numFmt numFmtId="209" formatCode="0.000_)"/>
    <numFmt numFmtId="210" formatCode="_-* #,##0\ _F_B_-;\-* #,##0\ _F_B_-;_-* &quot;-&quot;\ _F_B_-;_-@_-"/>
    <numFmt numFmtId="211" formatCode="&quot;$&quot;#,##0;\-&quot;$&quot;#,##0"/>
    <numFmt numFmtId="212" formatCode="_-&quot;VND&quot;* #,##0_-;\-&quot;VND&quot;* #,##0_-;_-&quot;VND&quot;* &quot;-&quot;_-;_-@_-"/>
    <numFmt numFmtId="213" formatCode="#,##0.00\ \ "/>
    <numFmt numFmtId="214" formatCode="_-* #,##0\ _F_-;\-* #,##0\ _F_-;_-* &quot;-&quot;\ _F_-;_-@_-"/>
    <numFmt numFmtId="215" formatCode="#,##0\ &quot;$&quot;_);\(#,##0\ &quot;$&quot;\)"/>
    <numFmt numFmtId="216" formatCode="#,##0.00\ &quot;FB&quot;;[Red]\-#,##0.00\ &quot;FB&quot;"/>
    <numFmt numFmtId="217" formatCode="_-* #,##0\ _?_-;\-* #,##0\ _?_-;_-* &quot;-&quot;\ _?_-;_-@_-"/>
    <numFmt numFmtId="218" formatCode="_-* #,##0.00\ _?_-;\-* #,##0.00\ _?_-;_-* &quot;-&quot;??\ _?_-;_-@_-"/>
    <numFmt numFmtId="219" formatCode="0&quot;.&quot;0000"/>
    <numFmt numFmtId="220" formatCode="_-* ###,0&quot;.&quot;00_-;\-* ###,0&quot;.&quot;00_-;_-* &quot;-&quot;??_-;_-@_-"/>
    <numFmt numFmtId="221" formatCode="_-* #,##0.0\ _F_-;\-* #,##0.0\ _F_-;_-* &quot;-&quot;??\ _F_-;_-@_-"/>
    <numFmt numFmtId="222" formatCode="#,##0.0_);\(#,##0.0\)"/>
    <numFmt numFmtId="223" formatCode="0000"/>
    <numFmt numFmtId="224" formatCode="000"/>
    <numFmt numFmtId="225" formatCode="0%;\(0%\)"/>
    <numFmt numFmtId="226" formatCode="_ &quot;\&quot;* #,##0_ ;_ &quot;\&quot;* &quot;\&quot;\!\-#,##0_ ;_ &quot;\&quot;* &quot;-&quot;_ ;_ @_ "/>
    <numFmt numFmtId="227" formatCode="_ &quot;\&quot;* #,##0.00_ ;_ &quot;\&quot;* &quot;\&quot;\!\-#,##0.00_ ;_ &quot;\&quot;* &quot;-&quot;??_ ;_ @_ "/>
    <numFmt numFmtId="228" formatCode="0."/>
    <numFmt numFmtId="229" formatCode="&quot;.&quot;#,##0.00_);[Red]\(&quot;.&quot;#,##0.00\)"/>
    <numFmt numFmtId="230" formatCode="&quot;\&quot;#,##0;&quot;\&quot;\-#,##0"/>
    <numFmt numFmtId="231" formatCode="_-* ###,0&quot;.&quot;00\ _F_B_-;\-* ###,0&quot;.&quot;00\ _F_B_-;_-* &quot;-&quot;??\ _F_B_-;_-@_-"/>
    <numFmt numFmtId="232" formatCode="_(* #,##0_);_(* \(#,##0\);_(* \-_);_(@_)"/>
    <numFmt numFmtId="233" formatCode="&quot;¡Ì&quot;#,##0;[Red]\-&quot;¡Ì&quot;#,##0"/>
    <numFmt numFmtId="234" formatCode="_-* #,##0.00\ &quot;F&quot;_-;\-* #,##0.00\ &quot;F&quot;_-;_-* &quot;-&quot;??\ &quot;F&quot;_-;_-@_-"/>
    <numFmt numFmtId="235" formatCode="&quot;SFr.&quot;\ #,##0.00;[Red]&quot;SFr.&quot;\ \-#,##0.00"/>
    <numFmt numFmtId="236" formatCode="_ &quot;SFr.&quot;\ * #,##0_ ;_ &quot;SFr.&quot;\ * \-#,##0_ ;_ &quot;SFr.&quot;\ * &quot;-&quot;_ ;_ @_ "/>
    <numFmt numFmtId="237" formatCode="#,##0.00\ \ \ \ "/>
    <numFmt numFmtId="238" formatCode="#"/>
    <numFmt numFmtId="239" formatCode="_ &quot;R&quot;\ * #,##0_ ;_ &quot;R&quot;\ * \-#,##0_ ;_ &quot;R&quot;\ * &quot;-&quot;_ ;_ @_ "/>
    <numFmt numFmtId="240" formatCode="_(* #.##0.00_);_(* \(#.##0.00\);_(* &quot;-&quot;??_);_(@_)"/>
    <numFmt numFmtId="241" formatCode="_ * #.##._ ;_ * \-#.##._ ;_ * &quot;-&quot;??_ ;_ @_ⴆ"/>
    <numFmt numFmtId="242" formatCode="#,##0.000_);\(#,##0.000\)"/>
    <numFmt numFmtId="243" formatCode="0.0%;\(0.0%\)"/>
    <numFmt numFmtId="244" formatCode="_ * #,##0.00_)&quot;£&quot;_ ;_ * \(#,##0.00\)&quot;£&quot;_ ;_ * &quot;-&quot;??_)&quot;£&quot;_ ;_ @_ "/>
    <numFmt numFmtId="245" formatCode="&quot;\&quot;#,##0;[Red]\-&quot;\&quot;#,##0"/>
    <numFmt numFmtId="246" formatCode="&quot;\&quot;#,##0.00;\-&quot;\&quot;#,##0.00"/>
    <numFmt numFmtId="247" formatCode="_-&quot;$&quot;* ###,0&quot;.&quot;00_-;\-&quot;$&quot;* ###,0&quot;.&quot;00_-;_-&quot;$&quot;* &quot;-&quot;??_-;_-@_-"/>
    <numFmt numFmtId="248" formatCode="_-* #,##0.00\ _F_-;\-* #,##0.00\ _F_-;_-* &quot;-&quot;??\ _F_-;_-@_-"/>
    <numFmt numFmtId="249" formatCode="_(&quot;$&quot;\ * #,##0_);_(&quot;$&quot;\ * \(#,##0\);_(&quot;$&quot;\ * &quot;-&quot;_);_(@_)"/>
    <numFmt numFmtId="250" formatCode="&quot;SFr.&quot;\ #,##0.00;&quot;SFr.&quot;\ \-#,##0.00"/>
    <numFmt numFmtId="251" formatCode="_-* #,##0\ _F_-;\-* #,##0\ _F_-;_-* &quot;-&quot;??\ _F_-;_-@_-"/>
    <numFmt numFmtId="252" formatCode="#,##0_);\-#,##0_)"/>
    <numFmt numFmtId="253" formatCode="#,##0.00_);\-#,##0.00_)"/>
    <numFmt numFmtId="254" formatCode="#.##00"/>
    <numFmt numFmtId="255" formatCode="_(\§\g\ #,##0_);_(\§\g\ \(#,##0\);_(\§\g\ &quot;-&quot;??_);_(@_)"/>
    <numFmt numFmtId="256" formatCode="_(\§\g\ #,##0_);_(\§\g\ \(#,##0\);_(\§\g\ &quot;-&quot;_);_(@_)"/>
    <numFmt numFmtId="257" formatCode="\§\g#,##0_);\(\§\g#,##0\)"/>
    <numFmt numFmtId="258" formatCode="_-* #,##0_-;\-* #,##0_-;_-* \-_-;_-@_-"/>
    <numFmt numFmtId="259" formatCode="\$#,##0;[Red]&quot;-$&quot;#,##0"/>
    <numFmt numFmtId="260" formatCode="_(* #,##0_);_(* \(#,##0\);_(* \-??_);_(@_)"/>
    <numFmt numFmtId="261" formatCode="_-* #,##0\ _F_-;\-* #,##0\ _F_-;_-* &quot;- &quot;_F_-;_-@_-"/>
    <numFmt numFmtId="262" formatCode="_ \\* #,##0_ ;_ \\* \-#,##0_ ;_ \\* \-_ ;_ @_ "/>
    <numFmt numFmtId="263" formatCode="\U\S\$#,##0.00;\(\U\S\$#,##0.00\)"/>
    <numFmt numFmtId="264" formatCode="_(* #,##0.00_);_(* \(#,##0.00\);_(* \-??_);_(@_)"/>
    <numFmt numFmtId="265" formatCode="_-* #,##0\ _₫_-;\-* #,##0\ _₫_-;_-* &quot;- &quot;_₫_-;_-@_-"/>
    <numFmt numFmtId="266" formatCode="_-&quot;VND&quot;* #,##0_-;&quot;-VND&quot;* #,##0_-;_-&quot;VND&quot;* \-_-;_-@_-"/>
    <numFmt numFmtId="267" formatCode="_(&quot;Rp&quot;* #,##0.00_);_(&quot;Rp&quot;* \(#,##0.00\);_(&quot;Rp&quot;* \-??_);_(@_)"/>
    <numFmt numFmtId="268" formatCode="#,##0.00&quot; FB&quot;;[Red]\-#,##0.00&quot; FB&quot;"/>
    <numFmt numFmtId="269" formatCode="_-* #,##0.00_-;\-* #,##0.00_-;_-* \-??_-;_-@_-"/>
    <numFmt numFmtId="270" formatCode="_-* #,##0.00\ _₫_-;\-* #,##0.00\ _₫_-;_-* \-??\ _₫_-;_-@_-"/>
    <numFmt numFmtId="271" formatCode="#,##0&quot; $&quot;;\-#,##0&quot; $&quot;"/>
    <numFmt numFmtId="272" formatCode="\$#,##0;&quot;-$&quot;#,##0"/>
    <numFmt numFmtId="273" formatCode="_-* #,##0\ _F_B_-;\-* #,##0\ _F_B_-;_-* &quot;- &quot;_F_B_-;_-@_-"/>
    <numFmt numFmtId="274" formatCode="&quot;Dong&quot;#,##0.00_);[Red]\(&quot;Dong&quot;#,##0.00\)"/>
    <numFmt numFmtId="275" formatCode="_-\£* #,##0_-;&quot;-£&quot;* #,##0_-;_-\£* \-_-;_-@_-"/>
    <numFmt numFmtId="276" formatCode="#,##0.00&quot;  &quot;"/>
    <numFmt numFmtId="277" formatCode="_-\£* #,##0.00_-;&quot;-£&quot;* #,##0.00_-;_-\£* \-??_-;_-@_-"/>
    <numFmt numFmtId="278" formatCode="#,##0.00&quot; F&quot;;[Red]\-#,##0.00&quot; F&quot;"/>
    <numFmt numFmtId="279" formatCode="_-* #,##0.0\ _F_-;\-* #,##0.0\ _F_-;_-* \-??\ _F_-;_-@_-"/>
    <numFmt numFmtId="280" formatCode="\\#,##0;&quot;\-&quot;#,##0"/>
    <numFmt numFmtId="281" formatCode="_-* ###,0\.00\ _F_B_-;\-* ###,0\.00\ _F_B_-;_-* \-??\ _F_B_-;_-@_-"/>
    <numFmt numFmtId="282" formatCode="#,##0\ &quot;kr&quot;;\-#,##0\ &quot;kr&quot;"/>
    <numFmt numFmtId="283" formatCode="_-* #,##0\ _k_r_-;\-* #,##0\ _k_r_-;_-* &quot;-&quot;\ _k_r_-;_-@_-"/>
    <numFmt numFmtId="284" formatCode="_-* #,##0.00\ _k_r_-;\-* #,##0.00\ _k_r_-;_-* &quot;-&quot;??\ _k_r_-;_-@_-"/>
    <numFmt numFmtId="285" formatCode="&quot;kr&quot;#,##0;[Red]\-&quot;kr&quot;#,##0"/>
    <numFmt numFmtId="286" formatCode="&quot;kr&quot;#,##0;\-&quot;kr&quot;#,##0"/>
    <numFmt numFmtId="287" formatCode="##.##%"/>
    <numFmt numFmtId="288" formatCode="##,###.##"/>
    <numFmt numFmtId="289" formatCode="#0.##"/>
    <numFmt numFmtId="290" formatCode="##,##0%"/>
    <numFmt numFmtId="291" formatCode="#,###%"/>
    <numFmt numFmtId="292" formatCode="##.##"/>
    <numFmt numFmtId="293" formatCode="###,###"/>
    <numFmt numFmtId="294" formatCode="###.###"/>
    <numFmt numFmtId="295" formatCode="##,###.####"/>
    <numFmt numFmtId="296" formatCode="##,##0.##"/>
    <numFmt numFmtId="297" formatCode="_-* #,##0&quot;$&quot;_-;\-* #,##0&quot;$&quot;_-;_-* &quot;-&quot;&quot;$&quot;_-;_-@_-"/>
    <numFmt numFmtId="298" formatCode="_-* #,##0_$_-;\-* #,##0_$_-;_-* &quot;-&quot;_$_-;_-@_-"/>
    <numFmt numFmtId="299" formatCode="_-* #,##0.00&quot;$&quot;_-;\-* #,##0.00&quot;$&quot;_-;_-* &quot;-&quot;??&quot;$&quot;_-;_-@_-"/>
    <numFmt numFmtId="300" formatCode="_-* #,##0.00_$_-;\-* #,##0.00_$_-;_-* &quot;-&quot;??_$_-;_-@_-"/>
    <numFmt numFmtId="301" formatCode="###\ ###\ ###\ ###\ ##0"/>
    <numFmt numFmtId="302" formatCode="#,#00;[Red]\-#,#00;_@&quot;-&quot;"/>
    <numFmt numFmtId="303" formatCode="_-* #,##0.00\ _s_u_'_m_-;\-* #,##0.00\ _s_u_'_m_-;_-* &quot;-&quot;??\ _s_u_'_m_-;_-@_-"/>
    <numFmt numFmtId="304" formatCode="#,##0.0"/>
    <numFmt numFmtId="305" formatCode="_(* #,##0.0_);_(* \(#,##0.0\);_(* &quot;-&quot;_);_(@_)"/>
    <numFmt numFmtId="306" formatCode="\\#,##0.00;[Red]&quot;\\\\\\-&quot;#,##0.00"/>
    <numFmt numFmtId="307" formatCode="\\#,##0;[Red]&quot;\\-&quot;#,##0"/>
    <numFmt numFmtId="308" formatCode="\$#,##0_);[Red]&quot;($&quot;#,##0\)"/>
    <numFmt numFmtId="309" formatCode="_-* #,##0&quot; $&quot;_-;\-* #,##0&quot; $&quot;_-;_-* &quot;- $&quot;_-;_-@_-"/>
    <numFmt numFmtId="310" formatCode="_-\$* #,##0_-;&quot;-$&quot;* #,##0_-;_-\$* \-_-;_-@_-"/>
    <numFmt numFmtId="311" formatCode="_-* #,##0\ _$_-;\-* #,##0\ _$_-;_-* &quot;- &quot;_$_-;_-@_-"/>
    <numFmt numFmtId="312" formatCode="\$#,##0.00"/>
    <numFmt numFmtId="313" formatCode="_ * #,##0.00_)\£_ ;_ * \(#,##0.00&quot;)£&quot;_ ;_ * \-??_)\£_ ;_ @_ "/>
    <numFmt numFmtId="314" formatCode="_-\$* #,##0.00_-;&quot;-$&quot;* #,##0.00_-;_-\$* \-??_-;_-@_-"/>
    <numFmt numFmtId="315" formatCode="#,##0;\(#,##0\)"/>
    <numFmt numFmtId="316" formatCode="\$#,##0_);&quot;($&quot;#,##0\)"/>
    <numFmt numFmtId="317" formatCode="\$#,##0.00_);&quot;($&quot;#,##0.00\)"/>
    <numFmt numFmtId="318" formatCode="\$#,##0\ ;&quot;($&quot;#,##0\)"/>
    <numFmt numFmtId="319" formatCode="\t0.00%"/>
    <numFmt numFmtId="320" formatCode="&quot;US$&quot;#,##0.00;&quot;(US$&quot;#,##0.00\)"/>
    <numFmt numFmtId="321" formatCode="_(&quot;§g &quot;#,##0_);_(&quot;§g (&quot;#,##0\);_(&quot;§g -&quot;??_);_(@_)"/>
    <numFmt numFmtId="322" formatCode="_(&quot;§g &quot;#,##0_);_(&quot;§g (&quot;#,##0\);_(&quot;§g -&quot;_);_(@_)"/>
    <numFmt numFmtId="323" formatCode="\t#\ ??/??"/>
    <numFmt numFmtId="324" formatCode="&quot;§g&quot;#,##0_);&quot;(§g&quot;#,##0\)"/>
    <numFmt numFmtId="325" formatCode="_-[$€]* #,##0.00_-;\-[$€]* #,##0.00_-;_-[$€]* \-??_-;_-@_-"/>
    <numFmt numFmtId="326" formatCode="&quot;Dong&quot;#,##0.00_);[Red]&quot;(Dong&quot;#,##0.00\)"/>
    <numFmt numFmtId="327" formatCode="#,###;\-#,###;&quot;&quot;;_(@_)"/>
    <numFmt numFmtId="328" formatCode="#."/>
    <numFmt numFmtId="329" formatCode="0\.0000"/>
    <numFmt numFmtId="330" formatCode="\\#,##0;[Red]&quot;-\&quot;#,##0"/>
    <numFmt numFmtId="331" formatCode="\£#,##0;[Red]&quot;-£&quot;#,##0"/>
    <numFmt numFmtId="332" formatCode="#,##0&quot; F&quot;;[Red]\-#,##0&quot; F&quot;"/>
    <numFmt numFmtId="333" formatCode="_-* #,##0&quot; F&quot;_-;\-* #,##0&quot; F&quot;_-;_-* &quot;- F&quot;_-;_-@_-"/>
    <numFmt numFmtId="334" formatCode="#,##0.00&quot; F&quot;;\-#,##0.00&quot; F&quot;"/>
    <numFmt numFmtId="335" formatCode="_(\$* #,##0_);_(\$* \(#,##0\);_(\$* \-_);_(@_)"/>
    <numFmt numFmtId="336" formatCode="###,0&quot;.&quot;00\ &quot;F&quot;;[Red]\-###,0&quot;.&quot;00\ &quot;F&quot;"/>
    <numFmt numFmtId="337" formatCode="_-* #,##0.00\ _€_-;\-* #,##0.00\ _€_-;_-* \-??\ _€_-;_-@_-"/>
    <numFmt numFmtId="338" formatCode="_-* #,##0\ _€_-;\-* #,##0\ _€_-;_-* &quot;- &quot;_€_-;_-@_-"/>
    <numFmt numFmtId="339" formatCode="###,0\.00&quot; F&quot;;[Red]\-###,0\.00&quot; F&quot;"/>
    <numFmt numFmtId="340" formatCode="#,##0.000"/>
  </numFmts>
  <fonts count="305">
    <font>
      <sz val="12"/>
      <name val="Times New Roman"/>
    </font>
    <font>
      <sz val="12"/>
      <name val="Times New Roman"/>
      <family val="1"/>
    </font>
    <font>
      <b/>
      <sz val="12"/>
      <name val="Times New Roman"/>
      <family val="1"/>
    </font>
    <font>
      <i/>
      <sz val="12"/>
      <name val="Times New Roman"/>
      <family val="1"/>
    </font>
    <font>
      <sz val="12"/>
      <name val="Times New Roman"/>
      <family val="1"/>
    </font>
    <font>
      <sz val="8"/>
      <name val="Times New Roman"/>
      <family val="1"/>
    </font>
    <font>
      <i/>
      <sz val="13"/>
      <name val="Times New Roman"/>
      <family val="1"/>
    </font>
    <font>
      <sz val="13"/>
      <name val="Times New Roman"/>
      <family val="1"/>
    </font>
    <font>
      <b/>
      <sz val="13"/>
      <name val="Times New Roman"/>
      <family val="1"/>
    </font>
    <font>
      <sz val="12"/>
      <name val="Times New Roman"/>
      <family val="1"/>
    </font>
    <font>
      <sz val="10"/>
      <name val="Helv"/>
      <family val="2"/>
    </font>
    <font>
      <b/>
      <sz val="11"/>
      <name val="Times New Roman"/>
      <family val="1"/>
    </font>
    <font>
      <sz val="12"/>
      <name val="VNI-Times"/>
    </font>
    <font>
      <sz val="12"/>
      <name val=".VnTime"/>
      <family val="2"/>
    </font>
    <font>
      <sz val="10"/>
      <color indexed="8"/>
      <name val="MS Sans Serif"/>
      <family val="2"/>
    </font>
    <font>
      <sz val="12"/>
      <name val="돋움체"/>
      <family val="3"/>
      <charset val="129"/>
    </font>
    <font>
      <b/>
      <sz val="10"/>
      <name val="SVNtimes new roman"/>
      <family val="2"/>
    </font>
    <font>
      <sz val="12"/>
      <name val="VNtimes New Roman"/>
    </font>
    <font>
      <sz val="10"/>
      <name val=".VnTime"/>
      <family val="2"/>
    </font>
    <font>
      <sz val="10"/>
      <name val="Arial"/>
      <family val="2"/>
    </font>
    <font>
      <sz val="10"/>
      <name val="?? ??"/>
      <family val="1"/>
      <charset val="136"/>
    </font>
    <font>
      <sz val="12"/>
      <name val=".VnArial"/>
      <family val="2"/>
    </font>
    <font>
      <sz val="10"/>
      <name val="??"/>
      <family val="3"/>
      <charset val="129"/>
    </font>
    <font>
      <sz val="12"/>
      <name val="??"/>
      <family val="1"/>
    </font>
    <font>
      <sz val="10"/>
      <name val=".VnTime"/>
      <family val="2"/>
    </font>
    <font>
      <sz val="12"/>
      <name val="????"/>
      <family val="1"/>
      <charset val="136"/>
    </font>
    <font>
      <sz val="12"/>
      <name val="Courier"/>
      <family val="3"/>
    </font>
    <font>
      <sz val="10"/>
      <name val="AngsanaUPC"/>
      <family val="1"/>
    </font>
    <font>
      <sz val="12"/>
      <name val="|??¢¥¢¬¨Ï"/>
      <family val="1"/>
      <charset val="129"/>
    </font>
    <font>
      <sz val="12"/>
      <name val="|??´¸ⓒ"/>
      <family val="1"/>
      <charset val="129"/>
    </font>
    <font>
      <sz val="10"/>
      <name val="VNI-Times"/>
    </font>
    <font>
      <sz val="10"/>
      <name val="MS Sans Serif"/>
      <family val="2"/>
    </font>
    <font>
      <sz val="12"/>
      <name val=".VnTime"/>
      <family val="2"/>
    </font>
    <font>
      <sz val="10"/>
      <color indexed="8"/>
      <name val="Arial"/>
      <family val="2"/>
    </font>
    <font>
      <sz val="10"/>
      <name val="MS Sans Serif"/>
      <family val="2"/>
    </font>
    <font>
      <sz val="13"/>
      <name val=".VnTime"/>
      <family val="2"/>
    </font>
    <font>
      <sz val="10"/>
      <name val="Arial"/>
      <family val="2"/>
    </font>
    <font>
      <sz val="12"/>
      <name val="???"/>
    </font>
    <font>
      <sz val="12"/>
      <name val="???"/>
      <family val="2"/>
    </font>
    <font>
      <sz val="11"/>
      <name val="‚l‚r ‚oƒSƒVƒbƒN"/>
      <family val="3"/>
      <charset val="128"/>
    </font>
    <font>
      <sz val="11"/>
      <name val="–¾’©"/>
      <family val="1"/>
      <charset val="128"/>
    </font>
    <font>
      <sz val="14"/>
      <name val="VnTime"/>
      <family val="2"/>
    </font>
    <font>
      <sz val="13"/>
      <name val="Tms Rmn"/>
      <family val="1"/>
    </font>
    <font>
      <sz val="14"/>
      <name val="VNTime"/>
    </font>
    <font>
      <b/>
      <u/>
      <sz val="14"/>
      <color indexed="8"/>
      <name val=".VnBook-AntiquaH"/>
      <family val="2"/>
    </font>
    <font>
      <sz val="11"/>
      <name val=".VnTime"/>
      <family val="2"/>
    </font>
    <font>
      <b/>
      <u/>
      <sz val="10"/>
      <name val="VNI-Times"/>
    </font>
    <font>
      <b/>
      <sz val="10"/>
      <name val=".VnArial"/>
      <family val="2"/>
    </font>
    <font>
      <sz val="10"/>
      <name val="VnTimes"/>
      <family val="2"/>
    </font>
    <font>
      <sz val="12"/>
      <color indexed="10"/>
      <name val=".VnArial Narrow"/>
      <family val="2"/>
    </font>
    <font>
      <sz val="12"/>
      <color indexed="8"/>
      <name val="¹ÙÅÁÃ¼"/>
      <family val="1"/>
      <charset val="129"/>
    </font>
    <font>
      <i/>
      <sz val="12"/>
      <color indexed="8"/>
      <name val=".VnBook-AntiquaH"/>
      <family val="2"/>
    </font>
    <font>
      <sz val="11"/>
      <color indexed="8"/>
      <name val="Calibri"/>
      <family val="2"/>
    </font>
    <font>
      <b/>
      <sz val="12"/>
      <color indexed="8"/>
      <name val=".VnBook-Antiqua"/>
      <family val="2"/>
    </font>
    <font>
      <i/>
      <sz val="12"/>
      <color indexed="8"/>
      <name val=".VnBook-Antiqua"/>
      <family val="2"/>
    </font>
    <font>
      <sz val="11"/>
      <color indexed="9"/>
      <name val="Calibri"/>
      <family val="2"/>
    </font>
    <font>
      <sz val="14"/>
      <name val=".VnTime"/>
      <family val="2"/>
    </font>
    <font>
      <sz val="11"/>
      <name val="VNtimes new roman"/>
      <family val="2"/>
    </font>
    <font>
      <sz val="11"/>
      <color indexed="8"/>
      <name val=".VnTime"/>
      <family val="2"/>
    </font>
    <font>
      <sz val="11"/>
      <color indexed="9"/>
      <name val=".VnTime"/>
      <family val="2"/>
    </font>
    <font>
      <sz val="8"/>
      <name val="Arial"/>
      <family val="2"/>
    </font>
    <font>
      <sz val="12"/>
      <name val="¹UAAA¼"/>
      <family val="3"/>
      <charset val="129"/>
    </font>
    <font>
      <sz val="8"/>
      <name val="Times New Roman"/>
      <family val="1"/>
    </font>
    <font>
      <b/>
      <sz val="12"/>
      <color indexed="63"/>
      <name val="VNI-Times"/>
    </font>
    <font>
      <sz val="12"/>
      <name val="¹ÙÅÁÃ¼"/>
      <charset val="129"/>
    </font>
    <font>
      <sz val="11"/>
      <color indexed="20"/>
      <name val="Calibri"/>
      <family val="2"/>
    </font>
    <font>
      <b/>
      <i/>
      <sz val="14"/>
      <name val="VNTime"/>
      <family val="2"/>
    </font>
    <font>
      <sz val="12"/>
      <name val=".VnArial Narrow"/>
      <family val="2"/>
    </font>
    <font>
      <sz val="12"/>
      <name val="Tms Rmn"/>
      <family val="1"/>
    </font>
    <font>
      <sz val="10"/>
      <name val="Times New Roman"/>
      <family val="1"/>
    </font>
    <font>
      <sz val="11"/>
      <name val="µ¸¿ò"/>
      <charset val="129"/>
    </font>
    <font>
      <sz val="12"/>
      <name val="System"/>
      <family val="2"/>
    </font>
    <font>
      <sz val="12"/>
      <name val="¹ÙÅÁÃ¼"/>
      <family val="1"/>
      <charset val="129"/>
    </font>
    <font>
      <sz val="10"/>
      <name val="Helv"/>
    </font>
    <font>
      <b/>
      <sz val="11"/>
      <color indexed="52"/>
      <name val="Calibri"/>
      <family val="2"/>
    </font>
    <font>
      <b/>
      <sz val="10"/>
      <name val="Helv"/>
    </font>
    <font>
      <b/>
      <sz val="8"/>
      <color indexed="12"/>
      <name val="Arial"/>
      <family val="2"/>
    </font>
    <font>
      <sz val="8"/>
      <color indexed="8"/>
      <name val="Arial"/>
      <family val="2"/>
    </font>
    <font>
      <b/>
      <sz val="9"/>
      <name val="VNI-Times"/>
    </font>
    <font>
      <sz val="8"/>
      <name val="SVNtimes new roman"/>
      <family val="2"/>
    </font>
    <font>
      <b/>
      <sz val="11"/>
      <color indexed="9"/>
      <name val="Calibri"/>
      <family val="2"/>
    </font>
    <font>
      <sz val="10"/>
      <name val=".VnArial"/>
      <family val="2"/>
    </font>
    <font>
      <sz val="10"/>
      <name val="VNI-Aptima"/>
    </font>
    <font>
      <b/>
      <sz val="13"/>
      <name val="Tms Rmn"/>
      <family val="1"/>
    </font>
    <font>
      <b/>
      <sz val="10"/>
      <name val="Arial"/>
      <family val="2"/>
    </font>
    <font>
      <sz val="10"/>
      <color indexed="8"/>
      <name val="Arial"/>
      <family val="2"/>
    </font>
    <font>
      <sz val="11"/>
      <name val="Tms Rmn"/>
      <family val="1"/>
    </font>
    <font>
      <sz val="11"/>
      <name val="VNI-Times"/>
    </font>
    <font>
      <sz val="10"/>
      <color indexed="8"/>
      <name val="Times New Roman"/>
      <family val="2"/>
    </font>
    <font>
      <sz val="12"/>
      <color indexed="8"/>
      <name val="Times New Roman"/>
      <family val="2"/>
    </font>
    <font>
      <b/>
      <sz val="12"/>
      <name val="VNTime"/>
      <family val="2"/>
    </font>
    <font>
      <sz val="10"/>
      <name val="MS Serif"/>
      <family val="1"/>
    </font>
    <font>
      <sz val="10"/>
      <name val="Courier"/>
      <family val="3"/>
    </font>
    <font>
      <sz val="11"/>
      <name val="VNcentury Gothic"/>
    </font>
    <font>
      <b/>
      <sz val="15"/>
      <name val="VNcentury Gothic"/>
    </font>
    <font>
      <sz val="12"/>
      <name val="SVNtimes new roman"/>
      <family val="2"/>
    </font>
    <font>
      <sz val="10"/>
      <name val="SVNtimes new roman"/>
    </font>
    <font>
      <b/>
      <sz val="10"/>
      <name val="Arial"/>
      <family val="2"/>
    </font>
    <font>
      <sz val="10"/>
      <color indexed="8"/>
      <name val="Arial"/>
      <family val="2"/>
    </font>
    <font>
      <b/>
      <sz val="12"/>
      <name val="VNTimeH"/>
      <family val="2"/>
    </font>
    <font>
      <sz val="10"/>
      <name val="Arial CE"/>
      <family val="2"/>
      <charset val="238"/>
    </font>
    <font>
      <sz val="10"/>
      <name val="Arial CE"/>
      <charset val="238"/>
    </font>
    <font>
      <b/>
      <sz val="11"/>
      <color indexed="8"/>
      <name val=".VnTime"/>
      <family val="2"/>
    </font>
    <font>
      <sz val="10"/>
      <color indexed="16"/>
      <name val="MS Serif"/>
      <family val="1"/>
    </font>
    <font>
      <sz val="10"/>
      <name val="VNI-Helve-Condense"/>
    </font>
    <font>
      <i/>
      <sz val="11"/>
      <color indexed="23"/>
      <name val="Calibri"/>
      <family val="2"/>
    </font>
    <font>
      <sz val="8"/>
      <color indexed="24"/>
      <name val="Times New Roman"/>
      <family val="1"/>
    </font>
    <font>
      <i/>
      <sz val="12"/>
      <color indexed="24"/>
      <name val="Times New Roman"/>
      <family val="1"/>
    </font>
    <font>
      <sz val="12"/>
      <color indexed="24"/>
      <name val="Arial"/>
      <family val="2"/>
    </font>
    <font>
      <sz val="12"/>
      <color indexed="24"/>
      <name val="Times New Roman"/>
      <family val="1"/>
    </font>
    <font>
      <sz val="8"/>
      <color indexed="24"/>
      <name val="Arial"/>
      <family val="2"/>
    </font>
    <font>
      <i/>
      <sz val="12"/>
      <color indexed="24"/>
      <name val="Arial"/>
      <family val="2"/>
    </font>
    <font>
      <sz val="12"/>
      <name val="VNTime"/>
      <family val="2"/>
    </font>
    <font>
      <sz val="11"/>
      <color indexed="17"/>
      <name val="Calibri"/>
      <family val="2"/>
    </font>
    <font>
      <sz val="8"/>
      <name val="Arial"/>
      <family val="2"/>
    </font>
    <font>
      <sz val="10"/>
      <name val=".VnArialH"/>
      <family val="2"/>
    </font>
    <font>
      <b/>
      <sz val="12"/>
      <name val=".VnBook-AntiquaH"/>
      <family val="2"/>
    </font>
    <font>
      <b/>
      <sz val="12"/>
      <color indexed="9"/>
      <name val="Tms Rmn"/>
      <family val="1"/>
    </font>
    <font>
      <b/>
      <sz val="12"/>
      <name val="Helv"/>
    </font>
    <font>
      <b/>
      <sz val="12"/>
      <name val="Arial"/>
      <family val="2"/>
    </font>
    <font>
      <b/>
      <sz val="12"/>
      <name val="Tahoma"/>
      <family val="2"/>
    </font>
    <font>
      <b/>
      <sz val="18"/>
      <name val="Arial"/>
      <family val="2"/>
    </font>
    <font>
      <b/>
      <sz val="11"/>
      <color indexed="56"/>
      <name val="Calibri"/>
      <family val="2"/>
    </font>
    <font>
      <b/>
      <sz val="8"/>
      <name val="MS Sans Serif"/>
      <family val="2"/>
    </font>
    <font>
      <b/>
      <sz val="10"/>
      <name val=".VnTime"/>
      <family val="2"/>
    </font>
    <font>
      <b/>
      <sz val="14"/>
      <name val=".VnTimeh"/>
      <family val="2"/>
    </font>
    <font>
      <sz val="10"/>
      <name val="Times New Roman"/>
      <family val="1"/>
    </font>
    <font>
      <sz val="12"/>
      <name val="±¼¸²Ã¼"/>
      <family val="3"/>
      <charset val="129"/>
    </font>
    <font>
      <sz val="10"/>
      <name val="Tahoma"/>
      <family val="2"/>
    </font>
    <font>
      <sz val="11"/>
      <color indexed="62"/>
      <name val="Calibri"/>
      <family val="2"/>
    </font>
    <font>
      <sz val="10"/>
      <name val="VNI-Helve"/>
    </font>
    <font>
      <u/>
      <sz val="10"/>
      <color indexed="12"/>
      <name val=".VnTime"/>
      <family val="2"/>
    </font>
    <font>
      <u/>
      <sz val="12"/>
      <color indexed="12"/>
      <name val=".VnTime"/>
      <family val="2"/>
    </font>
    <font>
      <u/>
      <sz val="12"/>
      <color indexed="12"/>
      <name val="Arial"/>
      <family val="2"/>
    </font>
    <font>
      <sz val="14"/>
      <name val="Times New Roman"/>
      <family val="1"/>
    </font>
    <font>
      <sz val="11"/>
      <color indexed="52"/>
      <name val="Calibri"/>
      <family val="2"/>
    </font>
    <font>
      <sz val="8"/>
      <name val="VNarial"/>
      <family val="2"/>
    </font>
    <font>
      <b/>
      <i/>
      <sz val="12"/>
      <name val=".VnAristote"/>
      <family val="2"/>
    </font>
    <font>
      <b/>
      <sz val="11"/>
      <name val="Helv"/>
    </font>
    <font>
      <sz val="14"/>
      <name val=".VnTime"/>
      <family val="2"/>
    </font>
    <font>
      <sz val="12"/>
      <name val="Arial"/>
      <family val="2"/>
    </font>
    <font>
      <sz val="11"/>
      <color indexed="60"/>
      <name val="Calibri"/>
      <family val="2"/>
    </font>
    <font>
      <sz val="13"/>
      <name val=".VnTime"/>
      <family val="2"/>
    </font>
    <font>
      <sz val="7"/>
      <name val="Small Fonts"/>
      <family val="2"/>
    </font>
    <font>
      <b/>
      <sz val="12"/>
      <name val="VN-NTime"/>
    </font>
    <font>
      <b/>
      <i/>
      <sz val="16"/>
      <name val="Helv"/>
    </font>
    <font>
      <sz val="12"/>
      <name val="바탕체"/>
      <family val="1"/>
      <charset val="129"/>
    </font>
    <font>
      <sz val="14"/>
      <name val="Times New Roman"/>
      <family val="1"/>
      <charset val="163"/>
    </font>
    <font>
      <sz val="11"/>
      <name val="VNI-Aptima"/>
    </font>
    <font>
      <sz val="14"/>
      <name val="System"/>
      <family val="2"/>
    </font>
    <font>
      <b/>
      <sz val="11"/>
      <name val="Arial"/>
      <family val="2"/>
    </font>
    <font>
      <b/>
      <sz val="11"/>
      <name val="Arial"/>
      <family val="2"/>
    </font>
    <font>
      <b/>
      <sz val="11"/>
      <color indexed="63"/>
      <name val="Calibri"/>
      <family val="2"/>
    </font>
    <font>
      <sz val="14"/>
      <name val=".VnArial Narrow"/>
      <family val="2"/>
    </font>
    <font>
      <sz val="12"/>
      <color indexed="8"/>
      <name val="Times New Roman"/>
      <family val="1"/>
    </font>
    <font>
      <sz val="10"/>
      <name val="Tms Rmn"/>
      <family val="1"/>
    </font>
    <font>
      <b/>
      <sz val="10"/>
      <name val="MS Sans Serif"/>
      <family val="2"/>
    </font>
    <font>
      <sz val="8"/>
      <name val="Wingdings"/>
      <charset val="2"/>
    </font>
    <font>
      <sz val="8"/>
      <name val="Helv"/>
      <family val="2"/>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sz val="11"/>
      <name val="3C_Times_T"/>
    </font>
    <font>
      <b/>
      <sz val="18"/>
      <color indexed="62"/>
      <name val="Cambria"/>
      <family val="2"/>
    </font>
    <font>
      <u/>
      <sz val="10.199999999999999"/>
      <color indexed="12"/>
      <name val=".VnTime"/>
      <family val="2"/>
    </font>
    <font>
      <b/>
      <sz val="12"/>
      <name val="宋体"/>
      <charset val="134"/>
    </font>
    <font>
      <sz val="8"/>
      <name val="MS Sans Serif"/>
      <family val="2"/>
    </font>
    <font>
      <b/>
      <sz val="10.5"/>
      <name val=".VnAvantH"/>
      <family val="2"/>
    </font>
    <font>
      <sz val="10"/>
      <name val="VNbook-Antiqua"/>
    </font>
    <font>
      <sz val="11"/>
      <color indexed="32"/>
      <name val="VNI-Times"/>
    </font>
    <font>
      <b/>
      <sz val="10"/>
      <name val="Tahoma"/>
      <family val="2"/>
    </font>
    <font>
      <b/>
      <sz val="8"/>
      <color indexed="8"/>
      <name val="Helv"/>
      <family val="2"/>
    </font>
    <font>
      <sz val="13"/>
      <name val=".VnArial"/>
      <family val="2"/>
    </font>
    <font>
      <sz val="13"/>
      <name val=".VnArial"/>
      <family val="2"/>
    </font>
    <font>
      <sz val="10"/>
      <name val="VNI-Times"/>
      <family val="2"/>
    </font>
    <font>
      <sz val="10"/>
      <name val=".VnArial"/>
      <family val="2"/>
    </font>
    <font>
      <b/>
      <sz val="10"/>
      <name val="VNI-Univer"/>
    </font>
    <font>
      <sz val="10"/>
      <name val=".VnBook-Antiqua"/>
      <family val="2"/>
    </font>
    <font>
      <b/>
      <sz val="12"/>
      <name val="VNI-Cooper"/>
    </font>
    <font>
      <b/>
      <sz val="12"/>
      <name val="VNI-Times"/>
    </font>
    <font>
      <sz val="12"/>
      <name val=".VnArial"/>
      <family val="2"/>
    </font>
    <font>
      <sz val="12"/>
      <name val="VNTime"/>
    </font>
    <font>
      <sz val="11"/>
      <name val=".VnAvant"/>
      <family val="2"/>
    </font>
    <font>
      <sz val="10"/>
      <name val="VNI-Tekon"/>
    </font>
    <font>
      <b/>
      <sz val="13"/>
      <color indexed="8"/>
      <name val=".VnTimeH"/>
      <family val="2"/>
    </font>
    <font>
      <sz val="14"/>
      <name val=".Vn3DH"/>
      <family val="2"/>
    </font>
    <font>
      <b/>
      <sz val="12"/>
      <name val=".VnTime"/>
      <family val="2"/>
    </font>
    <font>
      <b/>
      <u val="double"/>
      <sz val="12"/>
      <color indexed="12"/>
      <name val=".VnBahamasB"/>
      <family val="2"/>
    </font>
    <font>
      <b/>
      <i/>
      <u/>
      <sz val="12"/>
      <name val=".VnTimeH"/>
      <family val="2"/>
    </font>
    <font>
      <sz val="10"/>
      <name val=".VnArial Narrow"/>
      <family val="2"/>
    </font>
    <font>
      <sz val="9.5"/>
      <name val=".VnBlackH"/>
      <family val="2"/>
    </font>
    <font>
      <b/>
      <sz val="10"/>
      <name val=".VnBahamasBH"/>
      <family val="2"/>
    </font>
    <font>
      <b/>
      <sz val="11"/>
      <name val=".VnArialH"/>
      <family val="2"/>
    </font>
    <font>
      <b/>
      <sz val="18"/>
      <color indexed="56"/>
      <name val="Cambria"/>
      <family val="2"/>
    </font>
    <font>
      <sz val="8"/>
      <name val="VNI-Helve"/>
    </font>
    <font>
      <b/>
      <sz val="10"/>
      <name val=".VnArialH"/>
      <family val="2"/>
    </font>
    <font>
      <sz val="10"/>
      <name val=".VnAvant"/>
      <family val="2"/>
    </font>
    <font>
      <sz val="10"/>
      <name val="VNtimes new roman"/>
    </font>
    <font>
      <sz val="8"/>
      <name val=".VnTime"/>
      <family val="2"/>
    </font>
    <font>
      <b/>
      <sz val="8"/>
      <name val="VN Helvetica"/>
    </font>
    <font>
      <b/>
      <sz val="10"/>
      <name val="VN AvantGBook"/>
    </font>
    <font>
      <b/>
      <sz val="16"/>
      <name val=".VnTime"/>
      <family val="2"/>
    </font>
    <font>
      <sz val="9"/>
      <name val=".VnTime"/>
      <family val="2"/>
    </font>
    <font>
      <sz val="11"/>
      <color indexed="10"/>
      <name val="Calibri"/>
      <family val="2"/>
    </font>
    <font>
      <sz val="10"/>
      <name val="Geneva"/>
      <family val="2"/>
    </font>
    <font>
      <b/>
      <i/>
      <sz val="12"/>
      <name val=".VnTime"/>
      <family val="2"/>
    </font>
    <font>
      <sz val="14"/>
      <name val=".VnArial"/>
      <family val="2"/>
    </font>
    <font>
      <sz val="16"/>
      <name val="AngsanaUPC"/>
      <family val="3"/>
    </font>
    <font>
      <sz val="22"/>
      <name val="ＭＳ 明朝"/>
      <family val="1"/>
      <charset val="128"/>
    </font>
    <font>
      <sz val="14"/>
      <name val="뼻뮝"/>
      <family val="3"/>
    </font>
    <font>
      <sz val="12"/>
      <color indexed="8"/>
      <name val="바탕체"/>
      <family val="3"/>
    </font>
    <font>
      <sz val="12"/>
      <name val="뼻뮝"/>
      <family val="3"/>
    </font>
    <font>
      <sz val="11"/>
      <name val="가는각진제목체"/>
      <family val="1"/>
      <charset val="129"/>
    </font>
    <font>
      <sz val="10"/>
      <name val="명조"/>
      <family val="3"/>
      <charset val="129"/>
    </font>
    <font>
      <sz val="12"/>
      <name val="宋体"/>
      <charset val="134"/>
    </font>
    <font>
      <sz val="9"/>
      <name val="Arial"/>
      <family val="2"/>
    </font>
    <font>
      <u/>
      <sz val="10"/>
      <color indexed="14"/>
      <name val="MS Sans Serif"/>
      <family val="2"/>
    </font>
    <font>
      <sz val="12"/>
      <name val="바탕체"/>
      <family val="3"/>
      <charset val="129"/>
    </font>
    <font>
      <sz val="10"/>
      <name val="돋움체"/>
      <family val="3"/>
      <charset val="129"/>
    </font>
    <font>
      <u/>
      <sz val="9"/>
      <color indexed="36"/>
      <name val="新細明體"/>
      <family val="1"/>
      <charset val="136"/>
    </font>
    <font>
      <sz val="12"/>
      <name val="新細明體"/>
      <family val="1"/>
      <charset val="136"/>
    </font>
    <font>
      <u/>
      <sz val="10"/>
      <color indexed="12"/>
      <name val="MS Sans Serif"/>
      <family val="2"/>
    </font>
    <font>
      <u/>
      <sz val="9"/>
      <color indexed="12"/>
      <name val="新細明體"/>
      <family val="1"/>
      <charset val="136"/>
    </font>
    <font>
      <u/>
      <sz val="12"/>
      <color indexed="12"/>
      <name val="新細明體"/>
      <family val="1"/>
      <charset val="136"/>
    </font>
    <font>
      <u/>
      <sz val="12"/>
      <color indexed="36"/>
      <name val="新細明體"/>
      <family val="1"/>
      <charset val="136"/>
    </font>
    <font>
      <sz val="10"/>
      <name val=" "/>
      <family val="1"/>
      <charset val="136"/>
    </font>
    <font>
      <b/>
      <sz val="8"/>
      <color indexed="81"/>
      <name val="Tahoma"/>
      <family val="2"/>
    </font>
    <font>
      <sz val="11"/>
      <name val="Times New Roman"/>
      <family val="1"/>
    </font>
    <font>
      <i/>
      <sz val="11"/>
      <name val="Times New Roman"/>
      <family val="1"/>
    </font>
    <font>
      <b/>
      <sz val="10"/>
      <name val="Times New Roman"/>
      <family val="1"/>
    </font>
    <font>
      <b/>
      <i/>
      <sz val="10"/>
      <name val="Times New Roman"/>
      <family val="1"/>
    </font>
    <font>
      <sz val="10"/>
      <name val="Arial"/>
      <family val="2"/>
      <charset val="163"/>
    </font>
    <font>
      <sz val="11"/>
      <name val=".VnTime"/>
      <family val="2"/>
    </font>
    <font>
      <u/>
      <sz val="10"/>
      <color indexed="12"/>
      <name val=".VnTime"/>
      <family val="2"/>
    </font>
    <font>
      <u/>
      <sz val="12"/>
      <color indexed="12"/>
      <name val=".VnTime"/>
      <family val="2"/>
    </font>
    <font>
      <b/>
      <sz val="10"/>
      <name val="MS Sans Serif"/>
      <family val="2"/>
    </font>
    <font>
      <sz val="10"/>
      <name val=".VnBook-Antiqua"/>
      <family val="2"/>
    </font>
    <font>
      <b/>
      <i/>
      <sz val="11"/>
      <name val="Times New Roman"/>
      <family val="1"/>
    </font>
    <font>
      <i/>
      <sz val="10"/>
      <name val="Times New Roman"/>
      <family val="1"/>
    </font>
    <font>
      <b/>
      <u/>
      <sz val="10"/>
      <name val="Times New Roman"/>
      <family val="1"/>
    </font>
    <font>
      <sz val="12"/>
      <name val="Times New Roman"/>
      <family val="1"/>
    </font>
    <font>
      <b/>
      <sz val="8"/>
      <name val="Times New Roman"/>
      <family val="1"/>
    </font>
    <font>
      <i/>
      <sz val="8"/>
      <name val="Times New Roman"/>
      <family val="1"/>
    </font>
    <font>
      <b/>
      <sz val="9"/>
      <name val="Times New Roman"/>
      <family val="1"/>
      <charset val="163"/>
    </font>
    <font>
      <b/>
      <sz val="10"/>
      <name val="Times New Roman"/>
      <family val="1"/>
      <charset val="163"/>
    </font>
    <font>
      <sz val="9"/>
      <name val="Times New Roman"/>
      <family val="1"/>
      <charset val="163"/>
    </font>
    <font>
      <b/>
      <i/>
      <sz val="9"/>
      <name val="Times New Roman"/>
      <family val="1"/>
    </font>
    <font>
      <i/>
      <sz val="9"/>
      <name val="Times New Roman"/>
      <family val="1"/>
    </font>
    <font>
      <b/>
      <sz val="9"/>
      <name val=".VnArial Narrow"/>
      <family val="2"/>
    </font>
    <font>
      <sz val="9"/>
      <name val=".VnArial Narrow"/>
      <family val="2"/>
    </font>
    <font>
      <sz val="8"/>
      <name val="Times New Roman"/>
      <family val="1"/>
      <charset val="163"/>
    </font>
    <font>
      <b/>
      <u/>
      <sz val="9"/>
      <name val="Times New Roman"/>
      <family val="1"/>
      <charset val="163"/>
    </font>
    <font>
      <b/>
      <sz val="9"/>
      <name val="Times New Roman"/>
      <family val="1"/>
    </font>
    <font>
      <sz val="9"/>
      <name val="Times New Roman"/>
      <family val="1"/>
    </font>
    <font>
      <sz val="9"/>
      <color indexed="81"/>
      <name val="Tahoma"/>
      <family val="2"/>
    </font>
    <font>
      <b/>
      <sz val="9"/>
      <color indexed="81"/>
      <name val="Tahoma"/>
      <family val="2"/>
    </font>
    <font>
      <i/>
      <sz val="14"/>
      <name val="Times New Roman"/>
      <family val="1"/>
    </font>
    <font>
      <b/>
      <sz val="14"/>
      <name val="Times New Roman"/>
      <family val="1"/>
    </font>
    <font>
      <b/>
      <sz val="10"/>
      <color rgb="FFFF0000"/>
      <name val="Times New Roman"/>
      <family val="1"/>
    </font>
    <font>
      <b/>
      <i/>
      <sz val="10"/>
      <color rgb="FFFF0000"/>
      <name val="Times New Roman"/>
      <family val="1"/>
    </font>
    <font>
      <i/>
      <sz val="11"/>
      <color rgb="FFFF0000"/>
      <name val="Times New Roman"/>
      <family val="1"/>
    </font>
    <font>
      <sz val="12"/>
      <name val="VNtimes new roman"/>
      <family val="2"/>
    </font>
    <font>
      <sz val="10"/>
      <name val="Courier New"/>
      <family val="3"/>
    </font>
    <font>
      <sz val="11"/>
      <name val="VNcentury Gothic"/>
      <family val="2"/>
    </font>
    <font>
      <b/>
      <sz val="15"/>
      <name val="VNcentury Gothic"/>
      <family val="2"/>
    </font>
    <font>
      <b/>
      <sz val="11"/>
      <name val="VNTimeH"/>
      <family val="2"/>
    </font>
    <font>
      <b/>
      <sz val="12"/>
      <color indexed="9"/>
      <name val="Times New Roman"/>
      <family val="1"/>
    </font>
    <font>
      <b/>
      <sz val="1"/>
      <color indexed="8"/>
      <name val="Courier New"/>
      <family val="3"/>
    </font>
    <font>
      <b/>
      <i/>
      <sz val="12"/>
      <name val=".VnAristote"/>
      <family val="2"/>
    </font>
    <font>
      <b/>
      <i/>
      <sz val="16"/>
      <name val="Arial"/>
      <family val="2"/>
    </font>
    <font>
      <b/>
      <sz val="8"/>
      <color indexed="8"/>
      <name val="Arial"/>
      <family val="2"/>
    </font>
    <font>
      <b/>
      <sz val="12"/>
      <name val="VNI-Cooper"/>
    </font>
    <font>
      <u/>
      <sz val="9"/>
      <color indexed="20"/>
      <name val="新細明體"/>
      <family val="1"/>
      <charset val="136"/>
    </font>
    <font>
      <u/>
      <sz val="12"/>
      <color indexed="20"/>
      <name val="新細明體"/>
      <family val="1"/>
      <charset val="136"/>
    </font>
    <font>
      <sz val="10"/>
      <color indexed="8"/>
      <name val="ARIAL"/>
      <family val="2"/>
      <charset val="1"/>
    </font>
    <font>
      <b/>
      <i/>
      <sz val="8"/>
      <name val="Times New Roman"/>
      <family val="1"/>
    </font>
    <font>
      <b/>
      <u/>
      <sz val="8"/>
      <name val="Times New Roman"/>
      <family val="1"/>
    </font>
    <font>
      <b/>
      <sz val="10"/>
      <color rgb="FF000000"/>
      <name val="Times New Roman Bold"/>
    </font>
    <font>
      <b/>
      <sz val="9"/>
      <color rgb="FF000000"/>
      <name val="Times New Roman Bold"/>
    </font>
    <font>
      <b/>
      <sz val="11"/>
      <color rgb="FF000000"/>
      <name val="Times New Roman Bold"/>
    </font>
    <font>
      <sz val="11"/>
      <color rgb="FF000000"/>
      <name val="Times New Roman"/>
      <family val="1"/>
    </font>
    <font>
      <sz val="10"/>
      <color rgb="FF000000"/>
      <name val="Times New Roman"/>
      <family val="1"/>
    </font>
    <font>
      <sz val="9"/>
      <color rgb="FF000000"/>
      <name val="Times New Roman"/>
      <family val="1"/>
    </font>
    <font>
      <sz val="12"/>
      <color rgb="FFFF0000"/>
      <name val="Times New Roman"/>
      <family val="1"/>
    </font>
    <font>
      <b/>
      <sz val="7"/>
      <name val="Times New Roman"/>
      <family val="1"/>
    </font>
    <font>
      <i/>
      <sz val="12"/>
      <color theme="0"/>
      <name val="Times New Roman"/>
      <family val="1"/>
    </font>
    <font>
      <sz val="12"/>
      <name val=".VnTime"/>
      <family val="2"/>
    </font>
    <font>
      <sz val="16"/>
      <name val="Times New Roman"/>
      <family val="1"/>
    </font>
    <font>
      <sz val="11"/>
      <color rgb="FFFF0000"/>
      <name val="Times New Roman"/>
      <family val="1"/>
    </font>
    <font>
      <b/>
      <sz val="10"/>
      <color rgb="FFC00000"/>
      <name val="Times New Roman"/>
      <family val="1"/>
    </font>
    <font>
      <sz val="11"/>
      <color rgb="FFC00000"/>
      <name val="Times New Roman"/>
      <family val="1"/>
    </font>
    <font>
      <b/>
      <sz val="10"/>
      <name val=".VnArial Narrow"/>
      <family val="2"/>
    </font>
    <font>
      <sz val="11"/>
      <color theme="1"/>
      <name val="Times New Roman"/>
      <family val="1"/>
    </font>
    <font>
      <i/>
      <sz val="11"/>
      <color theme="1"/>
      <name val="Times New Roman"/>
      <family val="1"/>
    </font>
    <font>
      <b/>
      <sz val="11"/>
      <color theme="1"/>
      <name val="Times New Roman"/>
      <family val="1"/>
    </font>
    <font>
      <i/>
      <sz val="10"/>
      <color theme="1"/>
      <name val="Times New Roman"/>
      <family val="1"/>
    </font>
    <font>
      <b/>
      <sz val="12"/>
      <color theme="1"/>
      <name val="Times New Roman"/>
      <family val="1"/>
    </font>
    <font>
      <i/>
      <sz val="12"/>
      <color theme="1"/>
      <name val="Times New Roman"/>
      <family val="1"/>
    </font>
    <font>
      <sz val="10"/>
      <color rgb="FFFF0000"/>
      <name val="Times New Roman"/>
      <family val="1"/>
    </font>
    <font>
      <i/>
      <sz val="11"/>
      <color theme="0"/>
      <name val="Times New Roman"/>
      <family val="1"/>
    </font>
    <font>
      <b/>
      <sz val="11"/>
      <color rgb="FFC00000"/>
      <name val="Times New Roman"/>
      <family val="1"/>
    </font>
    <font>
      <b/>
      <sz val="8"/>
      <color theme="0"/>
      <name val=".VnArial Narrow"/>
      <family val="2"/>
    </font>
  </fonts>
  <fills count="97">
    <fill>
      <patternFill patternType="none"/>
    </fill>
    <fill>
      <patternFill patternType="gray125"/>
    </fill>
    <fill>
      <patternFill patternType="solid">
        <fgColor indexed="22"/>
        <bgColor indexed="64"/>
      </patternFill>
    </fill>
    <fill>
      <patternFill patternType="solid">
        <fgColor indexed="22"/>
        <bgColor indexed="31"/>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31"/>
        <bgColor indexed="31"/>
      </patternFill>
    </fill>
    <fill>
      <patternFill patternType="solid">
        <fgColor indexed="44"/>
        <bgColor indexed="44"/>
      </patternFill>
    </fill>
    <fill>
      <patternFill patternType="solid">
        <fgColor indexed="10"/>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57"/>
      </patternFill>
    </fill>
    <fill>
      <patternFill patternType="solid">
        <fgColor indexed="42"/>
        <bgColor indexed="42"/>
      </patternFill>
    </fill>
    <fill>
      <patternFill patternType="solid">
        <fgColor indexed="27"/>
        <bgColor indexed="27"/>
      </patternFill>
    </fill>
    <fill>
      <patternFill patternType="solid">
        <fgColor indexed="53"/>
      </patternFill>
    </fill>
    <fill>
      <patternFill patternType="solid">
        <fgColor indexed="47"/>
        <bgColor indexed="47"/>
      </patternFill>
    </fill>
    <fill>
      <patternFill patternType="solid">
        <fgColor indexed="22"/>
      </patternFill>
    </fill>
    <fill>
      <patternFill patternType="solid">
        <fgColor indexed="42"/>
        <bgColor indexed="64"/>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9"/>
        <bgColor indexed="64"/>
      </patternFill>
    </fill>
    <fill>
      <patternFill patternType="solid">
        <fgColor indexed="41"/>
        <bgColor indexed="64"/>
      </patternFill>
    </fill>
    <fill>
      <patternFill patternType="solid">
        <fgColor indexed="65"/>
        <bgColor indexed="64"/>
      </patternFill>
    </fill>
    <fill>
      <patternFill patternType="solid">
        <fgColor indexed="26"/>
        <bgColor indexed="64"/>
      </patternFill>
    </fill>
    <fill>
      <patternFill patternType="solid">
        <fgColor indexed="40"/>
        <bgColor indexed="64"/>
      </patternFill>
    </fill>
    <fill>
      <patternFill patternType="solid">
        <fgColor indexed="15"/>
      </patternFill>
    </fill>
    <fill>
      <patternFill patternType="solid">
        <fgColor indexed="12"/>
      </patternFill>
    </fill>
    <fill>
      <patternFill patternType="solid">
        <fgColor indexed="43"/>
      </patternFill>
    </fill>
    <fill>
      <patternFill patternType="solid">
        <fgColor indexed="26"/>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
      <patternFill patternType="solid">
        <fgColor theme="0"/>
        <bgColor indexed="64"/>
      </patternFill>
    </fill>
    <fill>
      <patternFill patternType="solid">
        <fgColor rgb="FFFFFF00"/>
        <bgColor indexed="64"/>
      </patternFill>
    </fill>
    <fill>
      <patternFill patternType="solid">
        <fgColor indexed="22"/>
        <bgColor indexed="25"/>
      </patternFill>
    </fill>
    <fill>
      <patternFill patternType="solid">
        <fgColor indexed="31"/>
        <bgColor indexed="34"/>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34"/>
      </patternFill>
    </fill>
    <fill>
      <patternFill patternType="solid">
        <fgColor indexed="44"/>
        <bgColor indexed="38"/>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9"/>
        <bgColor indexed="26"/>
      </patternFill>
    </fill>
    <fill>
      <patternFill patternType="solid">
        <fgColor indexed="8"/>
        <bgColor indexed="58"/>
      </patternFill>
    </fill>
    <fill>
      <patternFill patternType="solid">
        <fgColor indexed="40"/>
        <bgColor indexed="49"/>
      </patternFill>
    </fill>
    <fill>
      <patternFill patternType="solid">
        <fgColor indexed="15"/>
        <bgColor indexed="35"/>
      </patternFill>
    </fill>
    <fill>
      <patternFill patternType="solid">
        <fgColor indexed="12"/>
        <bgColor indexed="39"/>
      </patternFill>
    </fill>
    <fill>
      <patternFill patternType="solid">
        <fgColor indexed="43"/>
        <bgColor indexed="26"/>
      </patternFill>
    </fill>
    <fill>
      <patternFill patternType="solid">
        <fgColor indexed="19"/>
        <bgColor indexed="23"/>
      </patternFill>
    </fill>
    <fill>
      <patternFill patternType="solid">
        <fgColor indexed="54"/>
        <bgColor indexed="19"/>
      </patternFill>
    </fill>
    <fill>
      <patternFill patternType="solid">
        <fgColor indexed="50"/>
        <bgColor indexed="51"/>
      </patternFill>
    </fill>
    <fill>
      <patternFill patternType="solid">
        <fgColor indexed="21"/>
        <bgColor indexed="30"/>
      </patternFill>
    </fill>
    <fill>
      <patternFill patternType="solid">
        <fgColor indexed="38"/>
        <bgColor indexed="24"/>
      </patternFill>
    </fill>
    <fill>
      <patternFill patternType="solid">
        <fgColor indexed="34"/>
        <bgColor indexed="31"/>
      </patternFill>
    </fill>
    <fill>
      <patternFill patternType="solid">
        <fgColor indexed="41"/>
        <bgColor indexed="27"/>
      </patternFill>
    </fill>
  </fills>
  <borders count="8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uble">
        <color indexed="64"/>
      </top>
      <bottom style="hair">
        <color indexed="64"/>
      </bottom>
      <diagonal/>
    </border>
    <border>
      <left/>
      <right/>
      <top/>
      <bottom style="hair">
        <color indexed="64"/>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double">
        <color indexed="64"/>
      </right>
      <top/>
      <bottom/>
      <diagonal/>
    </border>
    <border>
      <left style="thin">
        <color indexed="64"/>
      </left>
      <right style="thin">
        <color indexed="64"/>
      </right>
      <top/>
      <bottom/>
      <diagonal/>
    </border>
    <border>
      <left/>
      <right/>
      <top style="double">
        <color indexed="64"/>
      </top>
      <bottom style="double">
        <color indexed="64"/>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8"/>
      </top>
      <bottom style="thin">
        <color indexed="64"/>
      </bottom>
      <diagonal/>
    </border>
    <border>
      <left/>
      <right/>
      <top/>
      <bottom style="double">
        <color indexed="52"/>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8"/>
      </left>
      <right/>
      <top style="thin">
        <color indexed="8"/>
      </top>
      <bottom style="thin">
        <color indexed="8"/>
      </bottom>
      <diagonal/>
    </border>
    <border>
      <left style="thin">
        <color indexed="64"/>
      </left>
      <right style="medium">
        <color indexed="64"/>
      </right>
      <top style="medium">
        <color indexed="64"/>
      </top>
      <bottom style="thin">
        <color indexed="64"/>
      </bottom>
      <diagonal/>
    </border>
    <border>
      <left/>
      <right style="medium">
        <color indexed="0"/>
      </right>
      <top/>
      <bottom/>
      <diagonal/>
    </border>
    <border>
      <left/>
      <right style="medium">
        <color indexed="8"/>
      </right>
      <top/>
      <bottom/>
      <diagonal/>
    </border>
    <border>
      <left style="thin">
        <color indexed="64"/>
      </left>
      <right style="thin">
        <color indexed="64"/>
      </right>
      <top style="thin">
        <color indexed="64"/>
      </top>
      <bottom/>
      <diagonal/>
    </border>
    <border>
      <left style="double">
        <color indexed="64"/>
      </left>
      <right style="thin">
        <color indexed="64"/>
      </right>
      <top style="double">
        <color indexed="64"/>
      </top>
      <bottom/>
      <diagonal/>
    </border>
    <border>
      <left style="double">
        <color indexed="64"/>
      </left>
      <right style="thin">
        <color indexed="64"/>
      </right>
      <top style="hair">
        <color indexed="64"/>
      </top>
      <bottom style="double">
        <color indexed="64"/>
      </bottom>
      <diagonal/>
    </border>
    <border>
      <left style="medium">
        <color indexed="9"/>
      </left>
      <right style="medium">
        <color indexed="9"/>
      </right>
      <top style="medium">
        <color indexed="9"/>
      </top>
      <bottom style="medium">
        <color indexed="9"/>
      </bottom>
      <diagonal/>
    </border>
    <border>
      <left style="hair">
        <color indexed="64"/>
      </left>
      <right/>
      <top/>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bottom/>
      <diagonal/>
    </border>
    <border>
      <left style="hair">
        <color indexed="13"/>
      </left>
      <right style="hair">
        <color indexed="13"/>
      </right>
      <top style="hair">
        <color indexed="13"/>
      </top>
      <bottom style="hair">
        <color indexed="13"/>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diagonal/>
    </border>
    <border>
      <left style="thin">
        <color indexed="8"/>
      </left>
      <right style="thin">
        <color indexed="8"/>
      </right>
      <top style="hair">
        <color indexed="8"/>
      </top>
      <bottom style="hair">
        <color indexed="8"/>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style="thin">
        <color indexed="8"/>
      </left>
      <right/>
      <top/>
      <bottom/>
      <diagonal/>
    </border>
    <border>
      <left/>
      <right style="double">
        <color indexed="8"/>
      </right>
      <top/>
      <bottom/>
      <diagonal/>
    </border>
    <border>
      <left/>
      <right/>
      <top style="double">
        <color indexed="8"/>
      </top>
      <bottom style="double">
        <color indexed="8"/>
      </bottom>
      <diagonal/>
    </border>
    <border>
      <left/>
      <right/>
      <top style="medium">
        <color indexed="8"/>
      </top>
      <bottom style="medium">
        <color indexed="8"/>
      </bottom>
      <diagonal/>
    </border>
    <border>
      <left/>
      <right/>
      <top style="thin">
        <color indexed="8"/>
      </top>
      <bottom style="thin">
        <color indexed="8"/>
      </bottom>
      <diagonal/>
    </border>
    <border>
      <left/>
      <right/>
      <top/>
      <bottom style="medium">
        <color indexed="8"/>
      </bottom>
      <diagonal/>
    </border>
    <border>
      <left style="thin">
        <color indexed="8"/>
      </left>
      <right style="thin">
        <color indexed="8"/>
      </right>
      <top/>
      <bottom style="hair">
        <color indexed="8"/>
      </bottom>
      <diagonal/>
    </border>
    <border>
      <left style="thin">
        <color indexed="8"/>
      </left>
      <right style="thin">
        <color indexed="8"/>
      </right>
      <top/>
      <bottom/>
      <diagonal/>
    </border>
    <border>
      <left/>
      <right/>
      <top/>
      <bottom style="hair">
        <color indexed="8"/>
      </bottom>
      <diagonal/>
    </border>
    <border>
      <left style="medium">
        <color indexed="8"/>
      </left>
      <right style="medium">
        <color indexed="8"/>
      </right>
      <top style="medium">
        <color indexed="8"/>
      </top>
      <bottom style="medium">
        <color indexed="8"/>
      </bottom>
      <diagonal/>
    </border>
    <border>
      <left style="thin">
        <color indexed="8"/>
      </left>
      <right style="thin">
        <color indexed="8"/>
      </right>
      <top style="thin">
        <color indexed="8"/>
      </top>
      <bottom style="hair">
        <color indexed="8"/>
      </bottom>
      <diagonal/>
    </border>
    <border>
      <left style="thin">
        <color indexed="27"/>
      </left>
      <right style="thin">
        <color indexed="48"/>
      </right>
      <top style="medium">
        <color indexed="27"/>
      </top>
      <bottom style="thin">
        <color indexed="48"/>
      </bottom>
      <diagonal/>
    </border>
    <border>
      <left/>
      <right/>
      <top style="double">
        <color indexed="8"/>
      </top>
      <bottom/>
      <diagonal/>
    </border>
    <border>
      <left style="hair">
        <color indexed="8"/>
      </left>
      <right/>
      <top/>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hair">
        <color indexed="64"/>
      </bottom>
      <diagonal/>
    </border>
    <border>
      <left/>
      <right style="thin">
        <color rgb="FF000000"/>
      </right>
      <top style="hair">
        <color rgb="FF000000"/>
      </top>
      <bottom style="hair">
        <color rgb="FF000000"/>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thin">
        <color auto="1"/>
      </bottom>
      <diagonal/>
    </border>
    <border>
      <left style="thin">
        <color indexed="64"/>
      </left>
      <right style="thin">
        <color indexed="64"/>
      </right>
      <top style="dotted">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5842">
    <xf numFmtId="0" fontId="0" fillId="0" borderId="0"/>
    <xf numFmtId="182" fontId="12" fillId="0" borderId="0" applyFont="0" applyFill="0" applyBorder="0" applyAlignment="0" applyProtection="0"/>
    <xf numFmtId="0" fontId="13" fillId="0" borderId="0" applyNumberFormat="0" applyFill="0" applyBorder="0" applyAlignment="0" applyProtection="0"/>
    <xf numFmtId="0" fontId="32" fillId="0" borderId="0" applyNumberFormat="0" applyFill="0" applyBorder="0" applyAlignment="0" applyProtection="0"/>
    <xf numFmtId="0" fontId="14" fillId="0" borderId="0"/>
    <xf numFmtId="301" fontId="12" fillId="0" borderId="0" applyFont="0" applyFill="0" applyBorder="0" applyAlignment="0" applyProtection="0">
      <protection locked="0"/>
    </xf>
    <xf numFmtId="3" fontId="15" fillId="0" borderId="1"/>
    <xf numFmtId="287" fontId="16" fillId="0" borderId="2">
      <alignment horizontal="center"/>
      <protection hidden="1"/>
    </xf>
    <xf numFmtId="175" fontId="17" fillId="0" borderId="3" applyFont="0" applyBorder="0"/>
    <xf numFmtId="0" fontId="18" fillId="0" borderId="0"/>
    <xf numFmtId="0" fontId="24" fillId="0" borderId="0"/>
    <xf numFmtId="191" fontId="19" fillId="0" borderId="0" applyFont="0" applyFill="0" applyBorder="0" applyAlignment="0" applyProtection="0"/>
    <xf numFmtId="0" fontId="20" fillId="0" borderId="0" applyFont="0" applyFill="0" applyBorder="0" applyAlignment="0" applyProtection="0"/>
    <xf numFmtId="190" fontId="19"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1" fillId="0" borderId="0" applyFont="0" applyFill="0" applyBorder="0" applyAlignment="0" applyProtection="0"/>
    <xf numFmtId="0" fontId="22" fillId="0" borderId="4"/>
    <xf numFmtId="298" fontId="23" fillId="0" borderId="0" applyFont="0" applyFill="0" applyBorder="0" applyAlignment="0" applyProtection="0"/>
    <xf numFmtId="254" fontId="24" fillId="0" borderId="0" applyFont="0" applyFill="0" applyBorder="0" applyAlignment="0" applyProtection="0"/>
    <xf numFmtId="169" fontId="25" fillId="0" borderId="0" applyFont="0" applyFill="0" applyBorder="0" applyAlignment="0" applyProtection="0"/>
    <xf numFmtId="171" fontId="25" fillId="0" borderId="0" applyFont="0" applyFill="0" applyBorder="0" applyAlignment="0" applyProtection="0"/>
    <xf numFmtId="6" fontId="26" fillId="0" borderId="0" applyFont="0" applyFill="0" applyBorder="0" applyAlignment="0" applyProtection="0"/>
    <xf numFmtId="0" fontId="27"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28" fillId="0" borderId="0"/>
    <xf numFmtId="0" fontId="29" fillId="0" borderId="0"/>
    <xf numFmtId="0" fontId="19" fillId="0" borderId="0" applyNumberFormat="0" applyFill="0" applyBorder="0" applyAlignment="0" applyProtection="0"/>
    <xf numFmtId="0" fontId="19" fillId="0" borderId="0" applyNumberFormat="0" applyFill="0" applyBorder="0" applyAlignment="0" applyProtection="0"/>
    <xf numFmtId="260" fontId="13" fillId="0" borderId="0" applyFill="0" applyBorder="0" applyAlignment="0" applyProtection="0"/>
    <xf numFmtId="0" fontId="19" fillId="0" borderId="0" applyNumberFormat="0" applyFill="0" applyBorder="0" applyAlignment="0" applyProtection="0"/>
    <xf numFmtId="0" fontId="2" fillId="0" borderId="0" applyNumberFormat="0" applyFill="0" applyBorder="0" applyProtection="0">
      <alignment horizontal="center" vertical="center"/>
    </xf>
    <xf numFmtId="169" fontId="13" fillId="0" borderId="0" applyFont="0" applyFill="0" applyBorder="0" applyAlignment="0" applyProtection="0"/>
    <xf numFmtId="0" fontId="18" fillId="0" borderId="0" applyNumberFormat="0" applyFill="0" applyBorder="0" applyAlignment="0" applyProtection="0"/>
    <xf numFmtId="0" fontId="24" fillId="0" borderId="0" applyNumberFormat="0" applyFill="0" applyBorder="0" applyAlignment="0" applyProtection="0"/>
    <xf numFmtId="42" fontId="30" fillId="0" borderId="0" applyFont="0" applyFill="0" applyBorder="0" applyAlignment="0" applyProtection="0"/>
    <xf numFmtId="0" fontId="31" fillId="0" borderId="0"/>
    <xf numFmtId="0" fontId="34" fillId="0" borderId="0"/>
    <xf numFmtId="0" fontId="31" fillId="0" borderId="0"/>
    <xf numFmtId="0" fontId="34" fillId="0" borderId="0"/>
    <xf numFmtId="214" fontId="32" fillId="0" borderId="0" applyFont="0" applyFill="0" applyBorder="0" applyAlignment="0" applyProtection="0"/>
    <xf numFmtId="261" fontId="13" fillId="0" borderId="0" applyFill="0" applyBorder="0" applyAlignment="0" applyProtection="0"/>
    <xf numFmtId="261" fontId="32" fillId="0" borderId="0" applyFill="0" applyBorder="0" applyAlignment="0" applyProtection="0"/>
    <xf numFmtId="0" fontId="18" fillId="0" borderId="0" applyNumberFormat="0" applyFill="0" applyBorder="0" applyAlignment="0" applyProtection="0"/>
    <xf numFmtId="0" fontId="24" fillId="0" borderId="0" applyNumberFormat="0" applyFill="0" applyBorder="0" applyAlignment="0" applyProtection="0"/>
    <xf numFmtId="42" fontId="30" fillId="0" borderId="0" applyFont="0" applyFill="0" applyBorder="0" applyAlignment="0" applyProtection="0"/>
    <xf numFmtId="42" fontId="30" fillId="0" borderId="0" applyFont="0" applyFill="0" applyBorder="0" applyAlignment="0" applyProtection="0"/>
    <xf numFmtId="0" fontId="18" fillId="0" borderId="0" applyNumberFormat="0" applyFill="0" applyBorder="0" applyAlignment="0" applyProtection="0"/>
    <xf numFmtId="0" fontId="24" fillId="0" borderId="0" applyNumberFormat="0" applyFill="0" applyBorder="0" applyAlignment="0" applyProtection="0"/>
    <xf numFmtId="0" fontId="10" fillId="0" borderId="0"/>
    <xf numFmtId="0" fontId="18"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10" fillId="0" borderId="0"/>
    <xf numFmtId="0" fontId="31" fillId="0" borderId="0"/>
    <xf numFmtId="0" fontId="34" fillId="0" borderId="0"/>
    <xf numFmtId="165" fontId="30" fillId="0" borderId="0" applyFont="0" applyFill="0" applyBorder="0" applyAlignment="0" applyProtection="0"/>
    <xf numFmtId="165" fontId="30" fillId="0" borderId="0" applyFont="0" applyFill="0" applyBorder="0" applyAlignment="0" applyProtection="0"/>
    <xf numFmtId="0" fontId="31" fillId="0" borderId="0"/>
    <xf numFmtId="0" fontId="34" fillId="0" borderId="0"/>
    <xf numFmtId="0" fontId="18" fillId="0" borderId="0" applyNumberFormat="0" applyFill="0" applyBorder="0" applyAlignment="0" applyProtection="0"/>
    <xf numFmtId="0" fontId="24" fillId="0" borderId="0" applyNumberFormat="0" applyFill="0" applyBorder="0" applyAlignment="0" applyProtection="0"/>
    <xf numFmtId="0" fontId="10" fillId="0" borderId="0"/>
    <xf numFmtId="0" fontId="31" fillId="0" borderId="0"/>
    <xf numFmtId="0" fontId="34" fillId="0" borderId="0"/>
    <xf numFmtId="0" fontId="18" fillId="0" borderId="0" applyNumberFormat="0" applyFill="0" applyBorder="0" applyAlignment="0" applyProtection="0"/>
    <xf numFmtId="0" fontId="24" fillId="0" borderId="0" applyNumberFormat="0" applyFill="0" applyBorder="0" applyAlignment="0" applyProtection="0"/>
    <xf numFmtId="0" fontId="10" fillId="0" borderId="0"/>
    <xf numFmtId="0" fontId="18" fillId="0" borderId="0" applyNumberFormat="0" applyFill="0" applyBorder="0" applyAlignment="0" applyProtection="0"/>
    <xf numFmtId="0" fontId="24" fillId="0" borderId="0" applyNumberFormat="0" applyFill="0" applyBorder="0" applyAlignment="0" applyProtection="0"/>
    <xf numFmtId="0" fontId="10" fillId="0" borderId="0"/>
    <xf numFmtId="0" fontId="18" fillId="0" borderId="0" applyNumberFormat="0" applyFill="0" applyBorder="0" applyAlignment="0" applyProtection="0"/>
    <xf numFmtId="0" fontId="24" fillId="0" borderId="0" applyNumberFormat="0" applyFill="0" applyBorder="0" applyAlignment="0" applyProtection="0"/>
    <xf numFmtId="0" fontId="10" fillId="0" borderId="0"/>
    <xf numFmtId="0" fontId="10" fillId="0" borderId="0"/>
    <xf numFmtId="0" fontId="24" fillId="0" borderId="0" applyNumberFormat="0" applyFill="0" applyBorder="0" applyAlignment="0" applyProtection="0"/>
    <xf numFmtId="0" fontId="33" fillId="0" borderId="0">
      <alignment vertical="top"/>
    </xf>
    <xf numFmtId="0" fontId="85" fillId="0" borderId="0">
      <alignment vertical="top"/>
    </xf>
    <xf numFmtId="0" fontId="18" fillId="0" borderId="0" applyNumberFormat="0" applyFill="0" applyBorder="0" applyAlignment="0" applyProtection="0"/>
    <xf numFmtId="0" fontId="24" fillId="0" borderId="0" applyNumberFormat="0" applyFill="0" applyBorder="0" applyAlignment="0" applyProtection="0"/>
    <xf numFmtId="42" fontId="30" fillId="0" borderId="0" applyFont="0" applyFill="0" applyBorder="0" applyAlignment="0" applyProtection="0"/>
    <xf numFmtId="0" fontId="31" fillId="0" borderId="0"/>
    <xf numFmtId="0" fontId="34"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1" fillId="0" borderId="0"/>
    <xf numFmtId="0" fontId="34" fillId="0" borderId="0"/>
    <xf numFmtId="0" fontId="31" fillId="0" borderId="0"/>
    <xf numFmtId="0" fontId="34" fillId="0" borderId="0"/>
    <xf numFmtId="0" fontId="34" fillId="0" borderId="0"/>
    <xf numFmtId="0" fontId="10" fillId="0" borderId="0"/>
    <xf numFmtId="0" fontId="10" fillId="0" borderId="0"/>
    <xf numFmtId="0" fontId="10" fillId="0" borderId="0"/>
    <xf numFmtId="0" fontId="19" fillId="0" borderId="0"/>
    <xf numFmtId="0" fontId="10" fillId="0" borderId="0"/>
    <xf numFmtId="0" fontId="19" fillId="0" borderId="0"/>
    <xf numFmtId="0" fontId="19" fillId="0" borderId="0"/>
    <xf numFmtId="0" fontId="19" fillId="0" borderId="0"/>
    <xf numFmtId="0" fontId="19" fillId="0" borderId="0"/>
    <xf numFmtId="0" fontId="10" fillId="0" borderId="0"/>
    <xf numFmtId="0" fontId="10" fillId="0" borderId="0"/>
    <xf numFmtId="0" fontId="10" fillId="0" borderId="0"/>
    <xf numFmtId="0" fontId="19" fillId="0" borderId="0"/>
    <xf numFmtId="0" fontId="10" fillId="0" borderId="0"/>
    <xf numFmtId="0" fontId="10" fillId="0" borderId="0"/>
    <xf numFmtId="0" fontId="10" fillId="0" borderId="0"/>
    <xf numFmtId="0" fontId="18" fillId="0" borderId="0" applyNumberFormat="0" applyFill="0" applyBorder="0" applyAlignment="0" applyProtection="0"/>
    <xf numFmtId="0" fontId="24" fillId="0" borderId="0" applyNumberFormat="0" applyFill="0" applyBorder="0" applyAlignment="0" applyProtection="0"/>
    <xf numFmtId="0" fontId="18" fillId="0" borderId="0" applyNumberFormat="0" applyFill="0" applyBorder="0" applyAlignment="0" applyProtection="0"/>
    <xf numFmtId="0" fontId="24" fillId="0" borderId="0" applyNumberFormat="0" applyFill="0" applyBorder="0" applyAlignment="0" applyProtection="0"/>
    <xf numFmtId="0" fontId="18" fillId="0" borderId="0" applyNumberFormat="0" applyFill="0" applyBorder="0" applyAlignment="0" applyProtection="0"/>
    <xf numFmtId="0" fontId="24" fillId="0" borderId="0" applyNumberFormat="0" applyFill="0" applyBorder="0" applyAlignment="0" applyProtection="0"/>
    <xf numFmtId="0" fontId="18" fillId="0" borderId="0" applyNumberFormat="0" applyFill="0" applyBorder="0" applyAlignment="0" applyProtection="0"/>
    <xf numFmtId="0" fontId="24" fillId="0" borderId="0" applyNumberFormat="0" applyFill="0" applyBorder="0" applyAlignment="0" applyProtection="0"/>
    <xf numFmtId="0" fontId="10" fillId="0" borderId="0"/>
    <xf numFmtId="0" fontId="10" fillId="0" borderId="0"/>
    <xf numFmtId="0" fontId="10" fillId="0" borderId="0"/>
    <xf numFmtId="0" fontId="34" fillId="0" borderId="0" applyFont="0" applyFill="0" applyBorder="0" applyAlignment="0" applyProtection="0"/>
    <xf numFmtId="0" fontId="34" fillId="0" borderId="0" applyFont="0" applyFill="0" applyBorder="0" applyAlignment="0" applyProtection="0"/>
    <xf numFmtId="0" fontId="18" fillId="0" borderId="0" applyNumberFormat="0" applyFill="0" applyBorder="0" applyAlignment="0" applyProtection="0"/>
    <xf numFmtId="0" fontId="24" fillId="0" borderId="0" applyNumberFormat="0" applyFill="0" applyBorder="0" applyAlignment="0" applyProtection="0"/>
    <xf numFmtId="0" fontId="10" fillId="0" borderId="0"/>
    <xf numFmtId="42" fontId="30" fillId="0" borderId="0" applyFont="0" applyFill="0" applyBorder="0" applyAlignment="0" applyProtection="0"/>
    <xf numFmtId="182" fontId="12" fillId="0" borderId="0" applyFont="0" applyFill="0" applyBorder="0" applyAlignment="0" applyProtection="0"/>
    <xf numFmtId="171" fontId="12" fillId="0" borderId="0" applyFont="0" applyFill="0" applyBorder="0" applyAlignment="0" applyProtection="0"/>
    <xf numFmtId="4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204" fontId="30" fillId="0" borderId="0" applyFont="0" applyFill="0" applyBorder="0" applyAlignment="0" applyProtection="0"/>
    <xf numFmtId="248"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43" fontId="30" fillId="0" borderId="0" applyFont="0" applyFill="0" applyBorder="0" applyAlignment="0" applyProtection="0"/>
    <xf numFmtId="169" fontId="12" fillId="0" borderId="0" applyFont="0" applyFill="0" applyBorder="0" applyAlignment="0" applyProtection="0"/>
    <xf numFmtId="42" fontId="30" fillId="0" borderId="0" applyFont="0" applyFill="0" applyBorder="0" applyAlignment="0" applyProtection="0"/>
    <xf numFmtId="42"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249" fontId="30" fillId="0" borderId="0" applyFont="0" applyFill="0" applyBorder="0" applyAlignment="0" applyProtection="0"/>
    <xf numFmtId="188" fontId="12" fillId="0" borderId="0" applyFont="0" applyFill="0" applyBorder="0" applyAlignment="0" applyProtection="0"/>
    <xf numFmtId="188" fontId="30" fillId="0" borderId="0" applyFont="0" applyFill="0" applyBorder="0" applyAlignment="0" applyProtection="0"/>
    <xf numFmtId="4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204" fontId="30" fillId="0" borderId="0" applyFont="0" applyFill="0" applyBorder="0" applyAlignment="0" applyProtection="0"/>
    <xf numFmtId="248"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171" fontId="12" fillId="0" borderId="0" applyFont="0" applyFill="0" applyBorder="0" applyAlignment="0" applyProtection="0"/>
    <xf numFmtId="43" fontId="30" fillId="0" borderId="0" applyFont="0" applyFill="0" applyBorder="0" applyAlignment="0" applyProtection="0"/>
    <xf numFmtId="41" fontId="30" fillId="0" borderId="0" applyFont="0" applyFill="0" applyBorder="0" applyAlignment="0" applyProtection="0"/>
    <xf numFmtId="172" fontId="30" fillId="0" borderId="0" applyFont="0" applyFill="0" applyBorder="0" applyAlignment="0" applyProtection="0"/>
    <xf numFmtId="172" fontId="30" fillId="0" borderId="0" applyFont="0" applyFill="0" applyBorder="0" applyAlignment="0" applyProtection="0"/>
    <xf numFmtId="206" fontId="30" fillId="0" borderId="0" applyFont="0" applyFill="0" applyBorder="0" applyAlignment="0" applyProtection="0"/>
    <xf numFmtId="214" fontId="30" fillId="0" borderId="0" applyFont="0" applyFill="0" applyBorder="0" applyAlignment="0" applyProtection="0"/>
    <xf numFmtId="172" fontId="30" fillId="0" borderId="0" applyFont="0" applyFill="0" applyBorder="0" applyAlignment="0" applyProtection="0"/>
    <xf numFmtId="172"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41" fontId="30" fillId="0" borderId="0" applyFont="0" applyFill="0" applyBorder="0" applyAlignment="0" applyProtection="0"/>
    <xf numFmtId="42"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249" fontId="30" fillId="0" borderId="0" applyFont="0" applyFill="0" applyBorder="0" applyAlignment="0" applyProtection="0"/>
    <xf numFmtId="188" fontId="12" fillId="0" borderId="0" applyFont="0" applyFill="0" applyBorder="0" applyAlignment="0" applyProtection="0"/>
    <xf numFmtId="188" fontId="30" fillId="0" borderId="0" applyFont="0" applyFill="0" applyBorder="0" applyAlignment="0" applyProtection="0"/>
    <xf numFmtId="169" fontId="12" fillId="0" borderId="0" applyFont="0" applyFill="0" applyBorder="0" applyAlignment="0" applyProtection="0"/>
    <xf numFmtId="171" fontId="12" fillId="0" borderId="0" applyFont="0" applyFill="0" applyBorder="0" applyAlignment="0" applyProtection="0"/>
    <xf numFmtId="41" fontId="30" fillId="0" borderId="0" applyFont="0" applyFill="0" applyBorder="0" applyAlignment="0" applyProtection="0"/>
    <xf numFmtId="172" fontId="30" fillId="0" borderId="0" applyFont="0" applyFill="0" applyBorder="0" applyAlignment="0" applyProtection="0"/>
    <xf numFmtId="172" fontId="30" fillId="0" borderId="0" applyFont="0" applyFill="0" applyBorder="0" applyAlignment="0" applyProtection="0"/>
    <xf numFmtId="206" fontId="30" fillId="0" borderId="0" applyFont="0" applyFill="0" applyBorder="0" applyAlignment="0" applyProtection="0"/>
    <xf numFmtId="214" fontId="30" fillId="0" borderId="0" applyFont="0" applyFill="0" applyBorder="0" applyAlignment="0" applyProtection="0"/>
    <xf numFmtId="172" fontId="30" fillId="0" borderId="0" applyFont="0" applyFill="0" applyBorder="0" applyAlignment="0" applyProtection="0"/>
    <xf numFmtId="172"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41" fontId="30" fillId="0" borderId="0" applyFont="0" applyFill="0" applyBorder="0" applyAlignment="0" applyProtection="0"/>
    <xf numFmtId="4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204" fontId="30" fillId="0" borderId="0" applyFont="0" applyFill="0" applyBorder="0" applyAlignment="0" applyProtection="0"/>
    <xf numFmtId="248"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43" fontId="30" fillId="0" borderId="0" applyFont="0" applyFill="0" applyBorder="0" applyAlignment="0" applyProtection="0"/>
    <xf numFmtId="169" fontId="12" fillId="0" borderId="0" applyFont="0" applyFill="0" applyBorder="0" applyAlignment="0" applyProtection="0"/>
    <xf numFmtId="182" fontId="12" fillId="0" borderId="0" applyFont="0" applyFill="0" applyBorder="0" applyAlignment="0" applyProtection="0"/>
    <xf numFmtId="0" fontId="18" fillId="0" borderId="0" applyNumberFormat="0" applyFill="0" applyBorder="0" applyAlignment="0" applyProtection="0"/>
    <xf numFmtId="0" fontId="24" fillId="0" borderId="0" applyNumberFormat="0" applyFill="0" applyBorder="0" applyAlignment="0" applyProtection="0"/>
    <xf numFmtId="0" fontId="18" fillId="0" borderId="0" applyNumberFormat="0" applyFill="0" applyBorder="0" applyAlignment="0" applyProtection="0"/>
    <xf numFmtId="0" fontId="24" fillId="0" borderId="0" applyNumberFormat="0" applyFill="0" applyBorder="0" applyAlignment="0" applyProtection="0"/>
    <xf numFmtId="0" fontId="18" fillId="0" borderId="0" applyNumberFormat="0" applyFill="0" applyBorder="0" applyAlignment="0" applyProtection="0"/>
    <xf numFmtId="0" fontId="24" fillId="0" borderId="0" applyNumberFormat="0" applyFill="0" applyBorder="0" applyAlignment="0" applyProtection="0"/>
    <xf numFmtId="249" fontId="30" fillId="0" borderId="0" applyFont="0" applyFill="0" applyBorder="0" applyAlignment="0" applyProtection="0"/>
    <xf numFmtId="188" fontId="12" fillId="0" borderId="0" applyFont="0" applyFill="0" applyBorder="0" applyAlignment="0" applyProtection="0"/>
    <xf numFmtId="188" fontId="30" fillId="0" borderId="0" applyFont="0" applyFill="0" applyBorder="0" applyAlignment="0" applyProtection="0"/>
    <xf numFmtId="0" fontId="18" fillId="0" borderId="0" applyNumberFormat="0" applyFill="0" applyBorder="0" applyAlignment="0" applyProtection="0"/>
    <xf numFmtId="0" fontId="24" fillId="0" borderId="0" applyNumberFormat="0" applyFill="0" applyBorder="0" applyAlignment="0" applyProtection="0"/>
    <xf numFmtId="0" fontId="10" fillId="0" borderId="0"/>
    <xf numFmtId="0" fontId="10" fillId="0" borderId="0"/>
    <xf numFmtId="42" fontId="30" fillId="0" borderId="0" applyFont="0" applyFill="0" applyBorder="0" applyAlignment="0" applyProtection="0"/>
    <xf numFmtId="42" fontId="30" fillId="0" borderId="0" applyFont="0" applyFill="0" applyBorder="0" applyAlignment="0" applyProtection="0"/>
    <xf numFmtId="0" fontId="10" fillId="0" borderId="0"/>
    <xf numFmtId="0" fontId="18" fillId="0" borderId="0" applyNumberFormat="0" applyFill="0" applyBorder="0" applyAlignment="0" applyProtection="0"/>
    <xf numFmtId="0" fontId="24" fillId="0" borderId="0" applyNumberFormat="0" applyFill="0" applyBorder="0" applyAlignment="0" applyProtection="0"/>
    <xf numFmtId="42" fontId="30" fillId="0" borderId="0" applyFont="0" applyFill="0" applyBorder="0" applyAlignment="0" applyProtection="0"/>
    <xf numFmtId="42" fontId="30" fillId="0" borderId="0" applyFont="0" applyFill="0" applyBorder="0" applyAlignment="0" applyProtection="0"/>
    <xf numFmtId="42" fontId="30" fillId="0" borderId="0" applyFont="0" applyFill="0" applyBorder="0" applyAlignment="0" applyProtection="0"/>
    <xf numFmtId="169" fontId="12" fillId="0" borderId="0" applyFont="0" applyFill="0" applyBorder="0" applyAlignment="0" applyProtection="0"/>
    <xf numFmtId="41" fontId="30" fillId="0" borderId="0" applyFont="0" applyFill="0" applyBorder="0" applyAlignment="0" applyProtection="0"/>
    <xf numFmtId="172" fontId="30" fillId="0" borderId="0" applyFont="0" applyFill="0" applyBorder="0" applyAlignment="0" applyProtection="0"/>
    <xf numFmtId="172" fontId="30" fillId="0" borderId="0" applyFont="0" applyFill="0" applyBorder="0" applyAlignment="0" applyProtection="0"/>
    <xf numFmtId="206" fontId="30" fillId="0" borderId="0" applyFont="0" applyFill="0" applyBorder="0" applyAlignment="0" applyProtection="0"/>
    <xf numFmtId="214" fontId="30" fillId="0" borderId="0" applyFont="0" applyFill="0" applyBorder="0" applyAlignment="0" applyProtection="0"/>
    <xf numFmtId="172" fontId="30" fillId="0" borderId="0" applyFont="0" applyFill="0" applyBorder="0" applyAlignment="0" applyProtection="0"/>
    <xf numFmtId="172"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41" fontId="30" fillId="0" borderId="0" applyFont="0" applyFill="0" applyBorder="0" applyAlignment="0" applyProtection="0"/>
    <xf numFmtId="4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204" fontId="30" fillId="0" borderId="0" applyFont="0" applyFill="0" applyBorder="0" applyAlignment="0" applyProtection="0"/>
    <xf numFmtId="248"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43" fontId="30" fillId="0" borderId="0" applyFont="0" applyFill="0" applyBorder="0" applyAlignment="0" applyProtection="0"/>
    <xf numFmtId="182" fontId="12" fillId="0" borderId="0" applyFont="0" applyFill="0" applyBorder="0" applyAlignment="0" applyProtection="0"/>
    <xf numFmtId="171" fontId="12" fillId="0" borderId="0" applyFont="0" applyFill="0" applyBorder="0" applyAlignment="0" applyProtection="0"/>
    <xf numFmtId="0" fontId="10" fillId="0" borderId="0"/>
    <xf numFmtId="42" fontId="30" fillId="0" borderId="0" applyFont="0" applyFill="0" applyBorder="0" applyAlignment="0" applyProtection="0"/>
    <xf numFmtId="0" fontId="24" fillId="0" borderId="0" applyNumberFormat="0" applyFill="0" applyBorder="0" applyAlignment="0" applyProtection="0"/>
    <xf numFmtId="0" fontId="10" fillId="0" borderId="0"/>
    <xf numFmtId="0" fontId="35" fillId="0" borderId="0" applyNumberFormat="0" applyFill="0" applyBorder="0" applyAlignment="0" applyProtection="0"/>
    <xf numFmtId="0" fontId="142" fillId="0" borderId="0" applyNumberFormat="0" applyFill="0" applyBorder="0" applyAlignment="0" applyProtection="0"/>
    <xf numFmtId="0" fontId="31" fillId="0" borderId="0"/>
    <xf numFmtId="0" fontId="34" fillId="0" borderId="0"/>
    <xf numFmtId="0" fontId="18" fillId="0" borderId="0" applyNumberFormat="0" applyFill="0" applyBorder="0" applyAlignment="0" applyProtection="0"/>
    <xf numFmtId="0" fontId="24" fillId="0" borderId="0" applyNumberFormat="0" applyFill="0" applyBorder="0" applyAlignment="0" applyProtection="0"/>
    <xf numFmtId="0" fontId="18" fillId="0" borderId="0" applyNumberFormat="0" applyFill="0" applyBorder="0" applyAlignment="0" applyProtection="0"/>
    <xf numFmtId="0" fontId="24" fillId="0" borderId="0" applyNumberFormat="0" applyFill="0" applyBorder="0" applyAlignment="0" applyProtection="0"/>
    <xf numFmtId="42" fontId="30" fillId="0" borderId="0" applyFont="0" applyFill="0" applyBorder="0" applyAlignment="0" applyProtection="0"/>
    <xf numFmtId="0" fontId="33" fillId="0" borderId="0">
      <alignment vertical="top"/>
    </xf>
    <xf numFmtId="0" fontId="85" fillId="0" borderId="0">
      <alignment vertical="top"/>
    </xf>
    <xf numFmtId="0" fontId="33" fillId="0" borderId="0">
      <alignment vertical="top"/>
    </xf>
    <xf numFmtId="0" fontId="85" fillId="0" borderId="0">
      <alignment vertical="top"/>
    </xf>
    <xf numFmtId="0" fontId="33" fillId="0" borderId="0">
      <alignment vertical="top"/>
    </xf>
    <xf numFmtId="0" fontId="85" fillId="0" borderId="0">
      <alignment vertical="top"/>
    </xf>
    <xf numFmtId="0" fontId="36" fillId="0" borderId="0"/>
    <xf numFmtId="0" fontId="19" fillId="0" borderId="0"/>
    <xf numFmtId="0" fontId="18" fillId="0" borderId="0" applyNumberFormat="0" applyFill="0" applyBorder="0" applyAlignment="0" applyProtection="0"/>
    <xf numFmtId="0" fontId="24" fillId="0" borderId="0" applyNumberFormat="0" applyFill="0" applyBorder="0" applyAlignment="0" applyProtection="0"/>
    <xf numFmtId="0" fontId="10" fillId="0" borderId="0"/>
    <xf numFmtId="207" fontId="38" fillId="0" borderId="0" applyFont="0" applyFill="0" applyBorder="0" applyAlignment="0" applyProtection="0"/>
    <xf numFmtId="262" fontId="13" fillId="0" borderId="0" applyFill="0" applyBorder="0" applyAlignment="0" applyProtection="0"/>
    <xf numFmtId="202" fontId="39" fillId="0" borderId="0" applyFont="0" applyFill="0" applyBorder="0" applyAlignment="0" applyProtection="0"/>
    <xf numFmtId="203" fontId="39" fillId="0" borderId="0" applyFont="0" applyFill="0" applyBorder="0" applyAlignment="0" applyProtection="0"/>
    <xf numFmtId="0" fontId="19" fillId="0" borderId="0" applyNumberFormat="0" applyFill="0" applyBorder="0" applyAlignment="0" applyProtection="0"/>
    <xf numFmtId="297" fontId="19" fillId="0" borderId="0" applyFont="0" applyFill="0" applyBorder="0" applyAlignment="0" applyProtection="0"/>
    <xf numFmtId="299" fontId="19" fillId="0" borderId="0" applyFont="0" applyFill="0" applyBorder="0" applyAlignment="0" applyProtection="0"/>
    <xf numFmtId="0" fontId="40" fillId="0" borderId="0"/>
    <xf numFmtId="0" fontId="40" fillId="0" borderId="0"/>
    <xf numFmtId="0" fontId="126" fillId="0" borderId="0"/>
    <xf numFmtId="1" fontId="41" fillId="0" borderId="1" applyBorder="0" applyAlignment="0">
      <alignment horizontal="center"/>
    </xf>
    <xf numFmtId="225" fontId="42" fillId="0" borderId="0" applyFont="0" applyFill="0" applyBorder="0" applyAlignment="0" applyProtection="0"/>
    <xf numFmtId="3" fontId="15" fillId="0" borderId="1"/>
    <xf numFmtId="176" fontId="42" fillId="0" borderId="0" applyFont="0" applyFill="0" applyBorder="0" applyAlignment="0" applyProtection="0"/>
    <xf numFmtId="3" fontId="15" fillId="0" borderId="1"/>
    <xf numFmtId="10" fontId="42" fillId="0" borderId="0" applyFont="0" applyFill="0" applyBorder="0" applyAlignment="0" applyProtection="0"/>
    <xf numFmtId="1" fontId="43" fillId="0" borderId="1" applyBorder="0" applyAlignment="0">
      <alignment horizontal="center"/>
    </xf>
    <xf numFmtId="302" fontId="12" fillId="0" borderId="0" applyFont="0" applyFill="0" applyBorder="0" applyAlignment="0" applyProtection="0"/>
    <xf numFmtId="207" fontId="38" fillId="0" borderId="0" applyFont="0" applyFill="0" applyBorder="0" applyAlignment="0" applyProtection="0"/>
    <xf numFmtId="262" fontId="13" fillId="0" borderId="0" applyFill="0" applyBorder="0" applyAlignment="0" applyProtection="0"/>
    <xf numFmtId="0" fontId="44" fillId="2" borderId="0"/>
    <xf numFmtId="0" fontId="44" fillId="2" borderId="0"/>
    <xf numFmtId="0" fontId="44" fillId="2" borderId="0"/>
    <xf numFmtId="0" fontId="44" fillId="2" borderId="0"/>
    <xf numFmtId="0" fontId="45" fillId="2" borderId="0"/>
    <xf numFmtId="0" fontId="235" fillId="2" borderId="0"/>
    <xf numFmtId="0" fontId="45" fillId="2" borderId="0"/>
    <xf numFmtId="0" fontId="235" fillId="2" borderId="0"/>
    <xf numFmtId="0" fontId="44" fillId="2" borderId="0"/>
    <xf numFmtId="207" fontId="37" fillId="0" borderId="0" applyFont="0" applyFill="0" applyBorder="0" applyAlignment="0" applyProtection="0"/>
    <xf numFmtId="0" fontId="45" fillId="2" borderId="0"/>
    <xf numFmtId="0" fontId="235" fillId="2" borderId="0"/>
    <xf numFmtId="0" fontId="44" fillId="2" borderId="0"/>
    <xf numFmtId="207" fontId="37" fillId="0" borderId="0" applyFont="0" applyFill="0" applyBorder="0" applyAlignment="0" applyProtection="0"/>
    <xf numFmtId="0" fontId="45" fillId="2" borderId="0"/>
    <xf numFmtId="0" fontId="235" fillId="2" borderId="0"/>
    <xf numFmtId="207" fontId="37" fillId="0" borderId="0" applyFont="0" applyFill="0" applyBorder="0" applyAlignment="0" applyProtection="0"/>
    <xf numFmtId="0" fontId="44" fillId="2" borderId="0"/>
    <xf numFmtId="0" fontId="44" fillId="2" borderId="0"/>
    <xf numFmtId="207" fontId="37" fillId="0" borderId="0" applyFont="0" applyFill="0" applyBorder="0" applyAlignment="0" applyProtection="0"/>
    <xf numFmtId="0" fontId="46" fillId="0" borderId="0" applyFont="0" applyFill="0" applyBorder="0" applyAlignment="0">
      <alignment horizontal="left"/>
    </xf>
    <xf numFmtId="0" fontId="45" fillId="2" borderId="0"/>
    <xf numFmtId="0" fontId="235" fillId="2" borderId="0"/>
    <xf numFmtId="0" fontId="44" fillId="3" borderId="0"/>
    <xf numFmtId="0" fontId="44" fillId="3" borderId="0"/>
    <xf numFmtId="207" fontId="37" fillId="0" borderId="0" applyFont="0" applyFill="0" applyBorder="0" applyAlignment="0" applyProtection="0"/>
    <xf numFmtId="0" fontId="44" fillId="2" borderId="0"/>
    <xf numFmtId="0" fontId="44" fillId="2" borderId="0"/>
    <xf numFmtId="0" fontId="44" fillId="2" borderId="0"/>
    <xf numFmtId="0" fontId="44" fillId="2" borderId="0"/>
    <xf numFmtId="0" fontId="47" fillId="0" borderId="1" applyNumberFormat="0" applyFont="0" applyBorder="0">
      <alignment horizontal="left" indent="2"/>
    </xf>
    <xf numFmtId="0" fontId="46" fillId="0" borderId="0" applyFont="0" applyFill="0" applyBorder="0" applyAlignment="0">
      <alignment horizontal="left"/>
    </xf>
    <xf numFmtId="0" fontId="48" fillId="0" borderId="0"/>
    <xf numFmtId="0" fontId="49" fillId="4" borderId="5" applyFont="0" applyFill="0" applyAlignment="0">
      <alignment vertical="center" wrapText="1"/>
    </xf>
    <xf numFmtId="9" fontId="50" fillId="0" borderId="0" applyBorder="0" applyAlignment="0" applyProtection="0"/>
    <xf numFmtId="0" fontId="51" fillId="2" borderId="0"/>
    <xf numFmtId="0" fontId="51" fillId="2" borderId="0"/>
    <xf numFmtId="0" fontId="51" fillId="2" borderId="0"/>
    <xf numFmtId="0" fontId="51" fillId="2" borderId="0"/>
    <xf numFmtId="0" fontId="45" fillId="2" borderId="0"/>
    <xf numFmtId="0" fontId="235" fillId="2" borderId="0"/>
    <xf numFmtId="0" fontId="45" fillId="2" borderId="0"/>
    <xf numFmtId="0" fontId="235" fillId="2" borderId="0"/>
    <xf numFmtId="0" fontId="51" fillId="2" borderId="0"/>
    <xf numFmtId="0" fontId="51" fillId="3" borderId="0"/>
    <xf numFmtId="0" fontId="45" fillId="2" borderId="0"/>
    <xf numFmtId="0" fontId="235" fillId="2" borderId="0"/>
    <xf numFmtId="0" fontId="51" fillId="2" borderId="0"/>
    <xf numFmtId="0" fontId="45" fillId="2" borderId="0"/>
    <xf numFmtId="0" fontId="235" fillId="2" borderId="0"/>
    <xf numFmtId="0" fontId="51" fillId="3" borderId="0"/>
    <xf numFmtId="0" fontId="45" fillId="2" borderId="0"/>
    <xf numFmtId="0" fontId="235" fillId="2" borderId="0"/>
    <xf numFmtId="0" fontId="51" fillId="3" borderId="0"/>
    <xf numFmtId="0" fontId="51" fillId="2" borderId="0"/>
    <xf numFmtId="0" fontId="51" fillId="2" borderId="0"/>
    <xf numFmtId="0" fontId="51" fillId="2" borderId="0"/>
    <xf numFmtId="0" fontId="47" fillId="0" borderId="1" applyNumberFormat="0" applyFont="0" applyBorder="0" applyAlignment="0">
      <alignment horizontal="center"/>
    </xf>
    <xf numFmtId="0" fontId="13" fillId="0" borderId="0"/>
    <xf numFmtId="0" fontId="32" fillId="0" borderId="0"/>
    <xf numFmtId="0" fontId="52" fillId="5" borderId="0" applyNumberFormat="0" applyBorder="0" applyAlignment="0" applyProtection="0"/>
    <xf numFmtId="0" fontId="52" fillId="6" borderId="0" applyNumberFormat="0" applyBorder="0" applyAlignment="0" applyProtection="0"/>
    <xf numFmtId="0" fontId="52" fillId="7" borderId="0" applyNumberFormat="0" applyBorder="0" applyAlignment="0" applyProtection="0"/>
    <xf numFmtId="0" fontId="52" fillId="8" borderId="0" applyNumberFormat="0" applyBorder="0" applyAlignment="0" applyProtection="0"/>
    <xf numFmtId="0" fontId="52" fillId="9" borderId="0" applyNumberFormat="0" applyBorder="0" applyAlignment="0" applyProtection="0"/>
    <xf numFmtId="0" fontId="52" fillId="10" borderId="0" applyNumberFormat="0" applyBorder="0" applyAlignment="0" applyProtection="0"/>
    <xf numFmtId="0" fontId="36" fillId="0" borderId="0"/>
    <xf numFmtId="0" fontId="19" fillId="0" borderId="0"/>
    <xf numFmtId="0" fontId="53" fillId="2" borderId="0"/>
    <xf numFmtId="0" fontId="53" fillId="2" borderId="0"/>
    <xf numFmtId="0" fontId="53" fillId="2" borderId="0"/>
    <xf numFmtId="0" fontId="53" fillId="2" borderId="0"/>
    <xf numFmtId="0" fontId="45" fillId="2" borderId="0"/>
    <xf numFmtId="0" fontId="235" fillId="2" borderId="0"/>
    <xf numFmtId="0" fontId="45" fillId="2" borderId="0"/>
    <xf numFmtId="0" fontId="235" fillId="2" borderId="0"/>
    <xf numFmtId="0" fontId="53" fillId="2" borderId="0"/>
    <xf numFmtId="0" fontId="53" fillId="3" borderId="0"/>
    <xf numFmtId="0" fontId="45" fillId="2" borderId="0"/>
    <xf numFmtId="0" fontId="235" fillId="2" borderId="0"/>
    <xf numFmtId="0" fontId="53" fillId="2" borderId="0"/>
    <xf numFmtId="0" fontId="45" fillId="2" borderId="0"/>
    <xf numFmtId="0" fontId="235" fillId="2" borderId="0"/>
    <xf numFmtId="0" fontId="53" fillId="3" borderId="0"/>
    <xf numFmtId="0" fontId="45" fillId="2" borderId="0"/>
    <xf numFmtId="0" fontId="235" fillId="2" borderId="0"/>
    <xf numFmtId="0" fontId="53" fillId="3" borderId="0"/>
    <xf numFmtId="0" fontId="53" fillId="2" borderId="0"/>
    <xf numFmtId="0" fontId="53" fillId="2" borderId="0"/>
    <xf numFmtId="0" fontId="4" fillId="0" borderId="0"/>
    <xf numFmtId="0" fontId="54" fillId="0" borderId="0">
      <alignment wrapText="1"/>
    </xf>
    <xf numFmtId="0" fontId="54" fillId="0" borderId="0">
      <alignment wrapText="1"/>
    </xf>
    <xf numFmtId="0" fontId="45" fillId="0" borderId="0">
      <alignment wrapText="1"/>
    </xf>
    <xf numFmtId="0" fontId="235" fillId="0" borderId="0">
      <alignment wrapText="1"/>
    </xf>
    <xf numFmtId="0" fontId="45" fillId="0" borderId="0">
      <alignment wrapText="1"/>
    </xf>
    <xf numFmtId="0" fontId="235" fillId="0" borderId="0">
      <alignment wrapText="1"/>
    </xf>
    <xf numFmtId="0" fontId="45" fillId="0" borderId="0">
      <alignment wrapText="1"/>
    </xf>
    <xf numFmtId="0" fontId="235" fillId="0" borderId="0">
      <alignment wrapText="1"/>
    </xf>
    <xf numFmtId="0" fontId="45" fillId="0" borderId="0">
      <alignment wrapText="1"/>
    </xf>
    <xf numFmtId="0" fontId="235" fillId="0" borderId="0">
      <alignment wrapText="1"/>
    </xf>
    <xf numFmtId="0" fontId="45" fillId="0" borderId="0">
      <alignment wrapText="1"/>
    </xf>
    <xf numFmtId="0" fontId="235" fillId="0" borderId="0">
      <alignment wrapText="1"/>
    </xf>
    <xf numFmtId="0" fontId="54" fillId="0" borderId="0">
      <alignment wrapText="1"/>
    </xf>
    <xf numFmtId="0" fontId="52" fillId="11" borderId="0" applyNumberFormat="0" applyBorder="0" applyAlignment="0" applyProtection="0"/>
    <xf numFmtId="0" fontId="52" fillId="12" borderId="0" applyNumberFormat="0" applyBorder="0" applyAlignment="0" applyProtection="0"/>
    <xf numFmtId="0" fontId="52" fillId="13" borderId="0" applyNumberFormat="0" applyBorder="0" applyAlignment="0" applyProtection="0"/>
    <xf numFmtId="0" fontId="52" fillId="8" borderId="0" applyNumberFormat="0" applyBorder="0" applyAlignment="0" applyProtection="0"/>
    <xf numFmtId="0" fontId="52" fillId="11" borderId="0" applyNumberFormat="0" applyBorder="0" applyAlignment="0" applyProtection="0"/>
    <xf numFmtId="0" fontId="52" fillId="14" borderId="0" applyNumberFormat="0" applyBorder="0" applyAlignment="0" applyProtection="0"/>
    <xf numFmtId="0" fontId="18" fillId="0" borderId="0"/>
    <xf numFmtId="0" fontId="24" fillId="0" borderId="0"/>
    <xf numFmtId="0" fontId="18" fillId="0" borderId="0"/>
    <xf numFmtId="0" fontId="24" fillId="0" borderId="0"/>
    <xf numFmtId="0" fontId="18" fillId="0" borderId="0"/>
    <xf numFmtId="0" fontId="24" fillId="0" borderId="0"/>
    <xf numFmtId="0" fontId="18" fillId="0" borderId="0"/>
    <xf numFmtId="0" fontId="24" fillId="0" borderId="0"/>
    <xf numFmtId="0" fontId="24" fillId="0" borderId="0"/>
    <xf numFmtId="0" fontId="24" fillId="0" borderId="0"/>
    <xf numFmtId="0" fontId="55" fillId="15"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6" fillId="0" borderId="0"/>
    <xf numFmtId="0" fontId="139" fillId="0" borderId="0"/>
    <xf numFmtId="0" fontId="57" fillId="0" borderId="0"/>
    <xf numFmtId="0" fontId="55" fillId="19"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9" fillId="21" borderId="0" applyNumberFormat="0" applyBorder="0" applyAlignment="0" applyProtection="0"/>
    <xf numFmtId="0" fontId="55" fillId="22" borderId="0" applyNumberFormat="0" applyBorder="0" applyAlignment="0" applyProtection="0"/>
    <xf numFmtId="0" fontId="58" fillId="23" borderId="0" applyNumberFormat="0" applyBorder="0" applyAlignment="0" applyProtection="0"/>
    <xf numFmtId="0" fontId="58" fillId="24" borderId="0" applyNumberFormat="0" applyBorder="0" applyAlignment="0" applyProtection="0"/>
    <xf numFmtId="0" fontId="59" fillId="25" borderId="0" applyNumberFormat="0" applyBorder="0" applyAlignment="0" applyProtection="0"/>
    <xf numFmtId="0" fontId="55" fillId="26" borderId="0" applyNumberFormat="0" applyBorder="0" applyAlignment="0" applyProtection="0"/>
    <xf numFmtId="0" fontId="58" fillId="23" borderId="0" applyNumberFormat="0" applyBorder="0" applyAlignment="0" applyProtection="0"/>
    <xf numFmtId="0" fontId="58" fillId="27" borderId="0" applyNumberFormat="0" applyBorder="0" applyAlignment="0" applyProtection="0"/>
    <xf numFmtId="0" fontId="59" fillId="24" borderId="0" applyNumberFormat="0" applyBorder="0" applyAlignment="0" applyProtection="0"/>
    <xf numFmtId="0" fontId="55" fillId="16" borderId="0" applyNumberFormat="0" applyBorder="0" applyAlignment="0" applyProtection="0"/>
    <xf numFmtId="0" fontId="58" fillId="20" borderId="0" applyNumberFormat="0" applyBorder="0" applyAlignment="0" applyProtection="0"/>
    <xf numFmtId="0" fontId="58" fillId="24" borderId="0" applyNumberFormat="0" applyBorder="0" applyAlignment="0" applyProtection="0"/>
    <xf numFmtId="0" fontId="59" fillId="24" borderId="0" applyNumberFormat="0" applyBorder="0" applyAlignment="0" applyProtection="0"/>
    <xf numFmtId="0" fontId="55" fillId="17" borderId="0" applyNumberFormat="0" applyBorder="0" applyAlignment="0" applyProtection="0"/>
    <xf numFmtId="0" fontId="58" fillId="28" borderId="0" applyNumberFormat="0" applyBorder="0" applyAlignment="0" applyProtection="0"/>
    <xf numFmtId="0" fontId="58" fillId="20" borderId="0" applyNumberFormat="0" applyBorder="0" applyAlignment="0" applyProtection="0"/>
    <xf numFmtId="0" fontId="59" fillId="21" borderId="0" applyNumberFormat="0" applyBorder="0" applyAlignment="0" applyProtection="0"/>
    <xf numFmtId="0" fontId="55" fillId="29" borderId="0" applyNumberFormat="0" applyBorder="0" applyAlignment="0" applyProtection="0"/>
    <xf numFmtId="0" fontId="58" fillId="23" borderId="0" applyNumberFormat="0" applyBorder="0" applyAlignment="0" applyProtection="0"/>
    <xf numFmtId="0" fontId="58" fillId="30" borderId="0" applyNumberFormat="0" applyBorder="0" applyAlignment="0" applyProtection="0"/>
    <xf numFmtId="0" fontId="59" fillId="30" borderId="0" applyNumberFormat="0" applyBorder="0" applyAlignment="0" applyProtection="0"/>
    <xf numFmtId="0" fontId="60" fillId="0" borderId="0" applyNumberFormat="0" applyAlignment="0"/>
    <xf numFmtId="235" fontId="36" fillId="0" borderId="0" applyFont="0" applyFill="0" applyBorder="0" applyAlignment="0" applyProtection="0"/>
    <xf numFmtId="0" fontId="61" fillId="0" borderId="0" applyFont="0" applyFill="0" applyBorder="0" applyAlignment="0" applyProtection="0"/>
    <xf numFmtId="250" fontId="12" fillId="0" borderId="0" applyFont="0" applyFill="0" applyBorder="0" applyAlignment="0" applyProtection="0"/>
    <xf numFmtId="236" fontId="36" fillId="0" borderId="0" applyFont="0" applyFill="0" applyBorder="0" applyAlignment="0" applyProtection="0"/>
    <xf numFmtId="0" fontId="61" fillId="0" borderId="0" applyFont="0" applyFill="0" applyBorder="0" applyAlignment="0" applyProtection="0"/>
    <xf numFmtId="236" fontId="36" fillId="0" borderId="0" applyFont="0" applyFill="0" applyBorder="0" applyAlignment="0" applyProtection="0"/>
    <xf numFmtId="0" fontId="62" fillId="0" borderId="0">
      <alignment horizontal="center" wrapText="1"/>
      <protection locked="0"/>
    </xf>
    <xf numFmtId="0" fontId="63" fillId="0" borderId="0" applyNumberFormat="0" applyBorder="0" applyAlignment="0">
      <alignment horizontal="center"/>
    </xf>
    <xf numFmtId="200" fontId="64" fillId="0" borderId="0" applyFont="0" applyFill="0" applyBorder="0" applyAlignment="0" applyProtection="0"/>
    <xf numFmtId="0" fontId="61" fillId="0" borderId="0" applyFont="0" applyFill="0" applyBorder="0" applyAlignment="0" applyProtection="0"/>
    <xf numFmtId="200" fontId="64" fillId="0" borderId="0" applyFont="0" applyFill="0" applyBorder="0" applyAlignment="0" applyProtection="0"/>
    <xf numFmtId="198" fontId="64" fillId="0" borderId="0" applyFont="0" applyFill="0" applyBorder="0" applyAlignment="0" applyProtection="0"/>
    <xf numFmtId="0" fontId="61" fillId="0" borderId="0" applyFont="0" applyFill="0" applyBorder="0" applyAlignment="0" applyProtection="0"/>
    <xf numFmtId="198" fontId="64" fillId="0" borderId="0" applyFont="0" applyFill="0" applyBorder="0" applyAlignment="0" applyProtection="0"/>
    <xf numFmtId="182" fontId="12" fillId="0" borderId="0" applyFont="0" applyFill="0" applyBorder="0" applyAlignment="0" applyProtection="0"/>
    <xf numFmtId="0" fontId="65" fillId="6" borderId="0" applyNumberFormat="0" applyBorder="0" applyAlignment="0" applyProtection="0"/>
    <xf numFmtId="0" fontId="66" fillId="0" borderId="0"/>
    <xf numFmtId="0" fontId="67" fillId="0" borderId="0"/>
    <xf numFmtId="0" fontId="68" fillId="0" borderId="0" applyNumberFormat="0" applyFill="0" applyBorder="0" applyAlignment="0" applyProtection="0"/>
    <xf numFmtId="0" fontId="61" fillId="0" borderId="0"/>
    <xf numFmtId="0" fontId="35" fillId="0" borderId="0"/>
    <xf numFmtId="0" fontId="142" fillId="0" borderId="0"/>
    <xf numFmtId="0" fontId="69" fillId="0" borderId="0"/>
    <xf numFmtId="0" fontId="61" fillId="0" borderId="0"/>
    <xf numFmtId="0" fontId="70" fillId="0" borderId="0"/>
    <xf numFmtId="0" fontId="71" fillId="0" borderId="0"/>
    <xf numFmtId="0" fontId="72" fillId="0" borderId="0"/>
    <xf numFmtId="298" fontId="19" fillId="0" borderId="0" applyFont="0" applyFill="0" applyBorder="0" applyAlignment="0" applyProtection="0"/>
    <xf numFmtId="300" fontId="19" fillId="0" borderId="0" applyFont="0" applyFill="0" applyBorder="0" applyAlignment="0" applyProtection="0"/>
    <xf numFmtId="208" fontId="34" fillId="0" borderId="0" applyFill="0" applyBorder="0" applyAlignment="0"/>
    <xf numFmtId="222" fontId="73" fillId="0" borderId="0" applyFill="0" applyBorder="0" applyAlignment="0"/>
    <xf numFmtId="176" fontId="19" fillId="0" borderId="0" applyFill="0" applyBorder="0" applyAlignment="0"/>
    <xf numFmtId="201" fontId="19" fillId="0" borderId="0" applyFill="0" applyBorder="0" applyAlignment="0"/>
    <xf numFmtId="244" fontId="36" fillId="0" borderId="0" applyFill="0" applyBorder="0" applyAlignment="0"/>
    <xf numFmtId="244" fontId="19" fillId="0" borderId="0" applyFill="0" applyBorder="0" applyAlignment="0"/>
    <xf numFmtId="183" fontId="73" fillId="0" borderId="0" applyFill="0" applyBorder="0" applyAlignment="0"/>
    <xf numFmtId="243" fontId="73" fillId="0" borderId="0" applyFill="0" applyBorder="0" applyAlignment="0"/>
    <xf numFmtId="222" fontId="73" fillId="0" borderId="0" applyFill="0" applyBorder="0" applyAlignment="0"/>
    <xf numFmtId="0" fontId="74" fillId="31" borderId="6" applyNumberFormat="0" applyAlignment="0" applyProtection="0"/>
    <xf numFmtId="0" fontId="75" fillId="0" borderId="0"/>
    <xf numFmtId="288" fontId="76" fillId="0" borderId="4" applyBorder="0"/>
    <xf numFmtId="288" fontId="77" fillId="0" borderId="7">
      <protection locked="0"/>
    </xf>
    <xf numFmtId="234" fontId="30" fillId="0" borderId="0" applyFont="0" applyFill="0" applyBorder="0" applyAlignment="0" applyProtection="0"/>
    <xf numFmtId="3" fontId="78" fillId="32" borderId="1"/>
    <xf numFmtId="289" fontId="79" fillId="0" borderId="7"/>
    <xf numFmtId="0" fontId="80" fillId="33" borderId="8" applyNumberFormat="0" applyAlignment="0" applyProtection="0"/>
    <xf numFmtId="175" fontId="81" fillId="0" borderId="0" applyFont="0" applyFill="0" applyBorder="0" applyAlignment="0" applyProtection="0"/>
    <xf numFmtId="1" fontId="82" fillId="0" borderId="9" applyBorder="0"/>
    <xf numFmtId="0" fontId="83" fillId="0" borderId="10" applyNumberFormat="0" applyFill="0" applyProtection="0">
      <alignment horizontal="center"/>
    </xf>
    <xf numFmtId="0" fontId="84" fillId="0" borderId="0" applyNumberFormat="0" applyFill="0" applyBorder="0" applyAlignment="0" applyProtection="0"/>
    <xf numFmtId="43" fontId="1" fillId="0" borderId="0" applyFont="0" applyFill="0" applyBorder="0" applyAlignment="0" applyProtection="0"/>
    <xf numFmtId="209" fontId="86" fillId="0" borderId="0"/>
    <xf numFmtId="209" fontId="86" fillId="0" borderId="0"/>
    <xf numFmtId="209" fontId="86" fillId="0" borderId="0"/>
    <xf numFmtId="209" fontId="86" fillId="0" borderId="0"/>
    <xf numFmtId="209" fontId="86" fillId="0" borderId="0"/>
    <xf numFmtId="209" fontId="86" fillId="0" borderId="0"/>
    <xf numFmtId="209" fontId="86" fillId="0" borderId="0"/>
    <xf numFmtId="209" fontId="86" fillId="0" borderId="0"/>
    <xf numFmtId="0" fontId="87" fillId="0" borderId="1"/>
    <xf numFmtId="41" fontId="4" fillId="0" borderId="0" applyFont="0" applyFill="0" applyBorder="0" applyAlignment="0" applyProtection="0"/>
    <xf numFmtId="41" fontId="4" fillId="0" borderId="0" applyFont="0" applyFill="0" applyBorder="0" applyAlignment="0" applyProtection="0"/>
    <xf numFmtId="41" fontId="52" fillId="0" borderId="0" applyFont="0" applyFill="0" applyBorder="0" applyAlignment="0" applyProtection="0"/>
    <xf numFmtId="41" fontId="9" fillId="0" borderId="0" applyFont="0" applyFill="0" applyBorder="0" applyAlignment="0" applyProtection="0"/>
    <xf numFmtId="183" fontId="7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36" fillId="0" borderId="0" applyFont="0" applyFill="0" applyBorder="0" applyAlignment="0" applyProtection="0"/>
    <xf numFmtId="43" fontId="1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88" fillId="0" borderId="0" applyFont="0" applyFill="0" applyBorder="0" applyAlignment="0" applyProtection="0"/>
    <xf numFmtId="43" fontId="4" fillId="0" borderId="0" applyFont="0" applyFill="0" applyBorder="0" applyAlignment="0" applyProtection="0"/>
    <xf numFmtId="182" fontId="19" fillId="0" borderId="0"/>
    <xf numFmtId="37" fontId="42" fillId="0" borderId="0" applyFont="0" applyFill="0" applyBorder="0" applyAlignment="0" applyProtection="0"/>
    <xf numFmtId="222" fontId="42" fillId="0" borderId="0" applyFont="0" applyFill="0" applyBorder="0" applyAlignment="0" applyProtection="0"/>
    <xf numFmtId="39" fontId="42" fillId="0" borderId="0" applyFont="0" applyFill="0" applyBorder="0" applyAlignment="0" applyProtection="0"/>
    <xf numFmtId="3" fontId="19" fillId="0" borderId="0" applyFont="0" applyFill="0" applyBorder="0" applyAlignment="0" applyProtection="0"/>
    <xf numFmtId="0" fontId="90" fillId="0" borderId="0">
      <alignment horizontal="center"/>
    </xf>
    <xf numFmtId="0" fontId="91" fillId="0" borderId="0" applyNumberFormat="0" applyAlignment="0">
      <alignment horizontal="left"/>
    </xf>
    <xf numFmtId="0" fontId="92" fillId="0" borderId="0" applyNumberFormat="0" applyAlignment="0"/>
    <xf numFmtId="239" fontId="35" fillId="0" borderId="0" applyFont="0" applyFill="0" applyBorder="0" applyAlignment="0" applyProtection="0"/>
    <xf numFmtId="290" fontId="93" fillId="0" borderId="0">
      <protection locked="0"/>
    </xf>
    <xf numFmtId="291" fontId="93" fillId="0" borderId="0">
      <protection locked="0"/>
    </xf>
    <xf numFmtId="292" fontId="94" fillId="0" borderId="11">
      <protection locked="0"/>
    </xf>
    <xf numFmtId="293" fontId="93" fillId="0" borderId="0">
      <protection locked="0"/>
    </xf>
    <xf numFmtId="294" fontId="93" fillId="0" borderId="0">
      <protection locked="0"/>
    </xf>
    <xf numFmtId="293" fontId="93" fillId="0" borderId="0" applyNumberFormat="0">
      <protection locked="0"/>
    </xf>
    <xf numFmtId="293" fontId="93" fillId="0" borderId="0">
      <protection locked="0"/>
    </xf>
    <xf numFmtId="288" fontId="95" fillId="0" borderId="2"/>
    <xf numFmtId="295" fontId="95" fillId="0" borderId="2"/>
    <xf numFmtId="222" fontId="73" fillId="0" borderId="0" applyFont="0" applyFill="0" applyBorder="0" applyAlignment="0" applyProtection="0"/>
    <xf numFmtId="5" fontId="42" fillId="0" borderId="0" applyFont="0" applyFill="0" applyBorder="0" applyAlignment="0" applyProtection="0"/>
    <xf numFmtId="7" fontId="42" fillId="0" borderId="0" applyFont="0" applyFill="0" applyBorder="0" applyAlignment="0" applyProtection="0"/>
    <xf numFmtId="189" fontId="19" fillId="0" borderId="0" applyFont="0" applyFill="0" applyBorder="0" applyAlignment="0" applyProtection="0"/>
    <xf numFmtId="177" fontId="19" fillId="0" borderId="0"/>
    <xf numFmtId="288" fontId="16" fillId="0" borderId="2">
      <alignment horizontal="center"/>
      <protection hidden="1"/>
    </xf>
    <xf numFmtId="296" fontId="96" fillId="0" borderId="2">
      <alignment horizontal="center"/>
      <protection hidden="1"/>
    </xf>
    <xf numFmtId="178" fontId="13" fillId="0" borderId="12"/>
    <xf numFmtId="178" fontId="32" fillId="0" borderId="12"/>
    <xf numFmtId="0" fontId="97" fillId="2" borderId="0" applyNumberFormat="0" applyFont="0" applyFill="0" applyBorder="0" applyProtection="0">
      <alignment horizontal="left"/>
    </xf>
    <xf numFmtId="0" fontId="19" fillId="0" borderId="0" applyFont="0" applyFill="0" applyBorder="0" applyAlignment="0" applyProtection="0"/>
    <xf numFmtId="14" fontId="98" fillId="0" borderId="0" applyFill="0" applyBorder="0" applyAlignment="0"/>
    <xf numFmtId="14" fontId="85" fillId="0" borderId="0" applyFill="0" applyBorder="0" applyAlignment="0"/>
    <xf numFmtId="0" fontId="36" fillId="0" borderId="0" applyFont="0" applyFill="0" applyBorder="0" applyAlignment="0" applyProtection="0"/>
    <xf numFmtId="3" fontId="99" fillId="0" borderId="13">
      <alignment horizontal="left" vertical="top" wrapText="1"/>
    </xf>
    <xf numFmtId="16" fontId="36" fillId="0" borderId="0"/>
    <xf numFmtId="16" fontId="19" fillId="0" borderId="0"/>
    <xf numFmtId="16" fontId="36" fillId="0" borderId="0"/>
    <xf numFmtId="16" fontId="19" fillId="0" borderId="0"/>
    <xf numFmtId="14" fontId="12" fillId="0" borderId="0" applyFont="0" applyFill="0" applyBorder="0" applyAlignment="0" applyProtection="0"/>
    <xf numFmtId="263" fontId="19" fillId="0" borderId="14">
      <alignment vertical="center"/>
    </xf>
    <xf numFmtId="0" fontId="19" fillId="0" borderId="0" applyFont="0" applyFill="0" applyBorder="0" applyAlignment="0" applyProtection="0"/>
    <xf numFmtId="0" fontId="19" fillId="0" borderId="0" applyFont="0" applyFill="0" applyBorder="0" applyAlignment="0" applyProtection="0"/>
    <xf numFmtId="255" fontId="32" fillId="0" borderId="0"/>
    <xf numFmtId="256" fontId="24" fillId="0" borderId="1"/>
    <xf numFmtId="180" fontId="19" fillId="0" borderId="0"/>
    <xf numFmtId="257" fontId="24" fillId="0" borderId="0"/>
    <xf numFmtId="217" fontId="100" fillId="0" borderId="0" applyFont="0" applyFill="0" applyBorder="0" applyAlignment="0" applyProtection="0"/>
    <xf numFmtId="218" fontId="100" fillId="0" borderId="0" applyFont="0" applyFill="0" applyBorder="0" applyAlignment="0" applyProtection="0"/>
    <xf numFmtId="172" fontId="100" fillId="0" borderId="0" applyFont="0" applyFill="0" applyBorder="0" applyAlignment="0" applyProtection="0"/>
    <xf numFmtId="172" fontId="100" fillId="0" borderId="0" applyFont="0" applyFill="0" applyBorder="0" applyAlignment="0" applyProtection="0"/>
    <xf numFmtId="212" fontId="19" fillId="0" borderId="0" applyFont="0" applyFill="0" applyBorder="0" applyAlignment="0" applyProtection="0"/>
    <xf numFmtId="212" fontId="19" fillId="0" borderId="0" applyFont="0" applyFill="0" applyBorder="0" applyAlignment="0" applyProtection="0"/>
    <xf numFmtId="212" fontId="36" fillId="0" borderId="0" applyFont="0" applyFill="0" applyBorder="0" applyAlignment="0" applyProtection="0"/>
    <xf numFmtId="212" fontId="36" fillId="0" borderId="0" applyFont="0" applyFill="0" applyBorder="0" applyAlignment="0" applyProtection="0"/>
    <xf numFmtId="212" fontId="19" fillId="0" borderId="0" applyFont="0" applyFill="0" applyBorder="0" applyAlignment="0" applyProtection="0"/>
    <xf numFmtId="212" fontId="19" fillId="0" borderId="0" applyFont="0" applyFill="0" applyBorder="0" applyAlignment="0" applyProtection="0"/>
    <xf numFmtId="212" fontId="36" fillId="0" borderId="0" applyFont="0" applyFill="0" applyBorder="0" applyAlignment="0" applyProtection="0"/>
    <xf numFmtId="212" fontId="36" fillId="0" borderId="0" applyFont="0" applyFill="0" applyBorder="0" applyAlignment="0" applyProtection="0"/>
    <xf numFmtId="212" fontId="19" fillId="0" borderId="0" applyFont="0" applyFill="0" applyBorder="0" applyAlignment="0" applyProtection="0"/>
    <xf numFmtId="212" fontId="19" fillId="0" borderId="0" applyFont="0" applyFill="0" applyBorder="0" applyAlignment="0" applyProtection="0"/>
    <xf numFmtId="266" fontId="13" fillId="0" borderId="0" applyFill="0" applyBorder="0" applyAlignment="0" applyProtection="0"/>
    <xf numFmtId="266" fontId="13" fillId="0" borderId="0" applyFill="0" applyBorder="0" applyAlignment="0" applyProtection="0"/>
    <xf numFmtId="266" fontId="32" fillId="0" borderId="0" applyFill="0" applyBorder="0" applyAlignment="0" applyProtection="0"/>
    <xf numFmtId="266" fontId="32" fillId="0" borderId="0" applyFill="0" applyBorder="0" applyAlignment="0" applyProtection="0"/>
    <xf numFmtId="212" fontId="36" fillId="0" borderId="0" applyFont="0" applyFill="0" applyBorder="0" applyAlignment="0" applyProtection="0"/>
    <xf numFmtId="212" fontId="36" fillId="0" borderId="0" applyFont="0" applyFill="0" applyBorder="0" applyAlignment="0" applyProtection="0"/>
    <xf numFmtId="212" fontId="19" fillId="0" borderId="0" applyFont="0" applyFill="0" applyBorder="0" applyAlignment="0" applyProtection="0"/>
    <xf numFmtId="212" fontId="19" fillId="0" borderId="0" applyFont="0" applyFill="0" applyBorder="0" applyAlignment="0" applyProtection="0"/>
    <xf numFmtId="266" fontId="13" fillId="0" borderId="0" applyFill="0" applyBorder="0" applyAlignment="0" applyProtection="0"/>
    <xf numFmtId="266" fontId="13" fillId="0" borderId="0" applyFill="0" applyBorder="0" applyAlignment="0" applyProtection="0"/>
    <xf numFmtId="266" fontId="32" fillId="0" borderId="0" applyFill="0" applyBorder="0" applyAlignment="0" applyProtection="0"/>
    <xf numFmtId="266" fontId="32" fillId="0" borderId="0" applyFill="0" applyBorder="0" applyAlignment="0" applyProtection="0"/>
    <xf numFmtId="266" fontId="13" fillId="0" borderId="0" applyFill="0" applyBorder="0" applyAlignment="0" applyProtection="0"/>
    <xf numFmtId="266" fontId="13" fillId="0" borderId="0" applyFill="0" applyBorder="0" applyAlignment="0" applyProtection="0"/>
    <xf numFmtId="266" fontId="32" fillId="0" borderId="0" applyFill="0" applyBorder="0" applyAlignment="0" applyProtection="0"/>
    <xf numFmtId="266" fontId="32" fillId="0" borderId="0" applyFill="0" applyBorder="0" applyAlignment="0" applyProtection="0"/>
    <xf numFmtId="266" fontId="13" fillId="0" borderId="0" applyFill="0" applyBorder="0" applyAlignment="0" applyProtection="0"/>
    <xf numFmtId="266" fontId="13" fillId="0" borderId="0" applyFill="0" applyBorder="0" applyAlignment="0" applyProtection="0"/>
    <xf numFmtId="266" fontId="32" fillId="0" borderId="0" applyFill="0" applyBorder="0" applyAlignment="0" applyProtection="0"/>
    <xf numFmtId="266" fontId="32" fillId="0" borderId="0" applyFill="0" applyBorder="0" applyAlignment="0" applyProtection="0"/>
    <xf numFmtId="266" fontId="13" fillId="0" borderId="0" applyFill="0" applyBorder="0" applyAlignment="0" applyProtection="0"/>
    <xf numFmtId="266" fontId="13" fillId="0" borderId="0" applyFill="0" applyBorder="0" applyAlignment="0" applyProtection="0"/>
    <xf numFmtId="266" fontId="32" fillId="0" borderId="0" applyFill="0" applyBorder="0" applyAlignment="0" applyProtection="0"/>
    <xf numFmtId="266" fontId="32" fillId="0" borderId="0" applyFill="0" applyBorder="0" applyAlignment="0" applyProtection="0"/>
    <xf numFmtId="212" fontId="36" fillId="0" borderId="0" applyFont="0" applyFill="0" applyBorder="0" applyAlignment="0" applyProtection="0"/>
    <xf numFmtId="212" fontId="36" fillId="0" borderId="0" applyFont="0" applyFill="0" applyBorder="0" applyAlignment="0" applyProtection="0"/>
    <xf numFmtId="212" fontId="19" fillId="0" borderId="0" applyFont="0" applyFill="0" applyBorder="0" applyAlignment="0" applyProtection="0"/>
    <xf numFmtId="212" fontId="19" fillId="0" borderId="0" applyFont="0" applyFill="0" applyBorder="0" applyAlignment="0" applyProtection="0"/>
    <xf numFmtId="212" fontId="36" fillId="0" borderId="0" applyFont="0" applyFill="0" applyBorder="0" applyAlignment="0" applyProtection="0"/>
    <xf numFmtId="212" fontId="36" fillId="0" borderId="0" applyFont="0" applyFill="0" applyBorder="0" applyAlignment="0" applyProtection="0"/>
    <xf numFmtId="212" fontId="19" fillId="0" borderId="0" applyFont="0" applyFill="0" applyBorder="0" applyAlignment="0" applyProtection="0"/>
    <xf numFmtId="212" fontId="19" fillId="0" borderId="0" applyFont="0" applyFill="0" applyBorder="0" applyAlignment="0" applyProtection="0"/>
    <xf numFmtId="212" fontId="36" fillId="0" borderId="0" applyFont="0" applyFill="0" applyBorder="0" applyAlignment="0" applyProtection="0"/>
    <xf numFmtId="212" fontId="36" fillId="0" borderId="0" applyFont="0" applyFill="0" applyBorder="0" applyAlignment="0" applyProtection="0"/>
    <xf numFmtId="212" fontId="19" fillId="0" borderId="0" applyFont="0" applyFill="0" applyBorder="0" applyAlignment="0" applyProtection="0"/>
    <xf numFmtId="212" fontId="19" fillId="0" borderId="0" applyFont="0" applyFill="0" applyBorder="0" applyAlignment="0" applyProtection="0"/>
    <xf numFmtId="266" fontId="13" fillId="0" borderId="0" applyFill="0" applyBorder="0" applyAlignment="0" applyProtection="0"/>
    <xf numFmtId="266" fontId="13" fillId="0" borderId="0" applyFill="0" applyBorder="0" applyAlignment="0" applyProtection="0"/>
    <xf numFmtId="266" fontId="32" fillId="0" borderId="0" applyFill="0" applyBorder="0" applyAlignment="0" applyProtection="0"/>
    <xf numFmtId="266" fontId="32" fillId="0" borderId="0" applyFill="0" applyBorder="0" applyAlignment="0" applyProtection="0"/>
    <xf numFmtId="212" fontId="36" fillId="0" borderId="0" applyFont="0" applyFill="0" applyBorder="0" applyAlignment="0" applyProtection="0"/>
    <xf numFmtId="212" fontId="36" fillId="0" borderId="0" applyFont="0" applyFill="0" applyBorder="0" applyAlignment="0" applyProtection="0"/>
    <xf numFmtId="212" fontId="19" fillId="0" borderId="0" applyFont="0" applyFill="0" applyBorder="0" applyAlignment="0" applyProtection="0"/>
    <xf numFmtId="212" fontId="19" fillId="0" borderId="0" applyFont="0" applyFill="0" applyBorder="0" applyAlignment="0" applyProtection="0"/>
    <xf numFmtId="212" fontId="36" fillId="0" borderId="0" applyFont="0" applyFill="0" applyBorder="0" applyAlignment="0" applyProtection="0"/>
    <xf numFmtId="212" fontId="36" fillId="0" borderId="0" applyFont="0" applyFill="0" applyBorder="0" applyAlignment="0" applyProtection="0"/>
    <xf numFmtId="212" fontId="19" fillId="0" borderId="0" applyFont="0" applyFill="0" applyBorder="0" applyAlignment="0" applyProtection="0"/>
    <xf numFmtId="212" fontId="19" fillId="0" borderId="0" applyFont="0" applyFill="0" applyBorder="0" applyAlignment="0" applyProtection="0"/>
    <xf numFmtId="212" fontId="36" fillId="0" borderId="0" applyFont="0" applyFill="0" applyBorder="0" applyAlignment="0" applyProtection="0"/>
    <xf numFmtId="212" fontId="36" fillId="0" borderId="0" applyFont="0" applyFill="0" applyBorder="0" applyAlignment="0" applyProtection="0"/>
    <xf numFmtId="212" fontId="19" fillId="0" borderId="0" applyFont="0" applyFill="0" applyBorder="0" applyAlignment="0" applyProtection="0"/>
    <xf numFmtId="212" fontId="19" fillId="0" borderId="0" applyFont="0" applyFill="0" applyBorder="0" applyAlignment="0" applyProtection="0"/>
    <xf numFmtId="212" fontId="19" fillId="0" borderId="0" applyFont="0" applyFill="0" applyBorder="0" applyAlignment="0" applyProtection="0"/>
    <xf numFmtId="212" fontId="19" fillId="0" borderId="0" applyFont="0" applyFill="0" applyBorder="0" applyAlignment="0" applyProtection="0"/>
    <xf numFmtId="212" fontId="36" fillId="0" borderId="0" applyFont="0" applyFill="0" applyBorder="0" applyAlignment="0" applyProtection="0"/>
    <xf numFmtId="212" fontId="36" fillId="0" borderId="0" applyFont="0" applyFill="0" applyBorder="0" applyAlignment="0" applyProtection="0"/>
    <xf numFmtId="212" fontId="19" fillId="0" borderId="0" applyFont="0" applyFill="0" applyBorder="0" applyAlignment="0" applyProtection="0"/>
    <xf numFmtId="212" fontId="19" fillId="0" borderId="0" applyFont="0" applyFill="0" applyBorder="0" applyAlignment="0" applyProtection="0"/>
    <xf numFmtId="212" fontId="36" fillId="0" borderId="0" applyFont="0" applyFill="0" applyBorder="0" applyAlignment="0" applyProtection="0"/>
    <xf numFmtId="212" fontId="36" fillId="0" borderId="0" applyFont="0" applyFill="0" applyBorder="0" applyAlignment="0" applyProtection="0"/>
    <xf numFmtId="212" fontId="19" fillId="0" borderId="0" applyFont="0" applyFill="0" applyBorder="0" applyAlignment="0" applyProtection="0"/>
    <xf numFmtId="212" fontId="19" fillId="0" borderId="0" applyFont="0" applyFill="0" applyBorder="0" applyAlignment="0" applyProtection="0"/>
    <xf numFmtId="266" fontId="13" fillId="0" borderId="0" applyFill="0" applyBorder="0" applyAlignment="0" applyProtection="0"/>
    <xf numFmtId="266" fontId="13" fillId="0" borderId="0" applyFill="0" applyBorder="0" applyAlignment="0" applyProtection="0"/>
    <xf numFmtId="266" fontId="32" fillId="0" borderId="0" applyFill="0" applyBorder="0" applyAlignment="0" applyProtection="0"/>
    <xf numFmtId="266" fontId="32" fillId="0" borderId="0" applyFill="0" applyBorder="0" applyAlignment="0" applyProtection="0"/>
    <xf numFmtId="212" fontId="36" fillId="0" borderId="0" applyFont="0" applyFill="0" applyBorder="0" applyAlignment="0" applyProtection="0"/>
    <xf numFmtId="212" fontId="36" fillId="0" borderId="0" applyFont="0" applyFill="0" applyBorder="0" applyAlignment="0" applyProtection="0"/>
    <xf numFmtId="212" fontId="19" fillId="0" borderId="0" applyFont="0" applyFill="0" applyBorder="0" applyAlignment="0" applyProtection="0"/>
    <xf numFmtId="212" fontId="19" fillId="0" borderId="0" applyFont="0" applyFill="0" applyBorder="0" applyAlignment="0" applyProtection="0"/>
    <xf numFmtId="266" fontId="13" fillId="0" borderId="0" applyFill="0" applyBorder="0" applyAlignment="0" applyProtection="0"/>
    <xf numFmtId="266" fontId="13" fillId="0" borderId="0" applyFill="0" applyBorder="0" applyAlignment="0" applyProtection="0"/>
    <xf numFmtId="266" fontId="32" fillId="0" borderId="0" applyFill="0" applyBorder="0" applyAlignment="0" applyProtection="0"/>
    <xf numFmtId="266" fontId="32" fillId="0" borderId="0" applyFill="0" applyBorder="0" applyAlignment="0" applyProtection="0"/>
    <xf numFmtId="266" fontId="13" fillId="0" borderId="0" applyFill="0" applyBorder="0" applyAlignment="0" applyProtection="0"/>
    <xf numFmtId="266" fontId="13" fillId="0" borderId="0" applyFill="0" applyBorder="0" applyAlignment="0" applyProtection="0"/>
    <xf numFmtId="266" fontId="32" fillId="0" borderId="0" applyFill="0" applyBorder="0" applyAlignment="0" applyProtection="0"/>
    <xf numFmtId="266" fontId="32" fillId="0" borderId="0" applyFill="0" applyBorder="0" applyAlignment="0" applyProtection="0"/>
    <xf numFmtId="266" fontId="13" fillId="0" borderId="0" applyFill="0" applyBorder="0" applyAlignment="0" applyProtection="0"/>
    <xf numFmtId="266" fontId="13" fillId="0" borderId="0" applyFill="0" applyBorder="0" applyAlignment="0" applyProtection="0"/>
    <xf numFmtId="266" fontId="32" fillId="0" borderId="0" applyFill="0" applyBorder="0" applyAlignment="0" applyProtection="0"/>
    <xf numFmtId="266" fontId="32" fillId="0" borderId="0" applyFill="0" applyBorder="0" applyAlignment="0" applyProtection="0"/>
    <xf numFmtId="266" fontId="13" fillId="0" borderId="0" applyFill="0" applyBorder="0" applyAlignment="0" applyProtection="0"/>
    <xf numFmtId="266" fontId="13" fillId="0" borderId="0" applyFill="0" applyBorder="0" applyAlignment="0" applyProtection="0"/>
    <xf numFmtId="266" fontId="32" fillId="0" borderId="0" applyFill="0" applyBorder="0" applyAlignment="0" applyProtection="0"/>
    <xf numFmtId="266" fontId="32" fillId="0" borderId="0" applyFill="0" applyBorder="0" applyAlignment="0" applyProtection="0"/>
    <xf numFmtId="212" fontId="36" fillId="0" borderId="0" applyFont="0" applyFill="0" applyBorder="0" applyAlignment="0" applyProtection="0"/>
    <xf numFmtId="212" fontId="36" fillId="0" borderId="0" applyFont="0" applyFill="0" applyBorder="0" applyAlignment="0" applyProtection="0"/>
    <xf numFmtId="212" fontId="19" fillId="0" borderId="0" applyFont="0" applyFill="0" applyBorder="0" applyAlignment="0" applyProtection="0"/>
    <xf numFmtId="212" fontId="19" fillId="0" borderId="0" applyFont="0" applyFill="0" applyBorder="0" applyAlignment="0" applyProtection="0"/>
    <xf numFmtId="212" fontId="36" fillId="0" borderId="0" applyFont="0" applyFill="0" applyBorder="0" applyAlignment="0" applyProtection="0"/>
    <xf numFmtId="212" fontId="36" fillId="0" borderId="0" applyFont="0" applyFill="0" applyBorder="0" applyAlignment="0" applyProtection="0"/>
    <xf numFmtId="212" fontId="19" fillId="0" borderId="0" applyFont="0" applyFill="0" applyBorder="0" applyAlignment="0" applyProtection="0"/>
    <xf numFmtId="212" fontId="19" fillId="0" borderId="0" applyFont="0" applyFill="0" applyBorder="0" applyAlignment="0" applyProtection="0"/>
    <xf numFmtId="212" fontId="36" fillId="0" borderId="0" applyFont="0" applyFill="0" applyBorder="0" applyAlignment="0" applyProtection="0"/>
    <xf numFmtId="212" fontId="36" fillId="0" borderId="0" applyFont="0" applyFill="0" applyBorder="0" applyAlignment="0" applyProtection="0"/>
    <xf numFmtId="212" fontId="19" fillId="0" borderId="0" applyFont="0" applyFill="0" applyBorder="0" applyAlignment="0" applyProtection="0"/>
    <xf numFmtId="212" fontId="19" fillId="0" borderId="0" applyFont="0" applyFill="0" applyBorder="0" applyAlignment="0" applyProtection="0"/>
    <xf numFmtId="266" fontId="13" fillId="0" borderId="0" applyFill="0" applyBorder="0" applyAlignment="0" applyProtection="0"/>
    <xf numFmtId="266" fontId="13" fillId="0" borderId="0" applyFill="0" applyBorder="0" applyAlignment="0" applyProtection="0"/>
    <xf numFmtId="266" fontId="32" fillId="0" borderId="0" applyFill="0" applyBorder="0" applyAlignment="0" applyProtection="0"/>
    <xf numFmtId="266" fontId="32" fillId="0" borderId="0" applyFill="0" applyBorder="0" applyAlignment="0" applyProtection="0"/>
    <xf numFmtId="212" fontId="36" fillId="0" borderId="0" applyFont="0" applyFill="0" applyBorder="0" applyAlignment="0" applyProtection="0"/>
    <xf numFmtId="212" fontId="36" fillId="0" borderId="0" applyFont="0" applyFill="0" applyBorder="0" applyAlignment="0" applyProtection="0"/>
    <xf numFmtId="212" fontId="19" fillId="0" borderId="0" applyFont="0" applyFill="0" applyBorder="0" applyAlignment="0" applyProtection="0"/>
    <xf numFmtId="212" fontId="19" fillId="0" borderId="0" applyFont="0" applyFill="0" applyBorder="0" applyAlignment="0" applyProtection="0"/>
    <xf numFmtId="212" fontId="36" fillId="0" borderId="0" applyFont="0" applyFill="0" applyBorder="0" applyAlignment="0" applyProtection="0"/>
    <xf numFmtId="212" fontId="36" fillId="0" borderId="0" applyFont="0" applyFill="0" applyBorder="0" applyAlignment="0" applyProtection="0"/>
    <xf numFmtId="212" fontId="19" fillId="0" borderId="0" applyFont="0" applyFill="0" applyBorder="0" applyAlignment="0" applyProtection="0"/>
    <xf numFmtId="212" fontId="19" fillId="0" borderId="0" applyFont="0" applyFill="0" applyBorder="0" applyAlignment="0" applyProtection="0"/>
    <xf numFmtId="212" fontId="36" fillId="0" borderId="0" applyFont="0" applyFill="0" applyBorder="0" applyAlignment="0" applyProtection="0"/>
    <xf numFmtId="212" fontId="36" fillId="0" borderId="0" applyFont="0" applyFill="0" applyBorder="0" applyAlignment="0" applyProtection="0"/>
    <xf numFmtId="212" fontId="19" fillId="0" borderId="0" applyFont="0" applyFill="0" applyBorder="0" applyAlignment="0" applyProtection="0"/>
    <xf numFmtId="212" fontId="19" fillId="0" borderId="0" applyFont="0" applyFill="0" applyBorder="0" applyAlignment="0" applyProtection="0"/>
    <xf numFmtId="217" fontId="100" fillId="0" borderId="0" applyFont="0" applyFill="0" applyBorder="0" applyAlignment="0" applyProtection="0"/>
    <xf numFmtId="172" fontId="101" fillId="0" borderId="0" applyFont="0" applyFill="0" applyBorder="0" applyAlignment="0" applyProtection="0"/>
    <xf numFmtId="258" fontId="13" fillId="0" borderId="0" applyFill="0" applyBorder="0" applyAlignment="0" applyProtection="0"/>
    <xf numFmtId="265" fontId="13" fillId="0" borderId="0" applyFill="0" applyBorder="0" applyAlignment="0" applyProtection="0"/>
    <xf numFmtId="258" fontId="32" fillId="0" borderId="0" applyFill="0" applyBorder="0" applyAlignment="0" applyProtection="0"/>
    <xf numFmtId="265" fontId="32" fillId="0" borderId="0" applyFill="0" applyBorder="0" applyAlignment="0" applyProtection="0"/>
    <xf numFmtId="169" fontId="101" fillId="0" borderId="0" applyFont="0" applyFill="0" applyBorder="0" applyAlignment="0" applyProtection="0"/>
    <xf numFmtId="41" fontId="100" fillId="0" borderId="0" applyFont="0" applyFill="0" applyBorder="0" applyAlignment="0" applyProtection="0"/>
    <xf numFmtId="212" fontId="19" fillId="0" borderId="0" applyFont="0" applyFill="0" applyBorder="0" applyAlignment="0" applyProtection="0"/>
    <xf numFmtId="212" fontId="19" fillId="0" borderId="0" applyFont="0" applyFill="0" applyBorder="0" applyAlignment="0" applyProtection="0"/>
    <xf numFmtId="212" fontId="36" fillId="0" borderId="0" applyFont="0" applyFill="0" applyBorder="0" applyAlignment="0" applyProtection="0"/>
    <xf numFmtId="212" fontId="36" fillId="0" borderId="0" applyFont="0" applyFill="0" applyBorder="0" applyAlignment="0" applyProtection="0"/>
    <xf numFmtId="212" fontId="19" fillId="0" borderId="0" applyFont="0" applyFill="0" applyBorder="0" applyAlignment="0" applyProtection="0"/>
    <xf numFmtId="212" fontId="19" fillId="0" borderId="0" applyFont="0" applyFill="0" applyBorder="0" applyAlignment="0" applyProtection="0"/>
    <xf numFmtId="212" fontId="36" fillId="0" borderId="0" applyFont="0" applyFill="0" applyBorder="0" applyAlignment="0" applyProtection="0"/>
    <xf numFmtId="212" fontId="36" fillId="0" borderId="0" applyFont="0" applyFill="0" applyBorder="0" applyAlignment="0" applyProtection="0"/>
    <xf numFmtId="212" fontId="19" fillId="0" borderId="0" applyFont="0" applyFill="0" applyBorder="0" applyAlignment="0" applyProtection="0"/>
    <xf numFmtId="212" fontId="19" fillId="0" borderId="0" applyFont="0" applyFill="0" applyBorder="0" applyAlignment="0" applyProtection="0"/>
    <xf numFmtId="266" fontId="13" fillId="0" borderId="0" applyFill="0" applyBorder="0" applyAlignment="0" applyProtection="0"/>
    <xf numFmtId="266" fontId="13" fillId="0" borderId="0" applyFill="0" applyBorder="0" applyAlignment="0" applyProtection="0"/>
    <xf numFmtId="266" fontId="32" fillId="0" borderId="0" applyFill="0" applyBorder="0" applyAlignment="0" applyProtection="0"/>
    <xf numFmtId="266" fontId="32" fillId="0" borderId="0" applyFill="0" applyBorder="0" applyAlignment="0" applyProtection="0"/>
    <xf numFmtId="174" fontId="32" fillId="0" borderId="0" applyFont="0" applyFill="0" applyBorder="0" applyAlignment="0" applyProtection="0"/>
    <xf numFmtId="174" fontId="32" fillId="0" borderId="0" applyFont="0" applyFill="0" applyBorder="0" applyAlignment="0" applyProtection="0"/>
    <xf numFmtId="212" fontId="36" fillId="0" borderId="0" applyFont="0" applyFill="0" applyBorder="0" applyAlignment="0" applyProtection="0"/>
    <xf numFmtId="212" fontId="36" fillId="0" borderId="0" applyFont="0" applyFill="0" applyBorder="0" applyAlignment="0" applyProtection="0"/>
    <xf numFmtId="212" fontId="19" fillId="0" borderId="0" applyFont="0" applyFill="0" applyBorder="0" applyAlignment="0" applyProtection="0"/>
    <xf numFmtId="212" fontId="19" fillId="0" borderId="0" applyFont="0" applyFill="0" applyBorder="0" applyAlignment="0" applyProtection="0"/>
    <xf numFmtId="266" fontId="13" fillId="0" borderId="0" applyFill="0" applyBorder="0" applyAlignment="0" applyProtection="0"/>
    <xf numFmtId="266" fontId="13" fillId="0" borderId="0" applyFill="0" applyBorder="0" applyAlignment="0" applyProtection="0"/>
    <xf numFmtId="266" fontId="32" fillId="0" borderId="0" applyFill="0" applyBorder="0" applyAlignment="0" applyProtection="0"/>
    <xf numFmtId="266" fontId="32" fillId="0" borderId="0" applyFill="0" applyBorder="0" applyAlignment="0" applyProtection="0"/>
    <xf numFmtId="266" fontId="13" fillId="0" borderId="0" applyFill="0" applyBorder="0" applyAlignment="0" applyProtection="0"/>
    <xf numFmtId="266" fontId="13" fillId="0" borderId="0" applyFill="0" applyBorder="0" applyAlignment="0" applyProtection="0"/>
    <xf numFmtId="266" fontId="32" fillId="0" borderId="0" applyFill="0" applyBorder="0" applyAlignment="0" applyProtection="0"/>
    <xf numFmtId="266" fontId="32" fillId="0" borderId="0" applyFill="0" applyBorder="0" applyAlignment="0" applyProtection="0"/>
    <xf numFmtId="172" fontId="101" fillId="0" borderId="0" applyFont="0" applyFill="0" applyBorder="0" applyAlignment="0" applyProtection="0"/>
    <xf numFmtId="172" fontId="101"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32" fillId="0" borderId="0" applyFont="0" applyFill="0" applyBorder="0" applyAlignment="0" applyProtection="0"/>
    <xf numFmtId="174" fontId="32"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32" fillId="0" borderId="0" applyFont="0" applyFill="0" applyBorder="0" applyAlignment="0" applyProtection="0"/>
    <xf numFmtId="174" fontId="32" fillId="0" borderId="0" applyFont="0" applyFill="0" applyBorder="0" applyAlignment="0" applyProtection="0"/>
    <xf numFmtId="267" fontId="13" fillId="0" borderId="0" applyFill="0" applyBorder="0" applyAlignment="0" applyProtection="0"/>
    <xf numFmtId="267" fontId="13" fillId="0" borderId="0" applyFill="0" applyBorder="0" applyAlignment="0" applyProtection="0"/>
    <xf numFmtId="267" fontId="32" fillId="0" borderId="0" applyFill="0" applyBorder="0" applyAlignment="0" applyProtection="0"/>
    <xf numFmtId="267" fontId="32" fillId="0" borderId="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32" fillId="0" borderId="0" applyFont="0" applyFill="0" applyBorder="0" applyAlignment="0" applyProtection="0"/>
    <xf numFmtId="174" fontId="32" fillId="0" borderId="0" applyFont="0" applyFill="0" applyBorder="0" applyAlignment="0" applyProtection="0"/>
    <xf numFmtId="267" fontId="13" fillId="0" borderId="0" applyFill="0" applyBorder="0" applyAlignment="0" applyProtection="0"/>
    <xf numFmtId="267" fontId="13" fillId="0" borderId="0" applyFill="0" applyBorder="0" applyAlignment="0" applyProtection="0"/>
    <xf numFmtId="267" fontId="32" fillId="0" borderId="0" applyFill="0" applyBorder="0" applyAlignment="0" applyProtection="0"/>
    <xf numFmtId="267" fontId="32" fillId="0" borderId="0" applyFill="0" applyBorder="0" applyAlignment="0" applyProtection="0"/>
    <xf numFmtId="267" fontId="13" fillId="0" borderId="0" applyFill="0" applyBorder="0" applyAlignment="0" applyProtection="0"/>
    <xf numFmtId="267" fontId="13" fillId="0" borderId="0" applyFill="0" applyBorder="0" applyAlignment="0" applyProtection="0"/>
    <xf numFmtId="267" fontId="32" fillId="0" borderId="0" applyFill="0" applyBorder="0" applyAlignment="0" applyProtection="0"/>
    <xf numFmtId="267" fontId="32" fillId="0" borderId="0" applyFill="0" applyBorder="0" applyAlignment="0" applyProtection="0"/>
    <xf numFmtId="267" fontId="13" fillId="0" borderId="0" applyFill="0" applyBorder="0" applyAlignment="0" applyProtection="0"/>
    <xf numFmtId="267" fontId="13" fillId="0" borderId="0" applyFill="0" applyBorder="0" applyAlignment="0" applyProtection="0"/>
    <xf numFmtId="267" fontId="32" fillId="0" borderId="0" applyFill="0" applyBorder="0" applyAlignment="0" applyProtection="0"/>
    <xf numFmtId="267" fontId="32" fillId="0" borderId="0" applyFill="0" applyBorder="0" applyAlignment="0" applyProtection="0"/>
    <xf numFmtId="267" fontId="13" fillId="0" borderId="0" applyFill="0" applyBorder="0" applyAlignment="0" applyProtection="0"/>
    <xf numFmtId="267" fontId="13" fillId="0" borderId="0" applyFill="0" applyBorder="0" applyAlignment="0" applyProtection="0"/>
    <xf numFmtId="267" fontId="32" fillId="0" borderId="0" applyFill="0" applyBorder="0" applyAlignment="0" applyProtection="0"/>
    <xf numFmtId="267" fontId="32" fillId="0" borderId="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32" fillId="0" borderId="0" applyFont="0" applyFill="0" applyBorder="0" applyAlignment="0" applyProtection="0"/>
    <xf numFmtId="174" fontId="32"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32" fillId="0" borderId="0" applyFont="0" applyFill="0" applyBorder="0" applyAlignment="0" applyProtection="0"/>
    <xf numFmtId="174" fontId="32"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32" fillId="0" borderId="0" applyFont="0" applyFill="0" applyBorder="0" applyAlignment="0" applyProtection="0"/>
    <xf numFmtId="174" fontId="32" fillId="0" borderId="0" applyFont="0" applyFill="0" applyBorder="0" applyAlignment="0" applyProtection="0"/>
    <xf numFmtId="267" fontId="13" fillId="0" borderId="0" applyFill="0" applyBorder="0" applyAlignment="0" applyProtection="0"/>
    <xf numFmtId="267" fontId="13" fillId="0" borderId="0" applyFill="0" applyBorder="0" applyAlignment="0" applyProtection="0"/>
    <xf numFmtId="267" fontId="32" fillId="0" borderId="0" applyFill="0" applyBorder="0" applyAlignment="0" applyProtection="0"/>
    <xf numFmtId="267" fontId="32" fillId="0" borderId="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32" fillId="0" borderId="0" applyFont="0" applyFill="0" applyBorder="0" applyAlignment="0" applyProtection="0"/>
    <xf numFmtId="174" fontId="32"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32" fillId="0" borderId="0" applyFont="0" applyFill="0" applyBorder="0" applyAlignment="0" applyProtection="0"/>
    <xf numFmtId="174" fontId="32"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32" fillId="0" borderId="0" applyFont="0" applyFill="0" applyBorder="0" applyAlignment="0" applyProtection="0"/>
    <xf numFmtId="174" fontId="32" fillId="0" borderId="0" applyFont="0" applyFill="0" applyBorder="0" applyAlignment="0" applyProtection="0"/>
    <xf numFmtId="266" fontId="13" fillId="0" borderId="0" applyFill="0" applyBorder="0" applyAlignment="0" applyProtection="0"/>
    <xf numFmtId="266" fontId="13" fillId="0" borderId="0" applyFill="0" applyBorder="0" applyAlignment="0" applyProtection="0"/>
    <xf numFmtId="266" fontId="32" fillId="0" borderId="0" applyFill="0" applyBorder="0" applyAlignment="0" applyProtection="0"/>
    <xf numFmtId="266" fontId="32" fillId="0" borderId="0" applyFill="0" applyBorder="0" applyAlignment="0" applyProtection="0"/>
    <xf numFmtId="266" fontId="13" fillId="0" borderId="0" applyFill="0" applyBorder="0" applyAlignment="0" applyProtection="0"/>
    <xf numFmtId="266" fontId="13" fillId="0" borderId="0" applyFill="0" applyBorder="0" applyAlignment="0" applyProtection="0"/>
    <xf numFmtId="266" fontId="32" fillId="0" borderId="0" applyFill="0" applyBorder="0" applyAlignment="0" applyProtection="0"/>
    <xf numFmtId="266" fontId="32" fillId="0" borderId="0" applyFill="0" applyBorder="0" applyAlignment="0" applyProtection="0"/>
    <xf numFmtId="212" fontId="36" fillId="0" borderId="0" applyFont="0" applyFill="0" applyBorder="0" applyAlignment="0" applyProtection="0"/>
    <xf numFmtId="212" fontId="36" fillId="0" borderId="0" applyFont="0" applyFill="0" applyBorder="0" applyAlignment="0" applyProtection="0"/>
    <xf numFmtId="212" fontId="19" fillId="0" borderId="0" applyFont="0" applyFill="0" applyBorder="0" applyAlignment="0" applyProtection="0"/>
    <xf numFmtId="212" fontId="19" fillId="0" borderId="0" applyFont="0" applyFill="0" applyBorder="0" applyAlignment="0" applyProtection="0"/>
    <xf numFmtId="212" fontId="36" fillId="0" borderId="0" applyFont="0" applyFill="0" applyBorder="0" applyAlignment="0" applyProtection="0"/>
    <xf numFmtId="212" fontId="36" fillId="0" borderId="0" applyFont="0" applyFill="0" applyBorder="0" applyAlignment="0" applyProtection="0"/>
    <xf numFmtId="212" fontId="19" fillId="0" borderId="0" applyFont="0" applyFill="0" applyBorder="0" applyAlignment="0" applyProtection="0"/>
    <xf numFmtId="212" fontId="19" fillId="0" borderId="0" applyFont="0" applyFill="0" applyBorder="0" applyAlignment="0" applyProtection="0"/>
    <xf numFmtId="212" fontId="36" fillId="0" borderId="0" applyFont="0" applyFill="0" applyBorder="0" applyAlignment="0" applyProtection="0"/>
    <xf numFmtId="212" fontId="36" fillId="0" borderId="0" applyFont="0" applyFill="0" applyBorder="0" applyAlignment="0" applyProtection="0"/>
    <xf numFmtId="212" fontId="19" fillId="0" borderId="0" applyFont="0" applyFill="0" applyBorder="0" applyAlignment="0" applyProtection="0"/>
    <xf numFmtId="212" fontId="19" fillId="0" borderId="0" applyFont="0" applyFill="0" applyBorder="0" applyAlignment="0" applyProtection="0"/>
    <xf numFmtId="212" fontId="36" fillId="0" borderId="0" applyFont="0" applyFill="0" applyBorder="0" applyAlignment="0" applyProtection="0"/>
    <xf numFmtId="212" fontId="36" fillId="0" borderId="0" applyFont="0" applyFill="0" applyBorder="0" applyAlignment="0" applyProtection="0"/>
    <xf numFmtId="212" fontId="19" fillId="0" borderId="0" applyFont="0" applyFill="0" applyBorder="0" applyAlignment="0" applyProtection="0"/>
    <xf numFmtId="212" fontId="19" fillId="0" borderId="0" applyFont="0" applyFill="0" applyBorder="0" applyAlignment="0" applyProtection="0"/>
    <xf numFmtId="266" fontId="13" fillId="0" borderId="0" applyFill="0" applyBorder="0" applyAlignment="0" applyProtection="0"/>
    <xf numFmtId="266" fontId="13" fillId="0" borderId="0" applyFill="0" applyBorder="0" applyAlignment="0" applyProtection="0"/>
    <xf numFmtId="266" fontId="32" fillId="0" borderId="0" applyFill="0" applyBorder="0" applyAlignment="0" applyProtection="0"/>
    <xf numFmtId="266" fontId="32" fillId="0" borderId="0" applyFill="0" applyBorder="0" applyAlignment="0" applyProtection="0"/>
    <xf numFmtId="212" fontId="36" fillId="0" borderId="0" applyFont="0" applyFill="0" applyBorder="0" applyAlignment="0" applyProtection="0"/>
    <xf numFmtId="212" fontId="36" fillId="0" borderId="0" applyFont="0" applyFill="0" applyBorder="0" applyAlignment="0" applyProtection="0"/>
    <xf numFmtId="212" fontId="19" fillId="0" borderId="0" applyFont="0" applyFill="0" applyBorder="0" applyAlignment="0" applyProtection="0"/>
    <xf numFmtId="212" fontId="19" fillId="0" borderId="0" applyFont="0" applyFill="0" applyBorder="0" applyAlignment="0" applyProtection="0"/>
    <xf numFmtId="212" fontId="36" fillId="0" borderId="0" applyFont="0" applyFill="0" applyBorder="0" applyAlignment="0" applyProtection="0"/>
    <xf numFmtId="212" fontId="36" fillId="0" borderId="0" applyFont="0" applyFill="0" applyBorder="0" applyAlignment="0" applyProtection="0"/>
    <xf numFmtId="212" fontId="19" fillId="0" borderId="0" applyFont="0" applyFill="0" applyBorder="0" applyAlignment="0" applyProtection="0"/>
    <xf numFmtId="212" fontId="19" fillId="0" borderId="0" applyFont="0" applyFill="0" applyBorder="0" applyAlignment="0" applyProtection="0"/>
    <xf numFmtId="172" fontId="101" fillId="0" borderId="0" applyFont="0" applyFill="0" applyBorder="0" applyAlignment="0" applyProtection="0"/>
    <xf numFmtId="172" fontId="101" fillId="0" borderId="0" applyFont="0" applyFill="0" applyBorder="0" applyAlignment="0" applyProtection="0"/>
    <xf numFmtId="212" fontId="36" fillId="0" borderId="0" applyFont="0" applyFill="0" applyBorder="0" applyAlignment="0" applyProtection="0"/>
    <xf numFmtId="212" fontId="36" fillId="0" borderId="0" applyFont="0" applyFill="0" applyBorder="0" applyAlignment="0" applyProtection="0"/>
    <xf numFmtId="212" fontId="19" fillId="0" borderId="0" applyFont="0" applyFill="0" applyBorder="0" applyAlignment="0" applyProtection="0"/>
    <xf numFmtId="212" fontId="19" fillId="0" borderId="0" applyFont="0" applyFill="0" applyBorder="0" applyAlignment="0" applyProtection="0"/>
    <xf numFmtId="212" fontId="36" fillId="0" borderId="0" applyFont="0" applyFill="0" applyBorder="0" applyAlignment="0" applyProtection="0"/>
    <xf numFmtId="212" fontId="36" fillId="0" borderId="0" applyFont="0" applyFill="0" applyBorder="0" applyAlignment="0" applyProtection="0"/>
    <xf numFmtId="212" fontId="19" fillId="0" borderId="0" applyFont="0" applyFill="0" applyBorder="0" applyAlignment="0" applyProtection="0"/>
    <xf numFmtId="212" fontId="19" fillId="0" borderId="0" applyFont="0" applyFill="0" applyBorder="0" applyAlignment="0" applyProtection="0"/>
    <xf numFmtId="216" fontId="32" fillId="0" borderId="0" applyFont="0" applyFill="0" applyBorder="0" applyAlignment="0" applyProtection="0"/>
    <xf numFmtId="216" fontId="32" fillId="0" borderId="0" applyFont="0" applyFill="0" applyBorder="0" applyAlignment="0" applyProtection="0"/>
    <xf numFmtId="216" fontId="13" fillId="0" borderId="0" applyFont="0" applyFill="0" applyBorder="0" applyAlignment="0" applyProtection="0"/>
    <xf numFmtId="216" fontId="13" fillId="0" borderId="0" applyFont="0" applyFill="0" applyBorder="0" applyAlignment="0" applyProtection="0"/>
    <xf numFmtId="216" fontId="32" fillId="0" borderId="0" applyFont="0" applyFill="0" applyBorder="0" applyAlignment="0" applyProtection="0"/>
    <xf numFmtId="216" fontId="32" fillId="0" borderId="0" applyFont="0" applyFill="0" applyBorder="0" applyAlignment="0" applyProtection="0"/>
    <xf numFmtId="216" fontId="13" fillId="0" borderId="0" applyFont="0" applyFill="0" applyBorder="0" applyAlignment="0" applyProtection="0"/>
    <xf numFmtId="216" fontId="13" fillId="0" borderId="0" applyFont="0" applyFill="0" applyBorder="0" applyAlignment="0" applyProtection="0"/>
    <xf numFmtId="216" fontId="32" fillId="0" borderId="0" applyFont="0" applyFill="0" applyBorder="0" applyAlignment="0" applyProtection="0"/>
    <xf numFmtId="216" fontId="32" fillId="0" borderId="0" applyFont="0" applyFill="0" applyBorder="0" applyAlignment="0" applyProtection="0"/>
    <xf numFmtId="268" fontId="13" fillId="0" borderId="0" applyFill="0" applyBorder="0" applyAlignment="0" applyProtection="0"/>
    <xf numFmtId="268" fontId="13" fillId="0" borderId="0" applyFill="0" applyBorder="0" applyAlignment="0" applyProtection="0"/>
    <xf numFmtId="268" fontId="32" fillId="0" borderId="0" applyFill="0" applyBorder="0" applyAlignment="0" applyProtection="0"/>
    <xf numFmtId="268" fontId="32" fillId="0" borderId="0" applyFill="0" applyBorder="0" applyAlignment="0" applyProtection="0"/>
    <xf numFmtId="216" fontId="13" fillId="0" borderId="0" applyFont="0" applyFill="0" applyBorder="0" applyAlignment="0" applyProtection="0"/>
    <xf numFmtId="216" fontId="13" fillId="0" borderId="0" applyFont="0" applyFill="0" applyBorder="0" applyAlignment="0" applyProtection="0"/>
    <xf numFmtId="216" fontId="32" fillId="0" borderId="0" applyFont="0" applyFill="0" applyBorder="0" applyAlignment="0" applyProtection="0"/>
    <xf numFmtId="216" fontId="32" fillId="0" borderId="0" applyFont="0" applyFill="0" applyBorder="0" applyAlignment="0" applyProtection="0"/>
    <xf numFmtId="212" fontId="36" fillId="0" borderId="0" applyFont="0" applyFill="0" applyBorder="0" applyAlignment="0" applyProtection="0"/>
    <xf numFmtId="212" fontId="36" fillId="0" borderId="0" applyFont="0" applyFill="0" applyBorder="0" applyAlignment="0" applyProtection="0"/>
    <xf numFmtId="212" fontId="19" fillId="0" borderId="0" applyFont="0" applyFill="0" applyBorder="0" applyAlignment="0" applyProtection="0"/>
    <xf numFmtId="212" fontId="19" fillId="0" borderId="0" applyFont="0" applyFill="0" applyBorder="0" applyAlignment="0" applyProtection="0"/>
    <xf numFmtId="268" fontId="13" fillId="0" borderId="0" applyFill="0" applyBorder="0" applyAlignment="0" applyProtection="0"/>
    <xf numFmtId="268" fontId="13" fillId="0" borderId="0" applyFill="0" applyBorder="0" applyAlignment="0" applyProtection="0"/>
    <xf numFmtId="268" fontId="32" fillId="0" borderId="0" applyFill="0" applyBorder="0" applyAlignment="0" applyProtection="0"/>
    <xf numFmtId="268" fontId="32" fillId="0" borderId="0" applyFill="0" applyBorder="0" applyAlignment="0" applyProtection="0"/>
    <xf numFmtId="268" fontId="13" fillId="0" borderId="0" applyFill="0" applyBorder="0" applyAlignment="0" applyProtection="0"/>
    <xf numFmtId="268" fontId="13" fillId="0" borderId="0" applyFill="0" applyBorder="0" applyAlignment="0" applyProtection="0"/>
    <xf numFmtId="268" fontId="32" fillId="0" borderId="0" applyFill="0" applyBorder="0" applyAlignment="0" applyProtection="0"/>
    <xf numFmtId="268" fontId="32" fillId="0" borderId="0" applyFill="0" applyBorder="0" applyAlignment="0" applyProtection="0"/>
    <xf numFmtId="268" fontId="13" fillId="0" borderId="0" applyFill="0" applyBorder="0" applyAlignment="0" applyProtection="0"/>
    <xf numFmtId="268" fontId="13" fillId="0" borderId="0" applyFill="0" applyBorder="0" applyAlignment="0" applyProtection="0"/>
    <xf numFmtId="268" fontId="32" fillId="0" borderId="0" applyFill="0" applyBorder="0" applyAlignment="0" applyProtection="0"/>
    <xf numFmtId="268" fontId="32" fillId="0" borderId="0" applyFill="0" applyBorder="0" applyAlignment="0" applyProtection="0"/>
    <xf numFmtId="268" fontId="13" fillId="0" borderId="0" applyFill="0" applyBorder="0" applyAlignment="0" applyProtection="0"/>
    <xf numFmtId="268" fontId="13" fillId="0" borderId="0" applyFill="0" applyBorder="0" applyAlignment="0" applyProtection="0"/>
    <xf numFmtId="268" fontId="32" fillId="0" borderId="0" applyFill="0" applyBorder="0" applyAlignment="0" applyProtection="0"/>
    <xf numFmtId="268" fontId="32" fillId="0" borderId="0" applyFill="0" applyBorder="0" applyAlignment="0" applyProtection="0"/>
    <xf numFmtId="216" fontId="13" fillId="0" borderId="0" applyFont="0" applyFill="0" applyBorder="0" applyAlignment="0" applyProtection="0"/>
    <xf numFmtId="216" fontId="13" fillId="0" borderId="0" applyFont="0" applyFill="0" applyBorder="0" applyAlignment="0" applyProtection="0"/>
    <xf numFmtId="216" fontId="32" fillId="0" borderId="0" applyFont="0" applyFill="0" applyBorder="0" applyAlignment="0" applyProtection="0"/>
    <xf numFmtId="216" fontId="32" fillId="0" borderId="0" applyFont="0" applyFill="0" applyBorder="0" applyAlignment="0" applyProtection="0"/>
    <xf numFmtId="216" fontId="13" fillId="0" borderId="0" applyFont="0" applyFill="0" applyBorder="0" applyAlignment="0" applyProtection="0"/>
    <xf numFmtId="216" fontId="13" fillId="0" borderId="0" applyFont="0" applyFill="0" applyBorder="0" applyAlignment="0" applyProtection="0"/>
    <xf numFmtId="216" fontId="32" fillId="0" borderId="0" applyFont="0" applyFill="0" applyBorder="0" applyAlignment="0" applyProtection="0"/>
    <xf numFmtId="216" fontId="32" fillId="0" borderId="0" applyFont="0" applyFill="0" applyBorder="0" applyAlignment="0" applyProtection="0"/>
    <xf numFmtId="216" fontId="13" fillId="0" borderId="0" applyFont="0" applyFill="0" applyBorder="0" applyAlignment="0" applyProtection="0"/>
    <xf numFmtId="216" fontId="13" fillId="0" borderId="0" applyFont="0" applyFill="0" applyBorder="0" applyAlignment="0" applyProtection="0"/>
    <xf numFmtId="216" fontId="32" fillId="0" borderId="0" applyFont="0" applyFill="0" applyBorder="0" applyAlignment="0" applyProtection="0"/>
    <xf numFmtId="216" fontId="32" fillId="0" borderId="0" applyFont="0" applyFill="0" applyBorder="0" applyAlignment="0" applyProtection="0"/>
    <xf numFmtId="216" fontId="13" fillId="0" borderId="0" applyFont="0" applyFill="0" applyBorder="0" applyAlignment="0" applyProtection="0"/>
    <xf numFmtId="216" fontId="13" fillId="0" borderId="0" applyFont="0" applyFill="0" applyBorder="0" applyAlignment="0" applyProtection="0"/>
    <xf numFmtId="216" fontId="32" fillId="0" borderId="0" applyFont="0" applyFill="0" applyBorder="0" applyAlignment="0" applyProtection="0"/>
    <xf numFmtId="216" fontId="32" fillId="0" borderId="0" applyFont="0" applyFill="0" applyBorder="0" applyAlignment="0" applyProtection="0"/>
    <xf numFmtId="268" fontId="13" fillId="0" borderId="0" applyFill="0" applyBorder="0" applyAlignment="0" applyProtection="0"/>
    <xf numFmtId="268" fontId="13" fillId="0" borderId="0" applyFill="0" applyBorder="0" applyAlignment="0" applyProtection="0"/>
    <xf numFmtId="268" fontId="32" fillId="0" borderId="0" applyFill="0" applyBorder="0" applyAlignment="0" applyProtection="0"/>
    <xf numFmtId="268" fontId="32" fillId="0" borderId="0" applyFill="0" applyBorder="0" applyAlignment="0" applyProtection="0"/>
    <xf numFmtId="216" fontId="13" fillId="0" borderId="0" applyFont="0" applyFill="0" applyBorder="0" applyAlignment="0" applyProtection="0"/>
    <xf numFmtId="216" fontId="13" fillId="0" borderId="0" applyFont="0" applyFill="0" applyBorder="0" applyAlignment="0" applyProtection="0"/>
    <xf numFmtId="216" fontId="32" fillId="0" borderId="0" applyFont="0" applyFill="0" applyBorder="0" applyAlignment="0" applyProtection="0"/>
    <xf numFmtId="216" fontId="32" fillId="0" borderId="0" applyFont="0" applyFill="0" applyBorder="0" applyAlignment="0" applyProtection="0"/>
    <xf numFmtId="216" fontId="13" fillId="0" borderId="0" applyFont="0" applyFill="0" applyBorder="0" applyAlignment="0" applyProtection="0"/>
    <xf numFmtId="216" fontId="13" fillId="0" borderId="0" applyFont="0" applyFill="0" applyBorder="0" applyAlignment="0" applyProtection="0"/>
    <xf numFmtId="216" fontId="32" fillId="0" borderId="0" applyFont="0" applyFill="0" applyBorder="0" applyAlignment="0" applyProtection="0"/>
    <xf numFmtId="216" fontId="32" fillId="0" borderId="0" applyFont="0" applyFill="0" applyBorder="0" applyAlignment="0" applyProtection="0"/>
    <xf numFmtId="212" fontId="36" fillId="0" borderId="0" applyFont="0" applyFill="0" applyBorder="0" applyAlignment="0" applyProtection="0"/>
    <xf numFmtId="212" fontId="36" fillId="0" borderId="0" applyFont="0" applyFill="0" applyBorder="0" applyAlignment="0" applyProtection="0"/>
    <xf numFmtId="212" fontId="19" fillId="0" borderId="0" applyFont="0" applyFill="0" applyBorder="0" applyAlignment="0" applyProtection="0"/>
    <xf numFmtId="212" fontId="19" fillId="0" borderId="0" applyFont="0" applyFill="0" applyBorder="0" applyAlignment="0" applyProtection="0"/>
    <xf numFmtId="216" fontId="13" fillId="0" borderId="0" applyFont="0" applyFill="0" applyBorder="0" applyAlignment="0" applyProtection="0"/>
    <xf numFmtId="216" fontId="13" fillId="0" borderId="0" applyFont="0" applyFill="0" applyBorder="0" applyAlignment="0" applyProtection="0"/>
    <xf numFmtId="216" fontId="32" fillId="0" borderId="0" applyFont="0" applyFill="0" applyBorder="0" applyAlignment="0" applyProtection="0"/>
    <xf numFmtId="216" fontId="32" fillId="0" borderId="0" applyFont="0" applyFill="0" applyBorder="0" applyAlignment="0" applyProtection="0"/>
    <xf numFmtId="216" fontId="13" fillId="0" borderId="0" applyFont="0" applyFill="0" applyBorder="0" applyAlignment="0" applyProtection="0"/>
    <xf numFmtId="216" fontId="13" fillId="0" borderId="0" applyFont="0" applyFill="0" applyBorder="0" applyAlignment="0" applyProtection="0"/>
    <xf numFmtId="216" fontId="32" fillId="0" borderId="0" applyFont="0" applyFill="0" applyBorder="0" applyAlignment="0" applyProtection="0"/>
    <xf numFmtId="216" fontId="32" fillId="0" borderId="0" applyFont="0" applyFill="0" applyBorder="0" applyAlignment="0" applyProtection="0"/>
    <xf numFmtId="216" fontId="13" fillId="0" borderId="0" applyFont="0" applyFill="0" applyBorder="0" applyAlignment="0" applyProtection="0"/>
    <xf numFmtId="216" fontId="13" fillId="0" borderId="0" applyFont="0" applyFill="0" applyBorder="0" applyAlignment="0" applyProtection="0"/>
    <xf numFmtId="216" fontId="32" fillId="0" borderId="0" applyFont="0" applyFill="0" applyBorder="0" applyAlignment="0" applyProtection="0"/>
    <xf numFmtId="216" fontId="32" fillId="0" borderId="0" applyFont="0" applyFill="0" applyBorder="0" applyAlignment="0" applyProtection="0"/>
    <xf numFmtId="41" fontId="101" fillId="0" borderId="0" applyFont="0" applyFill="0" applyBorder="0" applyAlignment="0" applyProtection="0"/>
    <xf numFmtId="41" fontId="101" fillId="0" borderId="0" applyFont="0" applyFill="0" applyBorder="0" applyAlignment="0" applyProtection="0"/>
    <xf numFmtId="41" fontId="101" fillId="0" borderId="0" applyFont="0" applyFill="0" applyBorder="0" applyAlignment="0" applyProtection="0"/>
    <xf numFmtId="41" fontId="101" fillId="0" borderId="0" applyFont="0" applyFill="0" applyBorder="0" applyAlignment="0" applyProtection="0"/>
    <xf numFmtId="172" fontId="101" fillId="0" borderId="0" applyFont="0" applyFill="0" applyBorder="0" applyAlignment="0" applyProtection="0"/>
    <xf numFmtId="172" fontId="101" fillId="0" borderId="0" applyFont="0" applyFill="0" applyBorder="0" applyAlignment="0" applyProtection="0"/>
    <xf numFmtId="172" fontId="101" fillId="0" borderId="0" applyFont="0" applyFill="0" applyBorder="0" applyAlignment="0" applyProtection="0"/>
    <xf numFmtId="172" fontId="101" fillId="0" borderId="0" applyFont="0" applyFill="0" applyBorder="0" applyAlignment="0" applyProtection="0"/>
    <xf numFmtId="41" fontId="101" fillId="0" borderId="0" applyFont="0" applyFill="0" applyBorder="0" applyAlignment="0" applyProtection="0"/>
    <xf numFmtId="41" fontId="101" fillId="0" borderId="0" applyFont="0" applyFill="0" applyBorder="0" applyAlignment="0" applyProtection="0"/>
    <xf numFmtId="172" fontId="101" fillId="0" borderId="0" applyFont="0" applyFill="0" applyBorder="0" applyAlignment="0" applyProtection="0"/>
    <xf numFmtId="172" fontId="101" fillId="0" borderId="0" applyFont="0" applyFill="0" applyBorder="0" applyAlignment="0" applyProtection="0"/>
    <xf numFmtId="41" fontId="101" fillId="0" borderId="0" applyFont="0" applyFill="0" applyBorder="0" applyAlignment="0" applyProtection="0"/>
    <xf numFmtId="41" fontId="101" fillId="0" borderId="0" applyFont="0" applyFill="0" applyBorder="0" applyAlignment="0" applyProtection="0"/>
    <xf numFmtId="41" fontId="101" fillId="0" borderId="0" applyFont="0" applyFill="0" applyBorder="0" applyAlignment="0" applyProtection="0"/>
    <xf numFmtId="41" fontId="101" fillId="0" borderId="0" applyFont="0" applyFill="0" applyBorder="0" applyAlignment="0" applyProtection="0"/>
    <xf numFmtId="41" fontId="101" fillId="0" borderId="0" applyFont="0" applyFill="0" applyBorder="0" applyAlignment="0" applyProtection="0"/>
    <xf numFmtId="41" fontId="101" fillId="0" borderId="0" applyFont="0" applyFill="0" applyBorder="0" applyAlignment="0" applyProtection="0"/>
    <xf numFmtId="169" fontId="101" fillId="0" borderId="0" applyFont="0" applyFill="0" applyBorder="0" applyAlignment="0" applyProtection="0"/>
    <xf numFmtId="41" fontId="101" fillId="0" borderId="0" applyFont="0" applyFill="0" applyBorder="0" applyAlignment="0" applyProtection="0"/>
    <xf numFmtId="258" fontId="13" fillId="0" borderId="0" applyFill="0" applyBorder="0" applyAlignment="0" applyProtection="0"/>
    <xf numFmtId="265" fontId="13" fillId="0" borderId="0" applyFill="0" applyBorder="0" applyAlignment="0" applyProtection="0"/>
    <xf numFmtId="258" fontId="32" fillId="0" borderId="0" applyFill="0" applyBorder="0" applyAlignment="0" applyProtection="0"/>
    <xf numFmtId="265" fontId="32" fillId="0" borderId="0" applyFill="0" applyBorder="0" applyAlignment="0" applyProtection="0"/>
    <xf numFmtId="172" fontId="101" fillId="0" borderId="0" applyFont="0" applyFill="0" applyBorder="0" applyAlignment="0" applyProtection="0"/>
    <xf numFmtId="172" fontId="101" fillId="0" borderId="0" applyFont="0" applyFill="0" applyBorder="0" applyAlignment="0" applyProtection="0"/>
    <xf numFmtId="265" fontId="13" fillId="0" borderId="0" applyFill="0" applyBorder="0" applyAlignment="0" applyProtection="0"/>
    <xf numFmtId="41" fontId="101" fillId="0" borderId="0" applyFont="0" applyFill="0" applyBorder="0" applyAlignment="0" applyProtection="0"/>
    <xf numFmtId="258" fontId="13" fillId="0" borderId="0" applyFill="0" applyBorder="0" applyAlignment="0" applyProtection="0"/>
    <xf numFmtId="265" fontId="13" fillId="0" borderId="0" applyFill="0" applyBorder="0" applyAlignment="0" applyProtection="0"/>
    <xf numFmtId="258" fontId="32" fillId="0" borderId="0" applyFill="0" applyBorder="0" applyAlignment="0" applyProtection="0"/>
    <xf numFmtId="265" fontId="32" fillId="0" borderId="0" applyFill="0" applyBorder="0" applyAlignment="0" applyProtection="0"/>
    <xf numFmtId="172" fontId="101" fillId="0" borderId="0" applyFont="0" applyFill="0" applyBorder="0" applyAlignment="0" applyProtection="0"/>
    <xf numFmtId="265" fontId="13" fillId="0" borderId="0" applyFill="0" applyBorder="0" applyAlignment="0" applyProtection="0"/>
    <xf numFmtId="169" fontId="101" fillId="0" borderId="0" applyFont="0" applyFill="0" applyBorder="0" applyAlignment="0" applyProtection="0"/>
    <xf numFmtId="172" fontId="101" fillId="0" borderId="0" applyFont="0" applyFill="0" applyBorder="0" applyAlignment="0" applyProtection="0"/>
    <xf numFmtId="169" fontId="101" fillId="0" borderId="0" applyFont="0" applyFill="0" applyBorder="0" applyAlignment="0" applyProtection="0"/>
    <xf numFmtId="172" fontId="101" fillId="0" borderId="0" applyFont="0" applyFill="0" applyBorder="0" applyAlignment="0" applyProtection="0"/>
    <xf numFmtId="258" fontId="13" fillId="0" borderId="0" applyFill="0" applyBorder="0" applyAlignment="0" applyProtection="0"/>
    <xf numFmtId="265" fontId="13" fillId="0" borderId="0" applyFill="0" applyBorder="0" applyAlignment="0" applyProtection="0"/>
    <xf numFmtId="258" fontId="32" fillId="0" borderId="0" applyFill="0" applyBorder="0" applyAlignment="0" applyProtection="0"/>
    <xf numFmtId="265" fontId="32" fillId="0" borderId="0" applyFill="0" applyBorder="0" applyAlignment="0" applyProtection="0"/>
    <xf numFmtId="41" fontId="101" fillId="0" borderId="0" applyFont="0" applyFill="0" applyBorder="0" applyAlignment="0" applyProtection="0"/>
    <xf numFmtId="172" fontId="101" fillId="0" borderId="0" applyFont="0" applyFill="0" applyBorder="0" applyAlignment="0" applyProtection="0"/>
    <xf numFmtId="172" fontId="101" fillId="0" borderId="0" applyFont="0" applyFill="0" applyBorder="0" applyAlignment="0" applyProtection="0"/>
    <xf numFmtId="172" fontId="101" fillId="0" borderId="0" applyFont="0" applyFill="0" applyBorder="0" applyAlignment="0" applyProtection="0"/>
    <xf numFmtId="172" fontId="101" fillId="0" borderId="0" applyFont="0" applyFill="0" applyBorder="0" applyAlignment="0" applyProtection="0"/>
    <xf numFmtId="41" fontId="100" fillId="0" borderId="0" applyFont="0" applyFill="0" applyBorder="0" applyAlignment="0" applyProtection="0"/>
    <xf numFmtId="41" fontId="100" fillId="0" borderId="0" applyFont="0" applyFill="0" applyBorder="0" applyAlignment="0" applyProtection="0"/>
    <xf numFmtId="41" fontId="101" fillId="0" borderId="0" applyFont="0" applyFill="0" applyBorder="0" applyAlignment="0" applyProtection="0"/>
    <xf numFmtId="172" fontId="101" fillId="0" borderId="0" applyFont="0" applyFill="0" applyBorder="0" applyAlignment="0" applyProtection="0"/>
    <xf numFmtId="169" fontId="101" fillId="0" borderId="0" applyFont="0" applyFill="0" applyBorder="0" applyAlignment="0" applyProtection="0"/>
    <xf numFmtId="41" fontId="101" fillId="0" borderId="0" applyFont="0" applyFill="0" applyBorder="0" applyAlignment="0" applyProtection="0"/>
    <xf numFmtId="172" fontId="101" fillId="0" borderId="0" applyFont="0" applyFill="0" applyBorder="0" applyAlignment="0" applyProtection="0"/>
    <xf numFmtId="172" fontId="101" fillId="0" borderId="0" applyFont="0" applyFill="0" applyBorder="0" applyAlignment="0" applyProtection="0"/>
    <xf numFmtId="41" fontId="100" fillId="0" borderId="0" applyFont="0" applyFill="0" applyBorder="0" applyAlignment="0" applyProtection="0"/>
    <xf numFmtId="41" fontId="100" fillId="0" borderId="0" applyFont="0" applyFill="0" applyBorder="0" applyAlignment="0" applyProtection="0"/>
    <xf numFmtId="41" fontId="101" fillId="0" borderId="0" applyFont="0" applyFill="0" applyBorder="0" applyAlignment="0" applyProtection="0"/>
    <xf numFmtId="41" fontId="101" fillId="0" borderId="0" applyFont="0" applyFill="0" applyBorder="0" applyAlignment="0" applyProtection="0"/>
    <xf numFmtId="172" fontId="101" fillId="0" borderId="0" applyFont="0" applyFill="0" applyBorder="0" applyAlignment="0" applyProtection="0"/>
    <xf numFmtId="172" fontId="101" fillId="0" borderId="0" applyFont="0" applyFill="0" applyBorder="0" applyAlignment="0" applyProtection="0"/>
    <xf numFmtId="232" fontId="13" fillId="0" borderId="0" applyFill="0" applyBorder="0" applyAlignment="0" applyProtection="0"/>
    <xf numFmtId="232" fontId="13" fillId="0" borderId="0" applyFill="0" applyBorder="0" applyAlignment="0" applyProtection="0"/>
    <xf numFmtId="232" fontId="32" fillId="0" borderId="0" applyFill="0" applyBorder="0" applyAlignment="0" applyProtection="0"/>
    <xf numFmtId="232" fontId="32" fillId="0" borderId="0" applyFill="0" applyBorder="0" applyAlignment="0" applyProtection="0"/>
    <xf numFmtId="41" fontId="101" fillId="0" borderId="0" applyFont="0" applyFill="0" applyBorder="0" applyAlignment="0" applyProtection="0"/>
    <xf numFmtId="41" fontId="101" fillId="0" borderId="0" applyFont="0" applyFill="0" applyBorder="0" applyAlignment="0" applyProtection="0"/>
    <xf numFmtId="169" fontId="101" fillId="0" borderId="0" applyFont="0" applyFill="0" applyBorder="0" applyAlignment="0" applyProtection="0"/>
    <xf numFmtId="169" fontId="101" fillId="0" borderId="0" applyFont="0" applyFill="0" applyBorder="0" applyAlignment="0" applyProtection="0"/>
    <xf numFmtId="283" fontId="101" fillId="0" borderId="0" applyFont="0" applyFill="0" applyBorder="0" applyAlignment="0" applyProtection="0"/>
    <xf numFmtId="283" fontId="101" fillId="0" borderId="0" applyFont="0" applyFill="0" applyBorder="0" applyAlignment="0" applyProtection="0"/>
    <xf numFmtId="169" fontId="101" fillId="0" borderId="0" applyFont="0" applyFill="0" applyBorder="0" applyAlignment="0" applyProtection="0"/>
    <xf numFmtId="169" fontId="101" fillId="0" borderId="0" applyFont="0" applyFill="0" applyBorder="0" applyAlignment="0" applyProtection="0"/>
    <xf numFmtId="41" fontId="101" fillId="0" borderId="0" applyFont="0" applyFill="0" applyBorder="0" applyAlignment="0" applyProtection="0"/>
    <xf numFmtId="41" fontId="101" fillId="0" borderId="0" applyFont="0" applyFill="0" applyBorder="0" applyAlignment="0" applyProtection="0"/>
    <xf numFmtId="41" fontId="101" fillId="0" borderId="0" applyFont="0" applyFill="0" applyBorder="0" applyAlignment="0" applyProtection="0"/>
    <xf numFmtId="41" fontId="101" fillId="0" borderId="0" applyFont="0" applyFill="0" applyBorder="0" applyAlignment="0" applyProtection="0"/>
    <xf numFmtId="169" fontId="101" fillId="0" borderId="0" applyFont="0" applyFill="0" applyBorder="0" applyAlignment="0" applyProtection="0"/>
    <xf numFmtId="169" fontId="101" fillId="0" borderId="0" applyFont="0" applyFill="0" applyBorder="0" applyAlignment="0" applyProtection="0"/>
    <xf numFmtId="232" fontId="13" fillId="0" borderId="0" applyFill="0" applyBorder="0" applyAlignment="0" applyProtection="0"/>
    <xf numFmtId="232" fontId="13" fillId="0" borderId="0" applyFill="0" applyBorder="0" applyAlignment="0" applyProtection="0"/>
    <xf numFmtId="232" fontId="32" fillId="0" borderId="0" applyFill="0" applyBorder="0" applyAlignment="0" applyProtection="0"/>
    <xf numFmtId="232" fontId="32" fillId="0" borderId="0" applyFill="0" applyBorder="0" applyAlignment="0" applyProtection="0"/>
    <xf numFmtId="283" fontId="101" fillId="0" borderId="0" applyFont="0" applyFill="0" applyBorder="0" applyAlignment="0" applyProtection="0"/>
    <xf numFmtId="283" fontId="101" fillId="0" borderId="0" applyFont="0" applyFill="0" applyBorder="0" applyAlignment="0" applyProtection="0"/>
    <xf numFmtId="283" fontId="101" fillId="0" borderId="0" applyFont="0" applyFill="0" applyBorder="0" applyAlignment="0" applyProtection="0"/>
    <xf numFmtId="283" fontId="101" fillId="0" borderId="0" applyFont="0" applyFill="0" applyBorder="0" applyAlignment="0" applyProtection="0"/>
    <xf numFmtId="169" fontId="101" fillId="0" borderId="0" applyFont="0" applyFill="0" applyBorder="0" applyAlignment="0" applyProtection="0"/>
    <xf numFmtId="169" fontId="101" fillId="0" borderId="0" applyFont="0" applyFill="0" applyBorder="0" applyAlignment="0" applyProtection="0"/>
    <xf numFmtId="232" fontId="13" fillId="0" borderId="0" applyFill="0" applyBorder="0" applyAlignment="0" applyProtection="0"/>
    <xf numFmtId="232" fontId="13" fillId="0" borderId="0" applyFill="0" applyBorder="0" applyAlignment="0" applyProtection="0"/>
    <xf numFmtId="232" fontId="32" fillId="0" borderId="0" applyFill="0" applyBorder="0" applyAlignment="0" applyProtection="0"/>
    <xf numFmtId="232" fontId="32" fillId="0" borderId="0" applyFill="0" applyBorder="0" applyAlignment="0" applyProtection="0"/>
    <xf numFmtId="41" fontId="101" fillId="0" borderId="0" applyFont="0" applyFill="0" applyBorder="0" applyAlignment="0" applyProtection="0"/>
    <xf numFmtId="41" fontId="101" fillId="0" borderId="0" applyFont="0" applyFill="0" applyBorder="0" applyAlignment="0" applyProtection="0"/>
    <xf numFmtId="169" fontId="101" fillId="0" borderId="0" applyFont="0" applyFill="0" applyBorder="0" applyAlignment="0" applyProtection="0"/>
    <xf numFmtId="169" fontId="101" fillId="0" borderId="0" applyFont="0" applyFill="0" applyBorder="0" applyAlignment="0" applyProtection="0"/>
    <xf numFmtId="232" fontId="13" fillId="0" borderId="0" applyFill="0" applyBorder="0" applyAlignment="0" applyProtection="0"/>
    <xf numFmtId="232" fontId="13" fillId="0" borderId="0" applyFill="0" applyBorder="0" applyAlignment="0" applyProtection="0"/>
    <xf numFmtId="232" fontId="32" fillId="0" borderId="0" applyFill="0" applyBorder="0" applyAlignment="0" applyProtection="0"/>
    <xf numFmtId="232" fontId="32" fillId="0" borderId="0" applyFill="0" applyBorder="0" applyAlignment="0" applyProtection="0"/>
    <xf numFmtId="41" fontId="101" fillId="0" borderId="0" applyFont="0" applyFill="0" applyBorder="0" applyAlignment="0" applyProtection="0"/>
    <xf numFmtId="41" fontId="101" fillId="0" borderId="0" applyFont="0" applyFill="0" applyBorder="0" applyAlignment="0" applyProtection="0"/>
    <xf numFmtId="232" fontId="13" fillId="0" borderId="0" applyFill="0" applyBorder="0" applyAlignment="0" applyProtection="0"/>
    <xf numFmtId="232" fontId="13" fillId="0" borderId="0" applyFill="0" applyBorder="0" applyAlignment="0" applyProtection="0"/>
    <xf numFmtId="232" fontId="32" fillId="0" borderId="0" applyFill="0" applyBorder="0" applyAlignment="0" applyProtection="0"/>
    <xf numFmtId="232" fontId="32" fillId="0" borderId="0" applyFill="0" applyBorder="0" applyAlignment="0" applyProtection="0"/>
    <xf numFmtId="41" fontId="101" fillId="0" borderId="0" applyFont="0" applyFill="0" applyBorder="0" applyAlignment="0" applyProtection="0"/>
    <xf numFmtId="41" fontId="101" fillId="0" borderId="0" applyFont="0" applyFill="0" applyBorder="0" applyAlignment="0" applyProtection="0"/>
    <xf numFmtId="232" fontId="13" fillId="0" borderId="0" applyFill="0" applyBorder="0" applyAlignment="0" applyProtection="0"/>
    <xf numFmtId="232" fontId="13" fillId="0" borderId="0" applyFill="0" applyBorder="0" applyAlignment="0" applyProtection="0"/>
    <xf numFmtId="232" fontId="32" fillId="0" borderId="0" applyFill="0" applyBorder="0" applyAlignment="0" applyProtection="0"/>
    <xf numFmtId="232" fontId="32" fillId="0" borderId="0" applyFill="0" applyBorder="0" applyAlignment="0" applyProtection="0"/>
    <xf numFmtId="41" fontId="101" fillId="0" borderId="0" applyFont="0" applyFill="0" applyBorder="0" applyAlignment="0" applyProtection="0"/>
    <xf numFmtId="41" fontId="101" fillId="0" borderId="0" applyFont="0" applyFill="0" applyBorder="0" applyAlignment="0" applyProtection="0"/>
    <xf numFmtId="169" fontId="101" fillId="0" borderId="0" applyFont="0" applyFill="0" applyBorder="0" applyAlignment="0" applyProtection="0"/>
    <xf numFmtId="169" fontId="101" fillId="0" borderId="0" applyFont="0" applyFill="0" applyBorder="0" applyAlignment="0" applyProtection="0"/>
    <xf numFmtId="41" fontId="101" fillId="0" borderId="0" applyFont="0" applyFill="0" applyBorder="0" applyAlignment="0" applyProtection="0"/>
    <xf numFmtId="41" fontId="101" fillId="0" borderId="0" applyFont="0" applyFill="0" applyBorder="0" applyAlignment="0" applyProtection="0"/>
    <xf numFmtId="169" fontId="101" fillId="0" borderId="0" applyFont="0" applyFill="0" applyBorder="0" applyAlignment="0" applyProtection="0"/>
    <xf numFmtId="169" fontId="101" fillId="0" borderId="0" applyFont="0" applyFill="0" applyBorder="0" applyAlignment="0" applyProtection="0"/>
    <xf numFmtId="41" fontId="101" fillId="0" borderId="0" applyFont="0" applyFill="0" applyBorder="0" applyAlignment="0" applyProtection="0"/>
    <xf numFmtId="41" fontId="101" fillId="0" borderId="0" applyFont="0" applyFill="0" applyBorder="0" applyAlignment="0" applyProtection="0"/>
    <xf numFmtId="41" fontId="101" fillId="0" borderId="0" applyFont="0" applyFill="0" applyBorder="0" applyAlignment="0" applyProtection="0"/>
    <xf numFmtId="41" fontId="101" fillId="0" borderId="0" applyFont="0" applyFill="0" applyBorder="0" applyAlignment="0" applyProtection="0"/>
    <xf numFmtId="172" fontId="101" fillId="0" borderId="0" applyFont="0" applyFill="0" applyBorder="0" applyAlignment="0" applyProtection="0"/>
    <xf numFmtId="172" fontId="101" fillId="0" borderId="0" applyFont="0" applyFill="0" applyBorder="0" applyAlignment="0" applyProtection="0"/>
    <xf numFmtId="172" fontId="101" fillId="0" borderId="0" applyFont="0" applyFill="0" applyBorder="0" applyAlignment="0" applyProtection="0"/>
    <xf numFmtId="172" fontId="101" fillId="0" borderId="0" applyFont="0" applyFill="0" applyBorder="0" applyAlignment="0" applyProtection="0"/>
    <xf numFmtId="41" fontId="101" fillId="0" borderId="0" applyFont="0" applyFill="0" applyBorder="0" applyAlignment="0" applyProtection="0"/>
    <xf numFmtId="41" fontId="101" fillId="0" borderId="0" applyFont="0" applyFill="0" applyBorder="0" applyAlignment="0" applyProtection="0"/>
    <xf numFmtId="172" fontId="101" fillId="0" borderId="0" applyFont="0" applyFill="0" applyBorder="0" applyAlignment="0" applyProtection="0"/>
    <xf numFmtId="172" fontId="101" fillId="0" borderId="0" applyFont="0" applyFill="0" applyBorder="0" applyAlignment="0" applyProtection="0"/>
    <xf numFmtId="41" fontId="101" fillId="0" borderId="0" applyFont="0" applyFill="0" applyBorder="0" applyAlignment="0" applyProtection="0"/>
    <xf numFmtId="41" fontId="101" fillId="0" borderId="0" applyFont="0" applyFill="0" applyBorder="0" applyAlignment="0" applyProtection="0"/>
    <xf numFmtId="41" fontId="101" fillId="0" borderId="0" applyFont="0" applyFill="0" applyBorder="0" applyAlignment="0" applyProtection="0"/>
    <xf numFmtId="41" fontId="101" fillId="0" borderId="0" applyFont="0" applyFill="0" applyBorder="0" applyAlignment="0" applyProtection="0"/>
    <xf numFmtId="169" fontId="101" fillId="0" borderId="0" applyFont="0" applyFill="0" applyBorder="0" applyAlignment="0" applyProtection="0"/>
    <xf numFmtId="169" fontId="101" fillId="0" borderId="0" applyFont="0" applyFill="0" applyBorder="0" applyAlignment="0" applyProtection="0"/>
    <xf numFmtId="169" fontId="101" fillId="0" borderId="0" applyFont="0" applyFill="0" applyBorder="0" applyAlignment="0" applyProtection="0"/>
    <xf numFmtId="169" fontId="101" fillId="0" borderId="0" applyFont="0" applyFill="0" applyBorder="0" applyAlignment="0" applyProtection="0"/>
    <xf numFmtId="172" fontId="101" fillId="0" borderId="0" applyFont="0" applyFill="0" applyBorder="0" applyAlignment="0" applyProtection="0"/>
    <xf numFmtId="172" fontId="101" fillId="0" borderId="0" applyFont="0" applyFill="0" applyBorder="0" applyAlignment="0" applyProtection="0"/>
    <xf numFmtId="169" fontId="101" fillId="0" borderId="0" applyFont="0" applyFill="0" applyBorder="0" applyAlignment="0" applyProtection="0"/>
    <xf numFmtId="172" fontId="101" fillId="0" borderId="0" applyFont="0" applyFill="0" applyBorder="0" applyAlignment="0" applyProtection="0"/>
    <xf numFmtId="41" fontId="101" fillId="0" borderId="0" applyFont="0" applyFill="0" applyBorder="0" applyAlignment="0" applyProtection="0"/>
    <xf numFmtId="41" fontId="101" fillId="0" borderId="0" applyFont="0" applyFill="0" applyBorder="0" applyAlignment="0" applyProtection="0"/>
    <xf numFmtId="173" fontId="100" fillId="0" borderId="0" applyFont="0" applyFill="0" applyBorder="0" applyAlignment="0" applyProtection="0"/>
    <xf numFmtId="173" fontId="100"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271" fontId="13" fillId="0" borderId="0" applyFill="0" applyBorder="0" applyAlignment="0" applyProtection="0"/>
    <xf numFmtId="271" fontId="13" fillId="0" borderId="0" applyFill="0" applyBorder="0" applyAlignment="0" applyProtection="0"/>
    <xf numFmtId="271" fontId="32" fillId="0" borderId="0" applyFill="0" applyBorder="0" applyAlignment="0" applyProtection="0"/>
    <xf numFmtId="271" fontId="32" fillId="0" borderId="0" applyFill="0" applyBorder="0" applyAlignment="0" applyProtection="0"/>
    <xf numFmtId="282" fontId="36" fillId="0" borderId="0" applyFont="0" applyFill="0" applyBorder="0" applyAlignment="0" applyProtection="0"/>
    <xf numFmtId="282" fontId="36" fillId="0" borderId="0" applyFont="0" applyFill="0" applyBorder="0" applyAlignment="0" applyProtection="0"/>
    <xf numFmtId="282" fontId="19" fillId="0" borderId="0" applyFont="0" applyFill="0" applyBorder="0" applyAlignment="0" applyProtection="0"/>
    <xf numFmtId="282" fontId="19" fillId="0" borderId="0" applyFont="0" applyFill="0" applyBorder="0" applyAlignment="0" applyProtection="0"/>
    <xf numFmtId="282" fontId="36" fillId="0" borderId="0" applyFont="0" applyFill="0" applyBorder="0" applyAlignment="0" applyProtection="0"/>
    <xf numFmtId="282" fontId="36" fillId="0" borderId="0" applyFont="0" applyFill="0" applyBorder="0" applyAlignment="0" applyProtection="0"/>
    <xf numFmtId="282" fontId="19" fillId="0" borderId="0" applyFont="0" applyFill="0" applyBorder="0" applyAlignment="0" applyProtection="0"/>
    <xf numFmtId="282" fontId="19"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271" fontId="13" fillId="0" borderId="0" applyFill="0" applyBorder="0" applyAlignment="0" applyProtection="0"/>
    <xf numFmtId="271" fontId="13" fillId="0" borderId="0" applyFill="0" applyBorder="0" applyAlignment="0" applyProtection="0"/>
    <xf numFmtId="271" fontId="32" fillId="0" borderId="0" applyFill="0" applyBorder="0" applyAlignment="0" applyProtection="0"/>
    <xf numFmtId="271" fontId="32" fillId="0" borderId="0" applyFill="0" applyBorder="0" applyAlignment="0" applyProtection="0"/>
    <xf numFmtId="271" fontId="13" fillId="0" borderId="0" applyFill="0" applyBorder="0" applyAlignment="0" applyProtection="0"/>
    <xf numFmtId="271" fontId="13" fillId="0" borderId="0" applyFill="0" applyBorder="0" applyAlignment="0" applyProtection="0"/>
    <xf numFmtId="271" fontId="32" fillId="0" borderId="0" applyFill="0" applyBorder="0" applyAlignment="0" applyProtection="0"/>
    <xf numFmtId="271" fontId="32" fillId="0" borderId="0" applyFill="0" applyBorder="0" applyAlignment="0" applyProtection="0"/>
    <xf numFmtId="271" fontId="13" fillId="0" borderId="0" applyFill="0" applyBorder="0" applyAlignment="0" applyProtection="0"/>
    <xf numFmtId="271" fontId="13" fillId="0" borderId="0" applyFill="0" applyBorder="0" applyAlignment="0" applyProtection="0"/>
    <xf numFmtId="271" fontId="32" fillId="0" borderId="0" applyFill="0" applyBorder="0" applyAlignment="0" applyProtection="0"/>
    <xf numFmtId="271" fontId="32" fillId="0" borderId="0" applyFill="0" applyBorder="0" applyAlignment="0" applyProtection="0"/>
    <xf numFmtId="271" fontId="13" fillId="0" borderId="0" applyFill="0" applyBorder="0" applyAlignment="0" applyProtection="0"/>
    <xf numFmtId="271" fontId="13" fillId="0" borderId="0" applyFill="0" applyBorder="0" applyAlignment="0" applyProtection="0"/>
    <xf numFmtId="271" fontId="32" fillId="0" borderId="0" applyFill="0" applyBorder="0" applyAlignment="0" applyProtection="0"/>
    <xf numFmtId="271" fontId="32" fillId="0" borderId="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271" fontId="13" fillId="0" borderId="0" applyFill="0" applyBorder="0" applyAlignment="0" applyProtection="0"/>
    <xf numFmtId="271" fontId="13" fillId="0" borderId="0" applyFill="0" applyBorder="0" applyAlignment="0" applyProtection="0"/>
    <xf numFmtId="271" fontId="32" fillId="0" borderId="0" applyFill="0" applyBorder="0" applyAlignment="0" applyProtection="0"/>
    <xf numFmtId="271" fontId="32" fillId="0" borderId="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271" fontId="13" fillId="0" borderId="0" applyFill="0" applyBorder="0" applyAlignment="0" applyProtection="0"/>
    <xf numFmtId="271" fontId="13" fillId="0" borderId="0" applyFill="0" applyBorder="0" applyAlignment="0" applyProtection="0"/>
    <xf numFmtId="271" fontId="32" fillId="0" borderId="0" applyFill="0" applyBorder="0" applyAlignment="0" applyProtection="0"/>
    <xf numFmtId="271" fontId="32" fillId="0" borderId="0" applyFill="0" applyBorder="0" applyAlignment="0" applyProtection="0"/>
    <xf numFmtId="282" fontId="36" fillId="0" borderId="0" applyFont="0" applyFill="0" applyBorder="0" applyAlignment="0" applyProtection="0"/>
    <xf numFmtId="282" fontId="36" fillId="0" borderId="0" applyFont="0" applyFill="0" applyBorder="0" applyAlignment="0" applyProtection="0"/>
    <xf numFmtId="282" fontId="19" fillId="0" borderId="0" applyFont="0" applyFill="0" applyBorder="0" applyAlignment="0" applyProtection="0"/>
    <xf numFmtId="282" fontId="19" fillId="0" borderId="0" applyFont="0" applyFill="0" applyBorder="0" applyAlignment="0" applyProtection="0"/>
    <xf numFmtId="282" fontId="36" fillId="0" borderId="0" applyFont="0" applyFill="0" applyBorder="0" applyAlignment="0" applyProtection="0"/>
    <xf numFmtId="282" fontId="36" fillId="0" borderId="0" applyFont="0" applyFill="0" applyBorder="0" applyAlignment="0" applyProtection="0"/>
    <xf numFmtId="282" fontId="19" fillId="0" borderId="0" applyFont="0" applyFill="0" applyBorder="0" applyAlignment="0" applyProtection="0"/>
    <xf numFmtId="282" fontId="19"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271" fontId="13" fillId="0" borderId="0" applyFill="0" applyBorder="0" applyAlignment="0" applyProtection="0"/>
    <xf numFmtId="271" fontId="13" fillId="0" borderId="0" applyFill="0" applyBorder="0" applyAlignment="0" applyProtection="0"/>
    <xf numFmtId="271" fontId="32" fillId="0" borderId="0" applyFill="0" applyBorder="0" applyAlignment="0" applyProtection="0"/>
    <xf numFmtId="271" fontId="32" fillId="0" borderId="0" applyFill="0" applyBorder="0" applyAlignment="0" applyProtection="0"/>
    <xf numFmtId="271" fontId="13" fillId="0" borderId="0" applyFill="0" applyBorder="0" applyAlignment="0" applyProtection="0"/>
    <xf numFmtId="271" fontId="13" fillId="0" borderId="0" applyFill="0" applyBorder="0" applyAlignment="0" applyProtection="0"/>
    <xf numFmtId="271" fontId="32" fillId="0" borderId="0" applyFill="0" applyBorder="0" applyAlignment="0" applyProtection="0"/>
    <xf numFmtId="271" fontId="32" fillId="0" borderId="0" applyFill="0" applyBorder="0" applyAlignment="0" applyProtection="0"/>
    <xf numFmtId="271" fontId="13" fillId="0" borderId="0" applyFill="0" applyBorder="0" applyAlignment="0" applyProtection="0"/>
    <xf numFmtId="271" fontId="13" fillId="0" borderId="0" applyFill="0" applyBorder="0" applyAlignment="0" applyProtection="0"/>
    <xf numFmtId="271" fontId="32" fillId="0" borderId="0" applyFill="0" applyBorder="0" applyAlignment="0" applyProtection="0"/>
    <xf numFmtId="271" fontId="32" fillId="0" borderId="0" applyFill="0" applyBorder="0" applyAlignment="0" applyProtection="0"/>
    <xf numFmtId="271" fontId="13" fillId="0" borderId="0" applyFill="0" applyBorder="0" applyAlignment="0" applyProtection="0"/>
    <xf numFmtId="271" fontId="13" fillId="0" borderId="0" applyFill="0" applyBorder="0" applyAlignment="0" applyProtection="0"/>
    <xf numFmtId="271" fontId="32" fillId="0" borderId="0" applyFill="0" applyBorder="0" applyAlignment="0" applyProtection="0"/>
    <xf numFmtId="271" fontId="32" fillId="0" borderId="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271" fontId="13" fillId="0" borderId="0" applyFill="0" applyBorder="0" applyAlignment="0" applyProtection="0"/>
    <xf numFmtId="271" fontId="13" fillId="0" borderId="0" applyFill="0" applyBorder="0" applyAlignment="0" applyProtection="0"/>
    <xf numFmtId="271" fontId="32" fillId="0" borderId="0" applyFill="0" applyBorder="0" applyAlignment="0" applyProtection="0"/>
    <xf numFmtId="271" fontId="32" fillId="0" borderId="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218" fontId="100" fillId="0" borderId="0" applyFont="0" applyFill="0" applyBorder="0" applyAlignment="0" applyProtection="0"/>
    <xf numFmtId="173" fontId="101" fillId="0" borderId="0" applyFont="0" applyFill="0" applyBorder="0" applyAlignment="0" applyProtection="0"/>
    <xf numFmtId="269" fontId="13" fillId="0" borderId="0" applyFill="0" applyBorder="0" applyAlignment="0" applyProtection="0"/>
    <xf numFmtId="270" fontId="13" fillId="0" borderId="0" applyFill="0" applyBorder="0" applyAlignment="0" applyProtection="0"/>
    <xf numFmtId="269" fontId="32" fillId="0" borderId="0" applyFill="0" applyBorder="0" applyAlignment="0" applyProtection="0"/>
    <xf numFmtId="270" fontId="32" fillId="0" borderId="0" applyFill="0" applyBorder="0" applyAlignment="0" applyProtection="0"/>
    <xf numFmtId="171" fontId="101" fillId="0" borderId="0" applyFont="0" applyFill="0" applyBorder="0" applyAlignment="0" applyProtection="0"/>
    <xf numFmtId="43" fontId="100"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271" fontId="13" fillId="0" borderId="0" applyFill="0" applyBorder="0" applyAlignment="0" applyProtection="0"/>
    <xf numFmtId="271" fontId="13" fillId="0" borderId="0" applyFill="0" applyBorder="0" applyAlignment="0" applyProtection="0"/>
    <xf numFmtId="271" fontId="32" fillId="0" borderId="0" applyFill="0" applyBorder="0" applyAlignment="0" applyProtection="0"/>
    <xf numFmtId="271" fontId="32" fillId="0" borderId="0" applyFill="0" applyBorder="0" applyAlignment="0" applyProtection="0"/>
    <xf numFmtId="211" fontId="32" fillId="0" borderId="0" applyFont="0" applyFill="0" applyBorder="0" applyAlignment="0" applyProtection="0"/>
    <xf numFmtId="211" fontId="32" fillId="0" borderId="0" applyFont="0" applyFill="0" applyBorder="0" applyAlignment="0" applyProtection="0"/>
    <xf numFmtId="282" fontId="36" fillId="0" borderId="0" applyFont="0" applyFill="0" applyBorder="0" applyAlignment="0" applyProtection="0"/>
    <xf numFmtId="282" fontId="36" fillId="0" borderId="0" applyFont="0" applyFill="0" applyBorder="0" applyAlignment="0" applyProtection="0"/>
    <xf numFmtId="282" fontId="19" fillId="0" borderId="0" applyFont="0" applyFill="0" applyBorder="0" applyAlignment="0" applyProtection="0"/>
    <xf numFmtId="282" fontId="19"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271" fontId="13" fillId="0" borderId="0" applyFill="0" applyBorder="0" applyAlignment="0" applyProtection="0"/>
    <xf numFmtId="271" fontId="13" fillId="0" borderId="0" applyFill="0" applyBorder="0" applyAlignment="0" applyProtection="0"/>
    <xf numFmtId="271" fontId="32" fillId="0" borderId="0" applyFill="0" applyBorder="0" applyAlignment="0" applyProtection="0"/>
    <xf numFmtId="271" fontId="32" fillId="0" borderId="0" applyFill="0" applyBorder="0" applyAlignment="0" applyProtection="0"/>
    <xf numFmtId="271" fontId="13" fillId="0" borderId="0" applyFill="0" applyBorder="0" applyAlignment="0" applyProtection="0"/>
    <xf numFmtId="271" fontId="13" fillId="0" borderId="0" applyFill="0" applyBorder="0" applyAlignment="0" applyProtection="0"/>
    <xf numFmtId="271" fontId="32" fillId="0" borderId="0" applyFill="0" applyBorder="0" applyAlignment="0" applyProtection="0"/>
    <xf numFmtId="271" fontId="32" fillId="0" borderId="0" applyFill="0" applyBorder="0" applyAlignment="0" applyProtection="0"/>
    <xf numFmtId="173" fontId="101" fillId="0" borderId="0" applyFont="0" applyFill="0" applyBorder="0" applyAlignment="0" applyProtection="0"/>
    <xf numFmtId="173" fontId="101" fillId="0" borderId="0" applyFont="0" applyFill="0" applyBorder="0" applyAlignment="0" applyProtection="0"/>
    <xf numFmtId="282" fontId="36" fillId="0" borderId="0" applyFont="0" applyFill="0" applyBorder="0" applyAlignment="0" applyProtection="0"/>
    <xf numFmtId="282" fontId="36" fillId="0" borderId="0" applyFont="0" applyFill="0" applyBorder="0" applyAlignment="0" applyProtection="0"/>
    <xf numFmtId="282" fontId="19" fillId="0" borderId="0" applyFont="0" applyFill="0" applyBorder="0" applyAlignment="0" applyProtection="0"/>
    <xf numFmtId="282" fontId="19" fillId="0" borderId="0" applyFont="0" applyFill="0" applyBorder="0" applyAlignment="0" applyProtection="0"/>
    <xf numFmtId="173" fontId="101" fillId="0" borderId="0" applyFont="0" applyFill="0" applyBorder="0" applyAlignment="0" applyProtection="0"/>
    <xf numFmtId="173" fontId="101"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32" fillId="0" borderId="0" applyFont="0" applyFill="0" applyBorder="0" applyAlignment="0" applyProtection="0"/>
    <xf numFmtId="211" fontId="32"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32" fillId="0" borderId="0" applyFont="0" applyFill="0" applyBorder="0" applyAlignment="0" applyProtection="0"/>
    <xf numFmtId="211" fontId="32" fillId="0" borderId="0" applyFont="0" applyFill="0" applyBorder="0" applyAlignment="0" applyProtection="0"/>
    <xf numFmtId="272" fontId="13" fillId="0" borderId="0" applyFill="0" applyBorder="0" applyAlignment="0" applyProtection="0"/>
    <xf numFmtId="272" fontId="13" fillId="0" borderId="0" applyFill="0" applyBorder="0" applyAlignment="0" applyProtection="0"/>
    <xf numFmtId="272" fontId="32" fillId="0" borderId="0" applyFill="0" applyBorder="0" applyAlignment="0" applyProtection="0"/>
    <xf numFmtId="272" fontId="32" fillId="0" borderId="0" applyFill="0" applyBorder="0" applyAlignment="0" applyProtection="0"/>
    <xf numFmtId="286" fontId="13" fillId="0" borderId="0" applyFont="0" applyFill="0" applyBorder="0" applyAlignment="0" applyProtection="0"/>
    <xf numFmtId="286" fontId="13" fillId="0" borderId="0" applyFont="0" applyFill="0" applyBorder="0" applyAlignment="0" applyProtection="0"/>
    <xf numFmtId="286" fontId="32" fillId="0" borderId="0" applyFont="0" applyFill="0" applyBorder="0" applyAlignment="0" applyProtection="0"/>
    <xf numFmtId="286" fontId="32" fillId="0" borderId="0" applyFont="0" applyFill="0" applyBorder="0" applyAlignment="0" applyProtection="0"/>
    <xf numFmtId="286" fontId="13" fillId="0" borderId="0" applyFont="0" applyFill="0" applyBorder="0" applyAlignment="0" applyProtection="0"/>
    <xf numFmtId="286" fontId="13" fillId="0" borderId="0" applyFont="0" applyFill="0" applyBorder="0" applyAlignment="0" applyProtection="0"/>
    <xf numFmtId="286" fontId="32" fillId="0" borderId="0" applyFont="0" applyFill="0" applyBorder="0" applyAlignment="0" applyProtection="0"/>
    <xf numFmtId="286" fontId="32"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32" fillId="0" borderId="0" applyFont="0" applyFill="0" applyBorder="0" applyAlignment="0" applyProtection="0"/>
    <xf numFmtId="211" fontId="32" fillId="0" borderId="0" applyFont="0" applyFill="0" applyBorder="0" applyAlignment="0" applyProtection="0"/>
    <xf numFmtId="272" fontId="13" fillId="0" borderId="0" applyFill="0" applyBorder="0" applyAlignment="0" applyProtection="0"/>
    <xf numFmtId="272" fontId="13" fillId="0" borderId="0" applyFill="0" applyBorder="0" applyAlignment="0" applyProtection="0"/>
    <xf numFmtId="272" fontId="32" fillId="0" borderId="0" applyFill="0" applyBorder="0" applyAlignment="0" applyProtection="0"/>
    <xf numFmtId="272" fontId="32" fillId="0" borderId="0" applyFill="0" applyBorder="0" applyAlignment="0" applyProtection="0"/>
    <xf numFmtId="272" fontId="13" fillId="0" borderId="0" applyFill="0" applyBorder="0" applyAlignment="0" applyProtection="0"/>
    <xf numFmtId="272" fontId="13" fillId="0" borderId="0" applyFill="0" applyBorder="0" applyAlignment="0" applyProtection="0"/>
    <xf numFmtId="272" fontId="32" fillId="0" borderId="0" applyFill="0" applyBorder="0" applyAlignment="0" applyProtection="0"/>
    <xf numFmtId="272" fontId="32" fillId="0" borderId="0" applyFill="0" applyBorder="0" applyAlignment="0" applyProtection="0"/>
    <xf numFmtId="272" fontId="13" fillId="0" borderId="0" applyFill="0" applyBorder="0" applyAlignment="0" applyProtection="0"/>
    <xf numFmtId="272" fontId="13" fillId="0" borderId="0" applyFill="0" applyBorder="0" applyAlignment="0" applyProtection="0"/>
    <xf numFmtId="272" fontId="32" fillId="0" borderId="0" applyFill="0" applyBorder="0" applyAlignment="0" applyProtection="0"/>
    <xf numFmtId="272" fontId="32" fillId="0" borderId="0" applyFill="0" applyBorder="0" applyAlignment="0" applyProtection="0"/>
    <xf numFmtId="272" fontId="13" fillId="0" borderId="0" applyFill="0" applyBorder="0" applyAlignment="0" applyProtection="0"/>
    <xf numFmtId="272" fontId="13" fillId="0" borderId="0" applyFill="0" applyBorder="0" applyAlignment="0" applyProtection="0"/>
    <xf numFmtId="272" fontId="32" fillId="0" borderId="0" applyFill="0" applyBorder="0" applyAlignment="0" applyProtection="0"/>
    <xf numFmtId="272" fontId="32" fillId="0" borderId="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32" fillId="0" borderId="0" applyFont="0" applyFill="0" applyBorder="0" applyAlignment="0" applyProtection="0"/>
    <xf numFmtId="211" fontId="32"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32" fillId="0" borderId="0" applyFont="0" applyFill="0" applyBorder="0" applyAlignment="0" applyProtection="0"/>
    <xf numFmtId="211" fontId="32"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32" fillId="0" borderId="0" applyFont="0" applyFill="0" applyBorder="0" applyAlignment="0" applyProtection="0"/>
    <xf numFmtId="211" fontId="32" fillId="0" borderId="0" applyFont="0" applyFill="0" applyBorder="0" applyAlignment="0" applyProtection="0"/>
    <xf numFmtId="272" fontId="13" fillId="0" borderId="0" applyFill="0" applyBorder="0" applyAlignment="0" applyProtection="0"/>
    <xf numFmtId="272" fontId="13" fillId="0" borderId="0" applyFill="0" applyBorder="0" applyAlignment="0" applyProtection="0"/>
    <xf numFmtId="272" fontId="32" fillId="0" borderId="0" applyFill="0" applyBorder="0" applyAlignment="0" applyProtection="0"/>
    <xf numFmtId="272" fontId="32" fillId="0" borderId="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32" fillId="0" borderId="0" applyFont="0" applyFill="0" applyBorder="0" applyAlignment="0" applyProtection="0"/>
    <xf numFmtId="211" fontId="32"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32" fillId="0" borderId="0" applyFont="0" applyFill="0" applyBorder="0" applyAlignment="0" applyProtection="0"/>
    <xf numFmtId="211" fontId="32"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32" fillId="0" borderId="0" applyFont="0" applyFill="0" applyBorder="0" applyAlignment="0" applyProtection="0"/>
    <xf numFmtId="211" fontId="32" fillId="0" borderId="0" applyFont="0" applyFill="0" applyBorder="0" applyAlignment="0" applyProtection="0"/>
    <xf numFmtId="271" fontId="13" fillId="0" borderId="0" applyFill="0" applyBorder="0" applyAlignment="0" applyProtection="0"/>
    <xf numFmtId="271" fontId="13" fillId="0" borderId="0" applyFill="0" applyBorder="0" applyAlignment="0" applyProtection="0"/>
    <xf numFmtId="271" fontId="32" fillId="0" borderId="0" applyFill="0" applyBorder="0" applyAlignment="0" applyProtection="0"/>
    <xf numFmtId="271" fontId="32" fillId="0" borderId="0" applyFill="0" applyBorder="0" applyAlignment="0" applyProtection="0"/>
    <xf numFmtId="271" fontId="13" fillId="0" borderId="0" applyFill="0" applyBorder="0" applyAlignment="0" applyProtection="0"/>
    <xf numFmtId="271" fontId="13" fillId="0" borderId="0" applyFill="0" applyBorder="0" applyAlignment="0" applyProtection="0"/>
    <xf numFmtId="271" fontId="32" fillId="0" borderId="0" applyFill="0" applyBorder="0" applyAlignment="0" applyProtection="0"/>
    <xf numFmtId="271" fontId="32" fillId="0" borderId="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271" fontId="13" fillId="0" borderId="0" applyFill="0" applyBorder="0" applyAlignment="0" applyProtection="0"/>
    <xf numFmtId="271" fontId="13" fillId="0" borderId="0" applyFill="0" applyBorder="0" applyAlignment="0" applyProtection="0"/>
    <xf numFmtId="271" fontId="32" fillId="0" borderId="0" applyFill="0" applyBorder="0" applyAlignment="0" applyProtection="0"/>
    <xf numFmtId="271" fontId="32" fillId="0" borderId="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3" fontId="101" fillId="0" borderId="0" applyFont="0" applyFill="0" applyBorder="0" applyAlignment="0" applyProtection="0"/>
    <xf numFmtId="173" fontId="101"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210" fontId="32" fillId="0" borderId="0" applyFont="0" applyFill="0" applyBorder="0" applyAlignment="0" applyProtection="0"/>
    <xf numFmtId="210" fontId="32" fillId="0" borderId="0" applyFont="0" applyFill="0" applyBorder="0" applyAlignment="0" applyProtection="0"/>
    <xf numFmtId="210" fontId="13" fillId="0" borderId="0" applyFont="0" applyFill="0" applyBorder="0" applyAlignment="0" applyProtection="0"/>
    <xf numFmtId="210" fontId="13" fillId="0" borderId="0" applyFont="0" applyFill="0" applyBorder="0" applyAlignment="0" applyProtection="0"/>
    <xf numFmtId="210" fontId="32" fillId="0" borderId="0" applyFont="0" applyFill="0" applyBorder="0" applyAlignment="0" applyProtection="0"/>
    <xf numFmtId="210" fontId="32" fillId="0" borderId="0" applyFont="0" applyFill="0" applyBorder="0" applyAlignment="0" applyProtection="0"/>
    <xf numFmtId="210" fontId="13" fillId="0" borderId="0" applyFont="0" applyFill="0" applyBorder="0" applyAlignment="0" applyProtection="0"/>
    <xf numFmtId="210" fontId="13" fillId="0" borderId="0" applyFont="0" applyFill="0" applyBorder="0" applyAlignment="0" applyProtection="0"/>
    <xf numFmtId="210" fontId="32" fillId="0" borderId="0" applyFont="0" applyFill="0" applyBorder="0" applyAlignment="0" applyProtection="0"/>
    <xf numFmtId="210" fontId="32" fillId="0" borderId="0" applyFont="0" applyFill="0" applyBorder="0" applyAlignment="0" applyProtection="0"/>
    <xf numFmtId="273" fontId="13" fillId="0" borderId="0" applyFill="0" applyBorder="0" applyAlignment="0" applyProtection="0"/>
    <xf numFmtId="273" fontId="13" fillId="0" borderId="0" applyFill="0" applyBorder="0" applyAlignment="0" applyProtection="0"/>
    <xf numFmtId="273" fontId="32" fillId="0" borderId="0" applyFill="0" applyBorder="0" applyAlignment="0" applyProtection="0"/>
    <xf numFmtId="273" fontId="32" fillId="0" borderId="0" applyFill="0" applyBorder="0" applyAlignment="0" applyProtection="0"/>
    <xf numFmtId="210" fontId="13" fillId="0" borderId="0" applyFont="0" applyFill="0" applyBorder="0" applyAlignment="0" applyProtection="0"/>
    <xf numFmtId="210" fontId="13" fillId="0" borderId="0" applyFont="0" applyFill="0" applyBorder="0" applyAlignment="0" applyProtection="0"/>
    <xf numFmtId="210" fontId="32" fillId="0" borderId="0" applyFont="0" applyFill="0" applyBorder="0" applyAlignment="0" applyProtection="0"/>
    <xf numFmtId="210" fontId="3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273" fontId="13" fillId="0" borderId="0" applyFill="0" applyBorder="0" applyAlignment="0" applyProtection="0"/>
    <xf numFmtId="273" fontId="13" fillId="0" borderId="0" applyFill="0" applyBorder="0" applyAlignment="0" applyProtection="0"/>
    <xf numFmtId="273" fontId="32" fillId="0" borderId="0" applyFill="0" applyBorder="0" applyAlignment="0" applyProtection="0"/>
    <xf numFmtId="273" fontId="32" fillId="0" borderId="0" applyFill="0" applyBorder="0" applyAlignment="0" applyProtection="0"/>
    <xf numFmtId="273" fontId="13" fillId="0" borderId="0" applyFill="0" applyBorder="0" applyAlignment="0" applyProtection="0"/>
    <xf numFmtId="273" fontId="13" fillId="0" borderId="0" applyFill="0" applyBorder="0" applyAlignment="0" applyProtection="0"/>
    <xf numFmtId="273" fontId="32" fillId="0" borderId="0" applyFill="0" applyBorder="0" applyAlignment="0" applyProtection="0"/>
    <xf numFmtId="273" fontId="32" fillId="0" borderId="0" applyFill="0" applyBorder="0" applyAlignment="0" applyProtection="0"/>
    <xf numFmtId="273" fontId="13" fillId="0" borderId="0" applyFill="0" applyBorder="0" applyAlignment="0" applyProtection="0"/>
    <xf numFmtId="273" fontId="13" fillId="0" borderId="0" applyFill="0" applyBorder="0" applyAlignment="0" applyProtection="0"/>
    <xf numFmtId="273" fontId="32" fillId="0" borderId="0" applyFill="0" applyBorder="0" applyAlignment="0" applyProtection="0"/>
    <xf numFmtId="273" fontId="32" fillId="0" borderId="0" applyFill="0" applyBorder="0" applyAlignment="0" applyProtection="0"/>
    <xf numFmtId="273" fontId="13" fillId="0" borderId="0" applyFill="0" applyBorder="0" applyAlignment="0" applyProtection="0"/>
    <xf numFmtId="273" fontId="13" fillId="0" borderId="0" applyFill="0" applyBorder="0" applyAlignment="0" applyProtection="0"/>
    <xf numFmtId="273" fontId="32" fillId="0" borderId="0" applyFill="0" applyBorder="0" applyAlignment="0" applyProtection="0"/>
    <xf numFmtId="273" fontId="32" fillId="0" borderId="0" applyFill="0" applyBorder="0" applyAlignment="0" applyProtection="0"/>
    <xf numFmtId="210" fontId="13" fillId="0" borderId="0" applyFont="0" applyFill="0" applyBorder="0" applyAlignment="0" applyProtection="0"/>
    <xf numFmtId="210" fontId="13" fillId="0" borderId="0" applyFont="0" applyFill="0" applyBorder="0" applyAlignment="0" applyProtection="0"/>
    <xf numFmtId="210" fontId="32" fillId="0" borderId="0" applyFont="0" applyFill="0" applyBorder="0" applyAlignment="0" applyProtection="0"/>
    <xf numFmtId="210" fontId="32" fillId="0" borderId="0" applyFont="0" applyFill="0" applyBorder="0" applyAlignment="0" applyProtection="0"/>
    <xf numFmtId="210" fontId="13" fillId="0" borderId="0" applyFont="0" applyFill="0" applyBorder="0" applyAlignment="0" applyProtection="0"/>
    <xf numFmtId="210" fontId="13" fillId="0" borderId="0" applyFont="0" applyFill="0" applyBorder="0" applyAlignment="0" applyProtection="0"/>
    <xf numFmtId="210" fontId="32" fillId="0" borderId="0" applyFont="0" applyFill="0" applyBorder="0" applyAlignment="0" applyProtection="0"/>
    <xf numFmtId="210" fontId="32" fillId="0" borderId="0" applyFont="0" applyFill="0" applyBorder="0" applyAlignment="0" applyProtection="0"/>
    <xf numFmtId="210" fontId="13" fillId="0" borderId="0" applyFont="0" applyFill="0" applyBorder="0" applyAlignment="0" applyProtection="0"/>
    <xf numFmtId="210" fontId="13" fillId="0" borderId="0" applyFont="0" applyFill="0" applyBorder="0" applyAlignment="0" applyProtection="0"/>
    <xf numFmtId="210" fontId="32" fillId="0" borderId="0" applyFont="0" applyFill="0" applyBorder="0" applyAlignment="0" applyProtection="0"/>
    <xf numFmtId="210" fontId="32" fillId="0" borderId="0" applyFont="0" applyFill="0" applyBorder="0" applyAlignment="0" applyProtection="0"/>
    <xf numFmtId="210" fontId="13" fillId="0" borderId="0" applyFont="0" applyFill="0" applyBorder="0" applyAlignment="0" applyProtection="0"/>
    <xf numFmtId="210" fontId="13" fillId="0" borderId="0" applyFont="0" applyFill="0" applyBorder="0" applyAlignment="0" applyProtection="0"/>
    <xf numFmtId="210" fontId="32" fillId="0" borderId="0" applyFont="0" applyFill="0" applyBorder="0" applyAlignment="0" applyProtection="0"/>
    <xf numFmtId="210" fontId="32" fillId="0" borderId="0" applyFont="0" applyFill="0" applyBorder="0" applyAlignment="0" applyProtection="0"/>
    <xf numFmtId="273" fontId="13" fillId="0" borderId="0" applyFill="0" applyBorder="0" applyAlignment="0" applyProtection="0"/>
    <xf numFmtId="273" fontId="13" fillId="0" borderId="0" applyFill="0" applyBorder="0" applyAlignment="0" applyProtection="0"/>
    <xf numFmtId="273" fontId="32" fillId="0" borderId="0" applyFill="0" applyBorder="0" applyAlignment="0" applyProtection="0"/>
    <xf numFmtId="273" fontId="32" fillId="0" borderId="0" applyFill="0" applyBorder="0" applyAlignment="0" applyProtection="0"/>
    <xf numFmtId="210" fontId="13" fillId="0" borderId="0" applyFont="0" applyFill="0" applyBorder="0" applyAlignment="0" applyProtection="0"/>
    <xf numFmtId="210" fontId="13" fillId="0" borderId="0" applyFont="0" applyFill="0" applyBorder="0" applyAlignment="0" applyProtection="0"/>
    <xf numFmtId="210" fontId="32" fillId="0" borderId="0" applyFont="0" applyFill="0" applyBorder="0" applyAlignment="0" applyProtection="0"/>
    <xf numFmtId="210" fontId="32" fillId="0" borderId="0" applyFont="0" applyFill="0" applyBorder="0" applyAlignment="0" applyProtection="0"/>
    <xf numFmtId="210" fontId="13" fillId="0" borderId="0" applyFont="0" applyFill="0" applyBorder="0" applyAlignment="0" applyProtection="0"/>
    <xf numFmtId="210" fontId="13" fillId="0" borderId="0" applyFont="0" applyFill="0" applyBorder="0" applyAlignment="0" applyProtection="0"/>
    <xf numFmtId="210" fontId="32" fillId="0" borderId="0" applyFont="0" applyFill="0" applyBorder="0" applyAlignment="0" applyProtection="0"/>
    <xf numFmtId="210" fontId="3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210" fontId="13" fillId="0" borderId="0" applyFont="0" applyFill="0" applyBorder="0" applyAlignment="0" applyProtection="0"/>
    <xf numFmtId="210" fontId="13" fillId="0" borderId="0" applyFont="0" applyFill="0" applyBorder="0" applyAlignment="0" applyProtection="0"/>
    <xf numFmtId="210" fontId="32" fillId="0" borderId="0" applyFont="0" applyFill="0" applyBorder="0" applyAlignment="0" applyProtection="0"/>
    <xf numFmtId="210" fontId="32" fillId="0" borderId="0" applyFont="0" applyFill="0" applyBorder="0" applyAlignment="0" applyProtection="0"/>
    <xf numFmtId="210" fontId="13" fillId="0" borderId="0" applyFont="0" applyFill="0" applyBorder="0" applyAlignment="0" applyProtection="0"/>
    <xf numFmtId="210" fontId="13" fillId="0" borderId="0" applyFont="0" applyFill="0" applyBorder="0" applyAlignment="0" applyProtection="0"/>
    <xf numFmtId="210" fontId="32" fillId="0" borderId="0" applyFont="0" applyFill="0" applyBorder="0" applyAlignment="0" applyProtection="0"/>
    <xf numFmtId="210" fontId="32" fillId="0" borderId="0" applyFont="0" applyFill="0" applyBorder="0" applyAlignment="0" applyProtection="0"/>
    <xf numFmtId="210" fontId="13" fillId="0" borderId="0" applyFont="0" applyFill="0" applyBorder="0" applyAlignment="0" applyProtection="0"/>
    <xf numFmtId="210" fontId="13" fillId="0" borderId="0" applyFont="0" applyFill="0" applyBorder="0" applyAlignment="0" applyProtection="0"/>
    <xf numFmtId="210" fontId="32" fillId="0" borderId="0" applyFont="0" applyFill="0" applyBorder="0" applyAlignment="0" applyProtection="0"/>
    <xf numFmtId="210" fontId="32"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173" fontId="101" fillId="0" borderId="0" applyFont="0" applyFill="0" applyBorder="0" applyAlignment="0" applyProtection="0"/>
    <xf numFmtId="173" fontId="101" fillId="0" borderId="0" applyFont="0" applyFill="0" applyBorder="0" applyAlignment="0" applyProtection="0"/>
    <xf numFmtId="173" fontId="101" fillId="0" borderId="0" applyFont="0" applyFill="0" applyBorder="0" applyAlignment="0" applyProtection="0"/>
    <xf numFmtId="17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173" fontId="101" fillId="0" borderId="0" applyFont="0" applyFill="0" applyBorder="0" applyAlignment="0" applyProtection="0"/>
    <xf numFmtId="17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171" fontId="101" fillId="0" borderId="0" applyFont="0" applyFill="0" applyBorder="0" applyAlignment="0" applyProtection="0"/>
    <xf numFmtId="43" fontId="101" fillId="0" borderId="0" applyFont="0" applyFill="0" applyBorder="0" applyAlignment="0" applyProtection="0"/>
    <xf numFmtId="269" fontId="13" fillId="0" borderId="0" applyFill="0" applyBorder="0" applyAlignment="0" applyProtection="0"/>
    <xf numFmtId="270" fontId="13" fillId="0" borderId="0" applyFill="0" applyBorder="0" applyAlignment="0" applyProtection="0"/>
    <xf numFmtId="269" fontId="32" fillId="0" borderId="0" applyFill="0" applyBorder="0" applyAlignment="0" applyProtection="0"/>
    <xf numFmtId="270" fontId="32" fillId="0" borderId="0" applyFill="0" applyBorder="0" applyAlignment="0" applyProtection="0"/>
    <xf numFmtId="173" fontId="101" fillId="0" borderId="0" applyFont="0" applyFill="0" applyBorder="0" applyAlignment="0" applyProtection="0"/>
    <xf numFmtId="173" fontId="101" fillId="0" borderId="0" applyFont="0" applyFill="0" applyBorder="0" applyAlignment="0" applyProtection="0"/>
    <xf numFmtId="270" fontId="13" fillId="0" borderId="0" applyFill="0" applyBorder="0" applyAlignment="0" applyProtection="0"/>
    <xf numFmtId="43" fontId="101" fillId="0" borderId="0" applyFont="0" applyFill="0" applyBorder="0" applyAlignment="0" applyProtection="0"/>
    <xf numFmtId="269" fontId="13" fillId="0" borderId="0" applyFill="0" applyBorder="0" applyAlignment="0" applyProtection="0"/>
    <xf numFmtId="270" fontId="13" fillId="0" borderId="0" applyFill="0" applyBorder="0" applyAlignment="0" applyProtection="0"/>
    <xf numFmtId="269" fontId="32" fillId="0" borderId="0" applyFill="0" applyBorder="0" applyAlignment="0" applyProtection="0"/>
    <xf numFmtId="270" fontId="32" fillId="0" borderId="0" applyFill="0" applyBorder="0" applyAlignment="0" applyProtection="0"/>
    <xf numFmtId="173" fontId="101" fillId="0" borderId="0" applyFont="0" applyFill="0" applyBorder="0" applyAlignment="0" applyProtection="0"/>
    <xf numFmtId="270" fontId="13" fillId="0" borderId="0" applyFill="0" applyBorder="0" applyAlignment="0" applyProtection="0"/>
    <xf numFmtId="171" fontId="101" fillId="0" borderId="0" applyFont="0" applyFill="0" applyBorder="0" applyAlignment="0" applyProtection="0"/>
    <xf numFmtId="173" fontId="101" fillId="0" borderId="0" applyFont="0" applyFill="0" applyBorder="0" applyAlignment="0" applyProtection="0"/>
    <xf numFmtId="171" fontId="101" fillId="0" borderId="0" applyFont="0" applyFill="0" applyBorder="0" applyAlignment="0" applyProtection="0"/>
    <xf numFmtId="173" fontId="101" fillId="0" borderId="0" applyFont="0" applyFill="0" applyBorder="0" applyAlignment="0" applyProtection="0"/>
    <xf numFmtId="269" fontId="13" fillId="0" borderId="0" applyFill="0" applyBorder="0" applyAlignment="0" applyProtection="0"/>
    <xf numFmtId="270" fontId="13" fillId="0" borderId="0" applyFill="0" applyBorder="0" applyAlignment="0" applyProtection="0"/>
    <xf numFmtId="269" fontId="32" fillId="0" borderId="0" applyFill="0" applyBorder="0" applyAlignment="0" applyProtection="0"/>
    <xf numFmtId="270" fontId="32" fillId="0" borderId="0" applyFill="0" applyBorder="0" applyAlignment="0" applyProtection="0"/>
    <xf numFmtId="43" fontId="101" fillId="0" borderId="0" applyFont="0" applyFill="0" applyBorder="0" applyAlignment="0" applyProtection="0"/>
    <xf numFmtId="173" fontId="101" fillId="0" borderId="0" applyFont="0" applyFill="0" applyBorder="0" applyAlignment="0" applyProtection="0"/>
    <xf numFmtId="173" fontId="101" fillId="0" borderId="0" applyFont="0" applyFill="0" applyBorder="0" applyAlignment="0" applyProtection="0"/>
    <xf numFmtId="173" fontId="101" fillId="0" borderId="0" applyFont="0" applyFill="0" applyBorder="0" applyAlignment="0" applyProtection="0"/>
    <xf numFmtId="173" fontId="101"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1" fillId="0" borderId="0" applyFont="0" applyFill="0" applyBorder="0" applyAlignment="0" applyProtection="0"/>
    <xf numFmtId="173" fontId="101" fillId="0" borderId="0" applyFont="0" applyFill="0" applyBorder="0" applyAlignment="0" applyProtection="0"/>
    <xf numFmtId="171" fontId="101" fillId="0" borderId="0" applyFont="0" applyFill="0" applyBorder="0" applyAlignment="0" applyProtection="0"/>
    <xf numFmtId="43" fontId="101" fillId="0" borderId="0" applyFont="0" applyFill="0" applyBorder="0" applyAlignment="0" applyProtection="0"/>
    <xf numFmtId="173" fontId="101" fillId="0" borderId="0" applyFont="0" applyFill="0" applyBorder="0" applyAlignment="0" applyProtection="0"/>
    <xf numFmtId="173" fontId="101"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173" fontId="101" fillId="0" borderId="0" applyFont="0" applyFill="0" applyBorder="0" applyAlignment="0" applyProtection="0"/>
    <xf numFmtId="173" fontId="101" fillId="0" borderId="0" applyFont="0" applyFill="0" applyBorder="0" applyAlignment="0" applyProtection="0"/>
    <xf numFmtId="264" fontId="13" fillId="0" borderId="0" applyFill="0" applyBorder="0" applyAlignment="0" applyProtection="0"/>
    <xf numFmtId="264" fontId="13" fillId="0" borderId="0" applyFill="0" applyBorder="0" applyAlignment="0" applyProtection="0"/>
    <xf numFmtId="264" fontId="32" fillId="0" borderId="0" applyFill="0" applyBorder="0" applyAlignment="0" applyProtection="0"/>
    <xf numFmtId="264" fontId="32" fillId="0" borderId="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171" fontId="101" fillId="0" borderId="0" applyFont="0" applyFill="0" applyBorder="0" applyAlignment="0" applyProtection="0"/>
    <xf numFmtId="171" fontId="101" fillId="0" borderId="0" applyFont="0" applyFill="0" applyBorder="0" applyAlignment="0" applyProtection="0"/>
    <xf numFmtId="284" fontId="101" fillId="0" borderId="0" applyFont="0" applyFill="0" applyBorder="0" applyAlignment="0" applyProtection="0"/>
    <xf numFmtId="284" fontId="101" fillId="0" borderId="0" applyFont="0" applyFill="0" applyBorder="0" applyAlignment="0" applyProtection="0"/>
    <xf numFmtId="171" fontId="101" fillId="0" borderId="0" applyFont="0" applyFill="0" applyBorder="0" applyAlignment="0" applyProtection="0"/>
    <xf numFmtId="171"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171" fontId="101" fillId="0" borderId="0" applyFont="0" applyFill="0" applyBorder="0" applyAlignment="0" applyProtection="0"/>
    <xf numFmtId="171" fontId="101" fillId="0" borderId="0" applyFont="0" applyFill="0" applyBorder="0" applyAlignment="0" applyProtection="0"/>
    <xf numFmtId="264" fontId="13" fillId="0" borderId="0" applyFill="0" applyBorder="0" applyAlignment="0" applyProtection="0"/>
    <xf numFmtId="264" fontId="13" fillId="0" borderId="0" applyFill="0" applyBorder="0" applyAlignment="0" applyProtection="0"/>
    <xf numFmtId="264" fontId="32" fillId="0" borderId="0" applyFill="0" applyBorder="0" applyAlignment="0" applyProtection="0"/>
    <xf numFmtId="264" fontId="32" fillId="0" borderId="0" applyFill="0" applyBorder="0" applyAlignment="0" applyProtection="0"/>
    <xf numFmtId="284" fontId="101" fillId="0" borderId="0" applyFont="0" applyFill="0" applyBorder="0" applyAlignment="0" applyProtection="0"/>
    <xf numFmtId="284" fontId="101" fillId="0" borderId="0" applyFont="0" applyFill="0" applyBorder="0" applyAlignment="0" applyProtection="0"/>
    <xf numFmtId="284" fontId="101" fillId="0" borderId="0" applyFont="0" applyFill="0" applyBorder="0" applyAlignment="0" applyProtection="0"/>
    <xf numFmtId="284" fontId="101" fillId="0" borderId="0" applyFont="0" applyFill="0" applyBorder="0" applyAlignment="0" applyProtection="0"/>
    <xf numFmtId="171" fontId="101" fillId="0" borderId="0" applyFont="0" applyFill="0" applyBorder="0" applyAlignment="0" applyProtection="0"/>
    <xf numFmtId="171" fontId="101" fillId="0" borderId="0" applyFont="0" applyFill="0" applyBorder="0" applyAlignment="0" applyProtection="0"/>
    <xf numFmtId="264" fontId="13" fillId="0" borderId="0" applyFill="0" applyBorder="0" applyAlignment="0" applyProtection="0"/>
    <xf numFmtId="264" fontId="13" fillId="0" borderId="0" applyFill="0" applyBorder="0" applyAlignment="0" applyProtection="0"/>
    <xf numFmtId="264" fontId="32" fillId="0" borderId="0" applyFill="0" applyBorder="0" applyAlignment="0" applyProtection="0"/>
    <xf numFmtId="264" fontId="32" fillId="0" borderId="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171" fontId="101" fillId="0" borderId="0" applyFont="0" applyFill="0" applyBorder="0" applyAlignment="0" applyProtection="0"/>
    <xf numFmtId="171" fontId="101" fillId="0" borderId="0" applyFont="0" applyFill="0" applyBorder="0" applyAlignment="0" applyProtection="0"/>
    <xf numFmtId="264" fontId="13" fillId="0" borderId="0" applyFill="0" applyBorder="0" applyAlignment="0" applyProtection="0"/>
    <xf numFmtId="264" fontId="13" fillId="0" borderId="0" applyFill="0" applyBorder="0" applyAlignment="0" applyProtection="0"/>
    <xf numFmtId="264" fontId="32" fillId="0" borderId="0" applyFill="0" applyBorder="0" applyAlignment="0" applyProtection="0"/>
    <xf numFmtId="264" fontId="32" fillId="0" borderId="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264" fontId="13" fillId="0" borderId="0" applyFill="0" applyBorder="0" applyAlignment="0" applyProtection="0"/>
    <xf numFmtId="264" fontId="13" fillId="0" borderId="0" applyFill="0" applyBorder="0" applyAlignment="0" applyProtection="0"/>
    <xf numFmtId="264" fontId="32" fillId="0" borderId="0" applyFill="0" applyBorder="0" applyAlignment="0" applyProtection="0"/>
    <xf numFmtId="264" fontId="32" fillId="0" borderId="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264" fontId="13" fillId="0" borderId="0" applyFill="0" applyBorder="0" applyAlignment="0" applyProtection="0"/>
    <xf numFmtId="264" fontId="13" fillId="0" borderId="0" applyFill="0" applyBorder="0" applyAlignment="0" applyProtection="0"/>
    <xf numFmtId="264" fontId="32" fillId="0" borderId="0" applyFill="0" applyBorder="0" applyAlignment="0" applyProtection="0"/>
    <xf numFmtId="264" fontId="32" fillId="0" borderId="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171" fontId="101" fillId="0" borderId="0" applyFont="0" applyFill="0" applyBorder="0" applyAlignment="0" applyProtection="0"/>
    <xf numFmtId="171"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171" fontId="101" fillId="0" borderId="0" applyFont="0" applyFill="0" applyBorder="0" applyAlignment="0" applyProtection="0"/>
    <xf numFmtId="171"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173" fontId="101" fillId="0" borderId="0" applyFont="0" applyFill="0" applyBorder="0" applyAlignment="0" applyProtection="0"/>
    <xf numFmtId="173" fontId="101" fillId="0" borderId="0" applyFont="0" applyFill="0" applyBorder="0" applyAlignment="0" applyProtection="0"/>
    <xf numFmtId="173" fontId="101" fillId="0" borderId="0" applyFont="0" applyFill="0" applyBorder="0" applyAlignment="0" applyProtection="0"/>
    <xf numFmtId="17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173" fontId="101" fillId="0" borderId="0" applyFont="0" applyFill="0" applyBorder="0" applyAlignment="0" applyProtection="0"/>
    <xf numFmtId="17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171" fontId="101" fillId="0" borderId="0" applyFont="0" applyFill="0" applyBorder="0" applyAlignment="0" applyProtection="0"/>
    <xf numFmtId="171" fontId="101" fillId="0" borderId="0" applyFont="0" applyFill="0" applyBorder="0" applyAlignment="0" applyProtection="0"/>
    <xf numFmtId="171" fontId="101" fillId="0" borderId="0" applyFont="0" applyFill="0" applyBorder="0" applyAlignment="0" applyProtection="0"/>
    <xf numFmtId="171" fontId="101" fillId="0" borderId="0" applyFont="0" applyFill="0" applyBorder="0" applyAlignment="0" applyProtection="0"/>
    <xf numFmtId="173" fontId="101" fillId="0" borderId="0" applyFont="0" applyFill="0" applyBorder="0" applyAlignment="0" applyProtection="0"/>
    <xf numFmtId="173" fontId="101" fillId="0" borderId="0" applyFont="0" applyFill="0" applyBorder="0" applyAlignment="0" applyProtection="0"/>
    <xf numFmtId="171" fontId="101" fillId="0" borderId="0" applyFont="0" applyFill="0" applyBorder="0" applyAlignment="0" applyProtection="0"/>
    <xf numFmtId="17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3" fontId="32" fillId="0" borderId="0" applyFont="0" applyBorder="0" applyAlignment="0"/>
    <xf numFmtId="0" fontId="68" fillId="0" borderId="0" applyNumberFormat="0" applyFill="0" applyBorder="0" applyAlignment="0" applyProtection="0"/>
    <xf numFmtId="3" fontId="32" fillId="0" borderId="0" applyFont="0" applyBorder="0" applyAlignment="0"/>
    <xf numFmtId="3" fontId="32" fillId="0" borderId="0" applyFont="0" applyBorder="0" applyAlignment="0"/>
    <xf numFmtId="3" fontId="32" fillId="0" borderId="0" applyFont="0" applyBorder="0" applyAlignment="0"/>
    <xf numFmtId="3" fontId="32" fillId="0" borderId="0" applyFont="0" applyBorder="0" applyAlignment="0"/>
    <xf numFmtId="3" fontId="13" fillId="0" borderId="0" applyBorder="0" applyAlignment="0"/>
    <xf numFmtId="3" fontId="32" fillId="0" borderId="0" applyBorder="0" applyAlignment="0"/>
    <xf numFmtId="3" fontId="32" fillId="0" borderId="0" applyFont="0" applyBorder="0" applyAlignment="0"/>
    <xf numFmtId="3" fontId="13" fillId="0" borderId="0" applyBorder="0" applyAlignment="0"/>
    <xf numFmtId="3" fontId="32" fillId="0" borderId="0" applyBorder="0" applyAlignment="0"/>
    <xf numFmtId="3" fontId="13" fillId="0" borderId="0" applyBorder="0" applyAlignment="0"/>
    <xf numFmtId="3" fontId="32" fillId="0" borderId="0" applyBorder="0" applyAlignment="0"/>
    <xf numFmtId="3" fontId="32" fillId="0" borderId="0" applyFont="0" applyBorder="0" applyAlignment="0"/>
    <xf numFmtId="0" fontId="30" fillId="0" borderId="7">
      <alignment horizontal="left"/>
    </xf>
    <xf numFmtId="0" fontId="102" fillId="34" borderId="0" applyNumberFormat="0" applyBorder="0" applyAlignment="0" applyProtection="0"/>
    <xf numFmtId="0" fontId="102" fillId="35" borderId="0" applyNumberFormat="0" applyBorder="0" applyAlignment="0" applyProtection="0"/>
    <xf numFmtId="0" fontId="102" fillId="36" borderId="0" applyNumberFormat="0" applyBorder="0" applyAlignment="0" applyProtection="0"/>
    <xf numFmtId="0" fontId="36" fillId="0" borderId="0" applyFill="0" applyBorder="0" applyAlignment="0"/>
    <xf numFmtId="0" fontId="19" fillId="0" borderId="0" applyFill="0" applyBorder="0" applyAlignment="0"/>
    <xf numFmtId="222" fontId="73" fillId="0" borderId="0" applyFill="0" applyBorder="0" applyAlignment="0"/>
    <xf numFmtId="183" fontId="73" fillId="0" borderId="0" applyFill="0" applyBorder="0" applyAlignment="0"/>
    <xf numFmtId="243" fontId="73" fillId="0" borderId="0" applyFill="0" applyBorder="0" applyAlignment="0"/>
    <xf numFmtId="222" fontId="73" fillId="0" borderId="0" applyFill="0" applyBorder="0" applyAlignment="0"/>
    <xf numFmtId="0" fontId="103" fillId="0" borderId="0" applyNumberFormat="0" applyAlignment="0">
      <alignment horizontal="left"/>
    </xf>
    <xf numFmtId="0" fontId="104" fillId="0" borderId="0"/>
    <xf numFmtId="0" fontId="52" fillId="0" borderId="0"/>
    <xf numFmtId="0" fontId="105" fillId="0" borderId="0" applyNumberFormat="0" applyFill="0" applyBorder="0" applyAlignment="0" applyProtection="0"/>
    <xf numFmtId="3" fontId="32" fillId="0" borderId="0" applyFont="0" applyBorder="0" applyAlignment="0"/>
    <xf numFmtId="3" fontId="32" fillId="0" borderId="0" applyFont="0" applyBorder="0" applyAlignment="0"/>
    <xf numFmtId="3" fontId="32" fillId="0" borderId="0" applyFont="0" applyBorder="0" applyAlignment="0"/>
    <xf numFmtId="3" fontId="32" fillId="0" borderId="0" applyFont="0" applyBorder="0" applyAlignment="0"/>
    <xf numFmtId="3" fontId="32" fillId="0" borderId="0" applyFont="0" applyBorder="0" applyAlignment="0"/>
    <xf numFmtId="3" fontId="13" fillId="0" borderId="0" applyBorder="0" applyAlignment="0"/>
    <xf numFmtId="3" fontId="32" fillId="0" borderId="0" applyBorder="0" applyAlignment="0"/>
    <xf numFmtId="3" fontId="32" fillId="0" borderId="0" applyFont="0" applyBorder="0" applyAlignment="0"/>
    <xf numFmtId="3" fontId="13" fillId="0" borderId="0" applyBorder="0" applyAlignment="0"/>
    <xf numFmtId="3" fontId="32" fillId="0" borderId="0" applyBorder="0" applyAlignment="0"/>
    <xf numFmtId="3" fontId="13" fillId="0" borderId="0" applyBorder="0" applyAlignment="0"/>
    <xf numFmtId="3" fontId="32" fillId="0" borderId="0" applyBorder="0" applyAlignment="0"/>
    <xf numFmtId="3" fontId="32" fillId="0" borderId="0" applyFont="0" applyBorder="0" applyAlignment="0"/>
    <xf numFmtId="0" fontId="78" fillId="32" borderId="1">
      <alignment horizontal="centerContinuous" vertical="center"/>
    </xf>
    <xf numFmtId="3" fontId="78" fillId="32" borderId="1">
      <alignment horizontal="center" vertical="center" wrapText="1"/>
    </xf>
    <xf numFmtId="0" fontId="106" fillId="0" borderId="0" applyProtection="0"/>
    <xf numFmtId="0" fontId="107" fillId="0" borderId="0" applyProtection="0"/>
    <xf numFmtId="0" fontId="108" fillId="0" borderId="0" applyProtection="0"/>
    <xf numFmtId="0" fontId="109" fillId="0" borderId="0" applyNumberFormat="0" applyFont="0" applyFill="0" applyBorder="0" applyAlignment="0" applyProtection="0"/>
    <xf numFmtId="0" fontId="110" fillId="0" borderId="0" applyProtection="0"/>
    <xf numFmtId="0" fontId="111" fillId="0" borderId="0" applyProtection="0"/>
    <xf numFmtId="2" fontId="19" fillId="0" borderId="0" applyFont="0" applyFill="0" applyBorder="0" applyAlignment="0" applyProtection="0"/>
    <xf numFmtId="0" fontId="112" fillId="0" borderId="0">
      <alignment vertical="top" wrapText="1"/>
    </xf>
    <xf numFmtId="0" fontId="113" fillId="7" borderId="0" applyNumberFormat="0" applyBorder="0" applyAlignment="0" applyProtection="0"/>
    <xf numFmtId="38" fontId="114" fillId="37" borderId="0" applyNumberFormat="0" applyBorder="0" applyAlignment="0" applyProtection="0"/>
    <xf numFmtId="38" fontId="60" fillId="37" borderId="0" applyNumberFormat="0" applyBorder="0" applyAlignment="0" applyProtection="0"/>
    <xf numFmtId="252" fontId="11" fillId="2" borderId="0" applyBorder="0" applyProtection="0"/>
    <xf numFmtId="0" fontId="115" fillId="0" borderId="15" applyNumberFormat="0" applyFill="0" applyBorder="0" applyAlignment="0" applyProtection="0">
      <alignment horizontal="center" vertical="center"/>
    </xf>
    <xf numFmtId="274" fontId="18" fillId="38" borderId="15" applyBorder="0">
      <alignment horizontal="center"/>
    </xf>
    <xf numFmtId="274" fontId="24" fillId="38" borderId="15" applyBorder="0">
      <alignment horizontal="center"/>
    </xf>
    <xf numFmtId="274" fontId="18" fillId="38" borderId="15" applyBorder="0">
      <alignment horizontal="center"/>
    </xf>
    <xf numFmtId="274" fontId="24" fillId="38" borderId="15" applyBorder="0">
      <alignment horizontal="center"/>
    </xf>
    <xf numFmtId="0" fontId="115" fillId="0" borderId="15" applyNumberFormat="0" applyFill="0" applyBorder="0" applyAlignment="0" applyProtection="0">
      <alignment horizontal="center" vertical="center"/>
    </xf>
    <xf numFmtId="274" fontId="18" fillId="38" borderId="15" applyBorder="0">
      <alignment horizontal="center"/>
    </xf>
    <xf numFmtId="274" fontId="24" fillId="38" borderId="15" applyBorder="0">
      <alignment horizontal="center"/>
    </xf>
    <xf numFmtId="274" fontId="18" fillId="38" borderId="15" applyBorder="0">
      <alignment horizontal="center"/>
    </xf>
    <xf numFmtId="274" fontId="24" fillId="38" borderId="15" applyBorder="0">
      <alignment horizontal="center"/>
    </xf>
    <xf numFmtId="0" fontId="116" fillId="0" borderId="0" applyNumberFormat="0" applyFont="0" applyBorder="0" applyAlignment="0">
      <alignment horizontal="left" vertical="center"/>
    </xf>
    <xf numFmtId="0" fontId="117" fillId="39" borderId="0"/>
    <xf numFmtId="0" fontId="118" fillId="0" borderId="0">
      <alignment horizontal="left"/>
    </xf>
    <xf numFmtId="0" fontId="119" fillId="0" borderId="16" applyNumberFormat="0" applyAlignment="0" applyProtection="0">
      <alignment horizontal="left" vertical="center"/>
    </xf>
    <xf numFmtId="0" fontId="119" fillId="0" borderId="17">
      <alignment horizontal="left" vertical="center"/>
    </xf>
    <xf numFmtId="228" fontId="120" fillId="40" borderId="0">
      <alignment horizontal="left" vertical="top"/>
    </xf>
    <xf numFmtId="0" fontId="121" fillId="0" borderId="0" applyNumberFormat="0" applyFill="0" applyBorder="0" applyAlignment="0" applyProtection="0"/>
    <xf numFmtId="0" fontId="119" fillId="0" borderId="0" applyNumberFormat="0" applyFill="0" applyBorder="0" applyAlignment="0" applyProtection="0"/>
    <xf numFmtId="0" fontId="122" fillId="0" borderId="18" applyNumberFormat="0" applyFill="0" applyAlignment="0" applyProtection="0"/>
    <xf numFmtId="0" fontId="122" fillId="0" borderId="0" applyNumberFormat="0" applyFill="0" applyBorder="0" applyAlignment="0" applyProtection="0"/>
    <xf numFmtId="193" fontId="56" fillId="0" borderId="0">
      <protection locked="0"/>
    </xf>
    <xf numFmtId="193" fontId="139" fillId="0" borderId="0">
      <protection locked="0"/>
    </xf>
    <xf numFmtId="193" fontId="56" fillId="0" borderId="0">
      <protection locked="0"/>
    </xf>
    <xf numFmtId="193" fontId="139" fillId="0" borderId="0">
      <protection locked="0"/>
    </xf>
    <xf numFmtId="0" fontId="123" fillId="0" borderId="19">
      <alignment horizontal="center"/>
    </xf>
    <xf numFmtId="0" fontId="123" fillId="0" borderId="0">
      <alignment horizontal="center"/>
    </xf>
    <xf numFmtId="5" fontId="124" fillId="41" borderId="1" applyNumberFormat="0" applyAlignment="0">
      <alignment horizontal="left" vertical="top"/>
    </xf>
    <xf numFmtId="49" fontId="125" fillId="0" borderId="1">
      <alignment vertical="center"/>
    </xf>
    <xf numFmtId="0" fontId="126" fillId="0" borderId="0"/>
    <xf numFmtId="169" fontId="13" fillId="0" borderId="0" applyFont="0" applyFill="0" applyBorder="0" applyAlignment="0" applyProtection="0"/>
    <xf numFmtId="38" fontId="34" fillId="0" borderId="0" applyFont="0" applyFill="0" applyBorder="0" applyAlignment="0" applyProtection="0"/>
    <xf numFmtId="38" fontId="13" fillId="0" borderId="0" applyFill="0" applyBorder="0" applyAlignment="0" applyProtection="0"/>
    <xf numFmtId="41" fontId="30" fillId="0" borderId="0" applyFont="0" applyFill="0" applyBorder="0" applyAlignment="0" applyProtection="0"/>
    <xf numFmtId="215" fontId="127" fillId="0" borderId="0" applyFont="0" applyFill="0" applyBorder="0" applyAlignment="0" applyProtection="0"/>
    <xf numFmtId="0" fontId="128" fillId="40" borderId="0">
      <alignment horizontal="left" wrapText="1" indent="2"/>
    </xf>
    <xf numFmtId="0" fontId="129" fillId="10" borderId="6" applyNumberFormat="0" applyAlignment="0" applyProtection="0"/>
    <xf numFmtId="10" fontId="114" fillId="37" borderId="1" applyNumberFormat="0" applyBorder="0" applyAlignment="0" applyProtection="0"/>
    <xf numFmtId="10" fontId="60" fillId="37" borderId="1" applyNumberFormat="0" applyBorder="0" applyAlignment="0" applyProtection="0"/>
    <xf numFmtId="0" fontId="19" fillId="42" borderId="0"/>
    <xf numFmtId="2" fontId="130" fillId="0" borderId="20" applyBorder="0"/>
    <xf numFmtId="0" fontId="131" fillId="0" borderId="0" applyNumberFormat="0" applyFill="0" applyBorder="0" applyAlignment="0" applyProtection="0">
      <alignment vertical="top"/>
      <protection locked="0"/>
    </xf>
    <xf numFmtId="0" fontId="236"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237"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236" fillId="0" borderId="0" applyNumberFormat="0" applyFill="0" applyBorder="0" applyAlignment="0" applyProtection="0">
      <alignment vertical="top"/>
      <protection locked="0"/>
    </xf>
    <xf numFmtId="3" fontId="78" fillId="0" borderId="21" applyFont="0" applyAlignment="0">
      <alignment horizontal="center" vertical="center" wrapText="1"/>
    </xf>
    <xf numFmtId="3" fontId="78" fillId="0" borderId="13"/>
    <xf numFmtId="169" fontId="13" fillId="0" borderId="0" applyFont="0" applyFill="0" applyBorder="0" applyAlignment="0" applyProtection="0"/>
    <xf numFmtId="0" fontId="32" fillId="0" borderId="0"/>
    <xf numFmtId="0" fontId="5" fillId="0" borderId="22">
      <alignment horizontal="centerContinuous"/>
    </xf>
    <xf numFmtId="0" fontId="62" fillId="0" borderId="22">
      <alignment horizontal="centerContinuous"/>
    </xf>
    <xf numFmtId="0" fontId="134" fillId="0" borderId="0"/>
    <xf numFmtId="0" fontId="7" fillId="0" borderId="0"/>
    <xf numFmtId="0" fontId="31" fillId="0" borderId="0"/>
    <xf numFmtId="0" fontId="126" fillId="0" borderId="0" applyNumberFormat="0" applyFont="0" applyFill="0" applyBorder="0" applyProtection="0">
      <alignment horizontal="left" vertical="center"/>
    </xf>
    <xf numFmtId="0" fontId="34" fillId="0" borderId="0"/>
    <xf numFmtId="0" fontId="36" fillId="0" borderId="0" applyFill="0" applyBorder="0" applyAlignment="0"/>
    <xf numFmtId="0" fontId="19" fillId="0" borderId="0" applyFill="0" applyBorder="0" applyAlignment="0"/>
    <xf numFmtId="222" fontId="73" fillId="0" borderId="0" applyFill="0" applyBorder="0" applyAlignment="0"/>
    <xf numFmtId="183" fontId="73" fillId="0" borderId="0" applyFill="0" applyBorder="0" applyAlignment="0"/>
    <xf numFmtId="243" fontId="73" fillId="0" borderId="0" applyFill="0" applyBorder="0" applyAlignment="0"/>
    <xf numFmtId="222" fontId="73" fillId="0" borderId="0" applyFill="0" applyBorder="0" applyAlignment="0"/>
    <xf numFmtId="0" fontId="135" fillId="0" borderId="23" applyNumberFormat="0" applyFill="0" applyAlignment="0" applyProtection="0"/>
    <xf numFmtId="0" fontId="19" fillId="43" borderId="0"/>
    <xf numFmtId="288" fontId="60" fillId="0" borderId="4" applyFont="0"/>
    <xf numFmtId="3" fontId="36" fillId="0" borderId="24"/>
    <xf numFmtId="3" fontId="19" fillId="0" borderId="24"/>
    <xf numFmtId="178" fontId="136" fillId="0" borderId="25" applyNumberFormat="0" applyFont="0" applyFill="0" applyBorder="0">
      <alignment horizontal="center"/>
    </xf>
    <xf numFmtId="38" fontId="31" fillId="0" borderId="0" applyFont="0" applyFill="0" applyBorder="0" applyAlignment="0" applyProtection="0"/>
    <xf numFmtId="40" fontId="31" fillId="0" borderId="0" applyFont="0" applyFill="0" applyBorder="0" applyAlignment="0" applyProtection="0"/>
    <xf numFmtId="169" fontId="19" fillId="0" borderId="0" applyFont="0" applyFill="0" applyBorder="0" applyAlignment="0" applyProtection="0"/>
    <xf numFmtId="171" fontId="19" fillId="0" borderId="0" applyFont="0" applyFill="0" applyBorder="0" applyAlignment="0" applyProtection="0"/>
    <xf numFmtId="0" fontId="137" fillId="0" borderId="7"/>
    <xf numFmtId="0" fontId="138" fillId="0" borderId="19"/>
    <xf numFmtId="219" fontId="139" fillId="0" borderId="25"/>
    <xf numFmtId="182" fontId="19" fillId="0" borderId="0" applyFont="0" applyFill="0" applyBorder="0" applyAlignment="0" applyProtection="0"/>
    <xf numFmtId="183" fontId="19" fillId="0" borderId="0" applyFont="0" applyFill="0" applyBorder="0" applyAlignment="0" applyProtection="0"/>
    <xf numFmtId="194" fontId="56" fillId="0" borderId="0" applyFont="0" applyFill="0" applyBorder="0" applyAlignment="0" applyProtection="0"/>
    <xf numFmtId="195" fontId="56" fillId="0" borderId="0" applyFont="0" applyFill="0" applyBorder="0" applyAlignment="0" applyProtection="0"/>
    <xf numFmtId="245" fontId="36" fillId="0" borderId="0" applyFont="0" applyFill="0" applyBorder="0" applyAlignment="0" applyProtection="0"/>
    <xf numFmtId="246" fontId="36" fillId="0" borderId="0" applyFont="0" applyFill="0" applyBorder="0" applyAlignment="0" applyProtection="0"/>
    <xf numFmtId="0" fontId="140" fillId="0" borderId="0" applyNumberFormat="0" applyFont="0" applyFill="0" applyAlignment="0"/>
    <xf numFmtId="0" fontId="140" fillId="0" borderId="0" applyNumberFormat="0" applyFont="0" applyFill="0" applyAlignment="0"/>
    <xf numFmtId="0" fontId="140" fillId="0" borderId="0" applyNumberFormat="0" applyFont="0" applyFill="0" applyAlignment="0"/>
    <xf numFmtId="0" fontId="140" fillId="0" borderId="0" applyNumberFormat="0" applyFont="0" applyFill="0" applyAlignment="0"/>
    <xf numFmtId="0" fontId="140" fillId="0" borderId="0" applyNumberFormat="0" applyFont="0" applyFill="0" applyAlignment="0"/>
    <xf numFmtId="0" fontId="140" fillId="0" borderId="0" applyNumberFormat="0" applyFont="0" applyFill="0" applyAlignment="0"/>
    <xf numFmtId="0" fontId="13" fillId="0" borderId="0" applyNumberFormat="0" applyFill="0" applyAlignment="0"/>
    <xf numFmtId="0" fontId="32" fillId="0" borderId="0" applyNumberFormat="0" applyFill="0" applyAlignment="0"/>
    <xf numFmtId="0" fontId="140" fillId="0" borderId="0" applyNumberFormat="0" applyFont="0" applyFill="0" applyAlignment="0"/>
    <xf numFmtId="0" fontId="13" fillId="0" borderId="0" applyNumberFormat="0" applyFill="0" applyAlignment="0"/>
    <xf numFmtId="0" fontId="32" fillId="0" borderId="0" applyNumberFormat="0" applyFill="0" applyAlignment="0"/>
    <xf numFmtId="0" fontId="140" fillId="0" borderId="0" applyNumberFormat="0" applyFont="0" applyFill="0" applyAlignment="0"/>
    <xf numFmtId="0" fontId="13" fillId="0" borderId="0" applyNumberFormat="0" applyFill="0" applyAlignment="0"/>
    <xf numFmtId="0" fontId="32" fillId="0" borderId="0" applyNumberFormat="0" applyFill="0" applyAlignment="0"/>
    <xf numFmtId="0" fontId="95" fillId="0" borderId="0">
      <alignment horizontal="justify" vertical="top"/>
    </xf>
    <xf numFmtId="0" fontId="141" fillId="44" borderId="0" applyNumberFormat="0" applyBorder="0" applyAlignment="0" applyProtection="0"/>
    <xf numFmtId="0" fontId="142" fillId="0" borderId="1"/>
    <xf numFmtId="0" fontId="126" fillId="0" borderId="0"/>
    <xf numFmtId="0" fontId="142" fillId="0" borderId="1"/>
    <xf numFmtId="0" fontId="24" fillId="0" borderId="7" applyNumberFormat="0" applyAlignment="0">
      <alignment horizontal="center"/>
    </xf>
    <xf numFmtId="37" fontId="143" fillId="0" borderId="0"/>
    <xf numFmtId="0" fontId="144" fillId="0" borderId="1" applyNumberFormat="0" applyFont="0" applyFill="0" applyBorder="0" applyAlignment="0">
      <alignment horizontal="center"/>
    </xf>
    <xf numFmtId="0" fontId="145" fillId="0" borderId="0"/>
    <xf numFmtId="0" fontId="146" fillId="0" borderId="0"/>
    <xf numFmtId="0" fontId="4" fillId="0" borderId="0"/>
    <xf numFmtId="0" fontId="234" fillId="0" borderId="0"/>
    <xf numFmtId="0" fontId="36" fillId="0" borderId="0"/>
    <xf numFmtId="0" fontId="19" fillId="0" borderId="0"/>
    <xf numFmtId="0" fontId="52" fillId="0" borderId="0"/>
    <xf numFmtId="0" fontId="4" fillId="0" borderId="0"/>
    <xf numFmtId="0" fontId="4" fillId="0" borderId="0"/>
    <xf numFmtId="0" fontId="52" fillId="0" borderId="0"/>
    <xf numFmtId="0" fontId="88" fillId="0" borderId="0"/>
    <xf numFmtId="0" fontId="52" fillId="0" borderId="0"/>
    <xf numFmtId="0" fontId="36" fillId="0" borderId="0"/>
    <xf numFmtId="0" fontId="32" fillId="0" borderId="0"/>
    <xf numFmtId="0" fontId="32" fillId="0" borderId="0"/>
    <xf numFmtId="0" fontId="19" fillId="0" borderId="0"/>
    <xf numFmtId="0" fontId="4" fillId="0" borderId="0"/>
    <xf numFmtId="0" fontId="4" fillId="0" borderId="0"/>
    <xf numFmtId="0" fontId="89" fillId="0" borderId="0"/>
    <xf numFmtId="0" fontId="19" fillId="0" borderId="0"/>
    <xf numFmtId="0" fontId="88" fillId="0" borderId="0"/>
    <xf numFmtId="0" fontId="4" fillId="0" borderId="0"/>
    <xf numFmtId="0" fontId="4" fillId="0" borderId="0"/>
    <xf numFmtId="0" fontId="19" fillId="0" borderId="0"/>
    <xf numFmtId="0" fontId="4" fillId="0" borderId="0"/>
    <xf numFmtId="0" fontId="88" fillId="0" borderId="0"/>
    <xf numFmtId="0" fontId="88" fillId="0" borderId="0"/>
    <xf numFmtId="0" fontId="88" fillId="0" borderId="0"/>
    <xf numFmtId="0" fontId="52" fillId="0" borderId="0"/>
    <xf numFmtId="0" fontId="21" fillId="0" borderId="0"/>
    <xf numFmtId="0" fontId="4" fillId="0" borderId="0"/>
    <xf numFmtId="301" fontId="12" fillId="0" borderId="0">
      <protection locked="0"/>
    </xf>
    <xf numFmtId="0" fontId="32" fillId="0" borderId="0"/>
    <xf numFmtId="0" fontId="43" fillId="0" borderId="0" applyFont="0"/>
    <xf numFmtId="0" fontId="100" fillId="0" borderId="0"/>
    <xf numFmtId="0" fontId="147" fillId="45" borderId="26" applyNumberFormat="0" applyFont="0" applyAlignment="0" applyProtection="0"/>
    <xf numFmtId="253" fontId="148" fillId="0" borderId="0" applyFont="0" applyFill="0" applyBorder="0" applyProtection="0">
      <alignment vertical="top" wrapText="1"/>
    </xf>
    <xf numFmtId="0" fontId="18" fillId="0" borderId="0"/>
    <xf numFmtId="3" fontId="149" fillId="0" borderId="0" applyFont="0" applyFill="0" applyBorder="0" applyAlignment="0" applyProtection="0"/>
    <xf numFmtId="169" fontId="40" fillId="0" borderId="0" applyFont="0" applyFill="0" applyBorder="0" applyAlignment="0" applyProtection="0"/>
    <xf numFmtId="0" fontId="150" fillId="0" borderId="0" applyNumberFormat="0" applyFill="0" applyBorder="0" applyAlignment="0" applyProtection="0"/>
    <xf numFmtId="0" fontId="151" fillId="0" borderId="0" applyNumberFormat="0" applyFill="0" applyBorder="0" applyAlignment="0" applyProtection="0"/>
    <xf numFmtId="0" fontId="150" fillId="0" borderId="0" applyNumberFormat="0" applyFill="0" applyBorder="0" applyAlignment="0" applyProtection="0"/>
    <xf numFmtId="0" fontId="35" fillId="0" borderId="0" applyNumberFormat="0" applyFill="0" applyBorder="0" applyAlignment="0" applyProtection="0"/>
    <xf numFmtId="0" fontId="142" fillId="0" borderId="0" applyNumberFormat="0" applyFill="0" applyBorder="0" applyAlignment="0" applyProtection="0"/>
    <xf numFmtId="0" fontId="13" fillId="0" borderId="0" applyNumberFormat="0" applyFill="0" applyBorder="0" applyAlignment="0" applyProtection="0"/>
    <xf numFmtId="0" fontId="32" fillId="0" borderId="0" applyNumberFormat="0" applyFill="0" applyBorder="0" applyAlignment="0" applyProtection="0"/>
    <xf numFmtId="0" fontId="19" fillId="0" borderId="0" applyFont="0" applyFill="0" applyBorder="0" applyAlignment="0" applyProtection="0"/>
    <xf numFmtId="0" fontId="126" fillId="0" borderId="0"/>
    <xf numFmtId="0" fontId="152" fillId="31" borderId="27" applyNumberFormat="0" applyAlignment="0" applyProtection="0"/>
    <xf numFmtId="175" fontId="153" fillId="0" borderId="7" applyFont="0" applyBorder="0" applyAlignment="0"/>
    <xf numFmtId="0" fontId="154" fillId="37" borderId="0"/>
    <xf numFmtId="41" fontId="36" fillId="0" borderId="0" applyFont="0" applyFill="0" applyBorder="0" applyAlignment="0" applyProtection="0"/>
    <xf numFmtId="41" fontId="19" fillId="0" borderId="0" applyFont="0" applyFill="0" applyBorder="0" applyAlignment="0" applyProtection="0"/>
    <xf numFmtId="14" fontId="62" fillId="0" borderId="0">
      <alignment horizontal="center" wrapText="1"/>
      <protection locked="0"/>
    </xf>
    <xf numFmtId="244" fontId="36" fillId="0" borderId="0" applyFont="0" applyFill="0" applyBorder="0" applyAlignment="0" applyProtection="0"/>
    <xf numFmtId="244" fontId="19" fillId="0" borderId="0" applyFont="0" applyFill="0" applyBorder="0" applyAlignment="0" applyProtection="0"/>
    <xf numFmtId="242" fontId="36" fillId="0" borderId="0" applyFont="0" applyFill="0" applyBorder="0" applyAlignment="0" applyProtection="0"/>
    <xf numFmtId="242" fontId="19" fillId="0" borderId="0" applyFont="0" applyFill="0" applyBorder="0" applyAlignment="0" applyProtection="0"/>
    <xf numFmtId="10" fontId="36" fillId="0" borderId="0" applyFont="0" applyFill="0" applyBorder="0" applyAlignment="0" applyProtection="0"/>
    <xf numFmtId="10" fontId="19" fillId="0" borderId="0" applyFont="0" applyFill="0" applyBorder="0" applyAlignment="0" applyProtection="0"/>
    <xf numFmtId="9" fontId="19"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36" fillId="0" borderId="0" applyFont="0" applyFill="0" applyBorder="0" applyAlignment="0" applyProtection="0"/>
    <xf numFmtId="9" fontId="19" fillId="0" borderId="0" applyFont="0" applyFill="0" applyBorder="0" applyAlignment="0" applyProtection="0"/>
    <xf numFmtId="9" fontId="31" fillId="0" borderId="28" applyNumberFormat="0" applyBorder="0"/>
    <xf numFmtId="9" fontId="34" fillId="0" borderId="28" applyNumberFormat="0" applyBorder="0"/>
    <xf numFmtId="0" fontId="36" fillId="0" borderId="0" applyFill="0" applyBorder="0" applyAlignment="0"/>
    <xf numFmtId="0" fontId="19" fillId="0" borderId="0" applyFill="0" applyBorder="0" applyAlignment="0"/>
    <xf numFmtId="222" fontId="73" fillId="0" borderId="0" applyFill="0" applyBorder="0" applyAlignment="0"/>
    <xf numFmtId="183" fontId="73" fillId="0" borderId="0" applyFill="0" applyBorder="0" applyAlignment="0"/>
    <xf numFmtId="243" fontId="73" fillId="0" borderId="0" applyFill="0" applyBorder="0" applyAlignment="0"/>
    <xf numFmtId="222" fontId="73" fillId="0" borderId="0" applyFill="0" applyBorder="0" applyAlignment="0"/>
    <xf numFmtId="5" fontId="155" fillId="0" borderId="0"/>
    <xf numFmtId="0" fontId="34" fillId="0" borderId="0" applyNumberFormat="0" applyFont="0" applyFill="0" applyBorder="0" applyAlignment="0" applyProtection="0">
      <alignment horizontal="left"/>
    </xf>
    <xf numFmtId="0" fontId="156" fillId="0" borderId="19">
      <alignment horizontal="center"/>
    </xf>
    <xf numFmtId="0" fontId="238" fillId="0" borderId="19">
      <alignment horizontal="center"/>
    </xf>
    <xf numFmtId="0" fontId="157" fillId="46" borderId="0" applyNumberFormat="0" applyFont="0" applyBorder="0" applyAlignment="0">
      <alignment horizontal="center"/>
    </xf>
    <xf numFmtId="14" fontId="158" fillId="0" borderId="0" applyNumberFormat="0" applyFill="0" applyBorder="0" applyAlignment="0" applyProtection="0">
      <alignment horizontal="left"/>
    </xf>
    <xf numFmtId="0" fontId="132" fillId="0" borderId="0" applyNumberFormat="0" applyFill="0" applyBorder="0" applyAlignment="0" applyProtection="0">
      <alignment vertical="top"/>
      <protection locked="0"/>
    </xf>
    <xf numFmtId="0" fontId="18" fillId="0" borderId="0"/>
    <xf numFmtId="0" fontId="84" fillId="0" borderId="0" applyNumberFormat="0" applyFill="0" applyBorder="0" applyAlignment="0" applyProtection="0"/>
    <xf numFmtId="41" fontId="30" fillId="0" borderId="0" applyFont="0" applyFill="0" applyBorder="0" applyAlignment="0" applyProtection="0"/>
    <xf numFmtId="0" fontId="13" fillId="0" borderId="0" applyNumberFormat="0" applyFill="0" applyBorder="0" applyAlignment="0" applyProtection="0"/>
    <xf numFmtId="0" fontId="32" fillId="0" borderId="0" applyNumberFormat="0" applyFill="0" applyBorder="0" applyAlignment="0" applyProtection="0"/>
    <xf numFmtId="4" fontId="159" fillId="47" borderId="29" applyNumberFormat="0" applyProtection="0">
      <alignment vertical="center"/>
    </xf>
    <xf numFmtId="4" fontId="160" fillId="47" borderId="29" applyNumberFormat="0" applyProtection="0">
      <alignment vertical="center"/>
    </xf>
    <xf numFmtId="4" fontId="161" fillId="47" borderId="29" applyNumberFormat="0" applyProtection="0">
      <alignment horizontal="left" vertical="center"/>
    </xf>
    <xf numFmtId="4" fontId="161" fillId="48" borderId="0" applyNumberFormat="0" applyProtection="0">
      <alignment horizontal="left" vertical="center"/>
    </xf>
    <xf numFmtId="4" fontId="161" fillId="49" borderId="29" applyNumberFormat="0" applyProtection="0">
      <alignment horizontal="right" vertical="center"/>
    </xf>
    <xf numFmtId="4" fontId="161" fillId="50" borderId="29" applyNumberFormat="0" applyProtection="0">
      <alignment horizontal="right" vertical="center"/>
    </xf>
    <xf numFmtId="4" fontId="161" fillId="51" borderId="29" applyNumberFormat="0" applyProtection="0">
      <alignment horizontal="right" vertical="center"/>
    </xf>
    <xf numFmtId="4" fontId="161" fillId="32" borderId="29" applyNumberFormat="0" applyProtection="0">
      <alignment horizontal="right" vertical="center"/>
    </xf>
    <xf numFmtId="4" fontId="161" fillId="52" borderId="29" applyNumberFormat="0" applyProtection="0">
      <alignment horizontal="right" vertical="center"/>
    </xf>
    <xf numFmtId="4" fontId="161" fillId="2" borderId="29" applyNumberFormat="0" applyProtection="0">
      <alignment horizontal="right" vertical="center"/>
    </xf>
    <xf numFmtId="4" fontId="161" fillId="53" borderId="29" applyNumberFormat="0" applyProtection="0">
      <alignment horizontal="right" vertical="center"/>
    </xf>
    <xf numFmtId="4" fontId="161" fillId="54" borderId="29" applyNumberFormat="0" applyProtection="0">
      <alignment horizontal="right" vertical="center"/>
    </xf>
    <xf numFmtId="4" fontId="161" fillId="55" borderId="29" applyNumberFormat="0" applyProtection="0">
      <alignment horizontal="right" vertical="center"/>
    </xf>
    <xf numFmtId="4" fontId="159" fillId="56" borderId="30" applyNumberFormat="0" applyProtection="0">
      <alignment horizontal="left" vertical="center"/>
    </xf>
    <xf numFmtId="4" fontId="159" fillId="57" borderId="0" applyNumberFormat="0" applyProtection="0">
      <alignment horizontal="left" vertical="center"/>
    </xf>
    <xf numFmtId="4" fontId="159" fillId="48" borderId="0" applyNumberFormat="0" applyProtection="0">
      <alignment horizontal="left" vertical="center"/>
    </xf>
    <xf numFmtId="4" fontId="161" fillId="57" borderId="29" applyNumberFormat="0" applyProtection="0">
      <alignment horizontal="right" vertical="center"/>
    </xf>
    <xf numFmtId="4" fontId="85" fillId="57" borderId="0" applyNumberFormat="0" applyProtection="0">
      <alignment horizontal="left" vertical="center"/>
    </xf>
    <xf numFmtId="4" fontId="85" fillId="48" borderId="0" applyNumberFormat="0" applyProtection="0">
      <alignment horizontal="left" vertical="center"/>
    </xf>
    <xf numFmtId="4" fontId="161" fillId="38" borderId="29" applyNumberFormat="0" applyProtection="0">
      <alignment vertical="center"/>
    </xf>
    <xf numFmtId="4" fontId="162" fillId="38" borderId="29" applyNumberFormat="0" applyProtection="0">
      <alignment vertical="center"/>
    </xf>
    <xf numFmtId="4" fontId="159" fillId="57" borderId="31" applyNumberFormat="0" applyProtection="0">
      <alignment horizontal="left" vertical="center"/>
    </xf>
    <xf numFmtId="4" fontId="161" fillId="38" borderId="29" applyNumberFormat="0" applyProtection="0">
      <alignment horizontal="right" vertical="center"/>
    </xf>
    <xf numFmtId="4" fontId="162" fillId="38" borderId="29" applyNumberFormat="0" applyProtection="0">
      <alignment horizontal="right" vertical="center"/>
    </xf>
    <xf numFmtId="4" fontId="159" fillId="57" borderId="29" applyNumberFormat="0" applyProtection="0">
      <alignment horizontal="left" vertical="center"/>
    </xf>
    <xf numFmtId="4" fontId="163" fillId="41" borderId="31" applyNumberFormat="0" applyProtection="0">
      <alignment horizontal="left" vertical="center"/>
    </xf>
    <xf numFmtId="4" fontId="164" fillId="38" borderId="29" applyNumberFormat="0" applyProtection="0">
      <alignment horizontal="right" vertical="center"/>
    </xf>
    <xf numFmtId="238" fontId="165" fillId="0" borderId="0" applyFont="0" applyFill="0" applyBorder="0" applyAlignment="0" applyProtection="0"/>
    <xf numFmtId="0" fontId="157" fillId="1" borderId="17" applyNumberFormat="0" applyFont="0" applyAlignment="0">
      <alignment horizontal="center"/>
    </xf>
    <xf numFmtId="0" fontId="166" fillId="0" borderId="0" applyNumberFormat="0" applyFill="0" applyBorder="0" applyAlignment="0" applyProtection="0"/>
    <xf numFmtId="0" fontId="167" fillId="0" borderId="0" applyNumberFormat="0" applyFill="0" applyBorder="0" applyAlignment="0" applyProtection="0">
      <alignment vertical="top"/>
      <protection locked="0"/>
    </xf>
    <xf numFmtId="3" fontId="12" fillId="0" borderId="0"/>
    <xf numFmtId="0" fontId="168" fillId="0" borderId="0" applyNumberFormat="0" applyFill="0" applyBorder="0" applyAlignment="0" applyProtection="0"/>
    <xf numFmtId="0" fontId="169" fillId="0" borderId="0" applyNumberFormat="0" applyFill="0" applyBorder="0" applyAlignment="0">
      <alignment horizontal="center"/>
    </xf>
    <xf numFmtId="0" fontId="19" fillId="0" borderId="0"/>
    <xf numFmtId="175" fontId="170" fillId="0" borderId="0" applyNumberFormat="0" applyBorder="0" applyAlignment="0">
      <alignment horizontal="centerContinuous"/>
    </xf>
    <xf numFmtId="0" fontId="10" fillId="0" borderId="0"/>
    <xf numFmtId="41" fontId="30" fillId="0" borderId="0" applyFont="0" applyFill="0" applyBorder="0" applyAlignment="0" applyProtection="0"/>
    <xf numFmtId="175" fontId="81" fillId="0" borderId="0" applyFont="0" applyFill="0" applyBorder="0" applyAlignment="0" applyProtection="0"/>
    <xf numFmtId="175" fontId="178" fillId="0" borderId="0" applyFont="0" applyFill="0" applyBorder="0" applyAlignment="0" applyProtection="0"/>
    <xf numFmtId="169" fontId="13" fillId="0" borderId="0" applyFont="0" applyFill="0" applyBorder="0" applyAlignment="0" applyProtection="0"/>
    <xf numFmtId="169" fontId="32" fillId="0" borderId="0" applyFont="0" applyFill="0" applyBorder="0" applyAlignment="0" applyProtection="0"/>
    <xf numFmtId="169" fontId="13" fillId="0" borderId="0" applyFont="0" applyFill="0" applyBorder="0" applyAlignment="0" applyProtection="0"/>
    <xf numFmtId="169" fontId="32" fillId="0" borderId="0" applyFont="0" applyFill="0" applyBorder="0" applyAlignment="0" applyProtection="0"/>
    <xf numFmtId="175" fontId="81" fillId="0" borderId="0" applyFont="0" applyFill="0" applyBorder="0" applyAlignment="0" applyProtection="0"/>
    <xf numFmtId="175" fontId="178" fillId="0" borderId="0" applyFont="0" applyFill="0" applyBorder="0" applyAlignment="0" applyProtection="0"/>
    <xf numFmtId="169" fontId="13" fillId="0" borderId="0" applyFont="0" applyFill="0" applyBorder="0" applyAlignment="0" applyProtection="0"/>
    <xf numFmtId="169" fontId="32" fillId="0" borderId="0" applyFont="0" applyFill="0" applyBorder="0" applyAlignment="0" applyProtection="0"/>
    <xf numFmtId="169" fontId="13" fillId="0" borderId="0" applyFont="0" applyFill="0" applyBorder="0" applyAlignment="0" applyProtection="0"/>
    <xf numFmtId="169" fontId="32" fillId="0" borderId="0" applyFont="0" applyFill="0" applyBorder="0" applyAlignment="0" applyProtection="0"/>
    <xf numFmtId="169" fontId="13" fillId="0" borderId="0" applyFont="0" applyFill="0" applyBorder="0" applyAlignment="0" applyProtection="0"/>
    <xf numFmtId="169" fontId="32" fillId="0" borderId="0" applyFont="0" applyFill="0" applyBorder="0" applyAlignment="0" applyProtection="0"/>
    <xf numFmtId="169" fontId="13" fillId="0" borderId="0" applyFont="0" applyFill="0" applyBorder="0" applyAlignment="0" applyProtection="0"/>
    <xf numFmtId="169" fontId="32" fillId="0" borderId="0" applyFont="0" applyFill="0" applyBorder="0" applyAlignment="0" applyProtection="0"/>
    <xf numFmtId="169" fontId="13" fillId="0" borderId="0" applyFont="0" applyFill="0" applyBorder="0" applyAlignment="0" applyProtection="0"/>
    <xf numFmtId="169" fontId="32" fillId="0" borderId="0" applyFont="0" applyFill="0" applyBorder="0" applyAlignment="0" applyProtection="0"/>
    <xf numFmtId="175" fontId="81" fillId="0" borderId="0" applyFont="0" applyFill="0" applyBorder="0" applyAlignment="0" applyProtection="0"/>
    <xf numFmtId="175" fontId="178" fillId="0" borderId="0" applyFont="0" applyFill="0" applyBorder="0" applyAlignment="0" applyProtection="0"/>
    <xf numFmtId="175" fontId="81" fillId="0" borderId="0" applyFont="0" applyFill="0" applyBorder="0" applyAlignment="0" applyProtection="0"/>
    <xf numFmtId="175" fontId="178" fillId="0" borderId="0" applyFont="0" applyFill="0" applyBorder="0" applyAlignment="0" applyProtection="0"/>
    <xf numFmtId="175" fontId="81" fillId="0" borderId="0" applyFont="0" applyFill="0" applyBorder="0" applyAlignment="0" applyProtection="0"/>
    <xf numFmtId="175" fontId="178" fillId="0" borderId="0" applyFont="0" applyFill="0" applyBorder="0" applyAlignment="0" applyProtection="0"/>
    <xf numFmtId="175" fontId="81" fillId="0" borderId="0" applyFont="0" applyFill="0" applyBorder="0" applyAlignment="0" applyProtection="0"/>
    <xf numFmtId="175" fontId="178" fillId="0" borderId="0" applyFont="0" applyFill="0" applyBorder="0" applyAlignment="0" applyProtection="0"/>
    <xf numFmtId="166" fontId="30" fillId="0" borderId="0" applyFont="0" applyFill="0" applyBorder="0" applyAlignment="0" applyProtection="0"/>
    <xf numFmtId="172" fontId="30" fillId="0" borderId="0" applyFont="0" applyFill="0" applyBorder="0" applyAlignment="0" applyProtection="0"/>
    <xf numFmtId="172" fontId="30" fillId="0" borderId="0" applyFont="0" applyFill="0" applyBorder="0" applyAlignment="0" applyProtection="0"/>
    <xf numFmtId="214" fontId="30" fillId="0" borderId="0" applyFont="0" applyFill="0" applyBorder="0" applyAlignment="0" applyProtection="0"/>
    <xf numFmtId="172" fontId="30" fillId="0" borderId="0" applyFont="0" applyFill="0" applyBorder="0" applyAlignment="0" applyProtection="0"/>
    <xf numFmtId="172" fontId="30" fillId="0" borderId="0" applyFont="0" applyFill="0" applyBorder="0" applyAlignment="0" applyProtection="0"/>
    <xf numFmtId="41" fontId="30" fillId="0" borderId="0" applyFont="0" applyFill="0" applyBorder="0" applyAlignment="0" applyProtection="0"/>
    <xf numFmtId="169" fontId="13" fillId="0" borderId="0" applyFont="0" applyFill="0" applyBorder="0" applyAlignment="0" applyProtection="0"/>
    <xf numFmtId="169" fontId="32"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165" fontId="30" fillId="0" borderId="0" applyFont="0" applyFill="0" applyBorder="0" applyAlignment="0" applyProtection="0"/>
    <xf numFmtId="42" fontId="30" fillId="0" borderId="0" applyFont="0" applyFill="0" applyBorder="0" applyAlignment="0" applyProtection="0"/>
    <xf numFmtId="249" fontId="30" fillId="0" borderId="0" applyFont="0" applyFill="0" applyBorder="0" applyAlignment="0" applyProtection="0"/>
    <xf numFmtId="188" fontId="12" fillId="0" borderId="0" applyFont="0" applyFill="0" applyBorder="0" applyAlignment="0" applyProtection="0"/>
    <xf numFmtId="188" fontId="30" fillId="0" borderId="0" applyFont="0" applyFill="0" applyBorder="0" applyAlignment="0" applyProtection="0"/>
    <xf numFmtId="0" fontId="18" fillId="0" borderId="0"/>
    <xf numFmtId="0" fontId="24" fillId="0" borderId="0"/>
    <xf numFmtId="233" fontId="35" fillId="0" borderId="0" applyFont="0" applyFill="0" applyBorder="0" applyAlignment="0" applyProtection="0"/>
    <xf numFmtId="233" fontId="142" fillId="0" borderId="0" applyFont="0" applyFill="0" applyBorder="0" applyAlignment="0" applyProtection="0"/>
    <xf numFmtId="42" fontId="30" fillId="0" borderId="0" applyFont="0" applyFill="0" applyBorder="0" applyAlignment="0" applyProtection="0"/>
    <xf numFmtId="172" fontId="30" fillId="0" borderId="0" applyFont="0" applyFill="0" applyBorder="0" applyAlignment="0" applyProtection="0"/>
    <xf numFmtId="249" fontId="30" fillId="0" borderId="0" applyFont="0" applyFill="0" applyBorder="0" applyAlignment="0" applyProtection="0"/>
    <xf numFmtId="188" fontId="12" fillId="0" borderId="0" applyFont="0" applyFill="0" applyBorder="0" applyAlignment="0" applyProtection="0"/>
    <xf numFmtId="188" fontId="30" fillId="0" borderId="0" applyFont="0" applyFill="0" applyBorder="0" applyAlignment="0" applyProtection="0"/>
    <xf numFmtId="0" fontId="18" fillId="0" borderId="0"/>
    <xf numFmtId="0" fontId="24" fillId="0" borderId="0"/>
    <xf numFmtId="233" fontId="35" fillId="0" borderId="0" applyFont="0" applyFill="0" applyBorder="0" applyAlignment="0" applyProtection="0"/>
    <xf numFmtId="233" fontId="142" fillId="0" borderId="0" applyFont="0" applyFill="0" applyBorder="0" applyAlignment="0" applyProtection="0"/>
    <xf numFmtId="214" fontId="30" fillId="0" borderId="0" applyFont="0" applyFill="0" applyBorder="0" applyAlignment="0" applyProtection="0"/>
    <xf numFmtId="172" fontId="30" fillId="0" borderId="0" applyFont="0" applyFill="0" applyBorder="0" applyAlignment="0" applyProtection="0"/>
    <xf numFmtId="172"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14" fontId="171" fillId="0" borderId="0"/>
    <xf numFmtId="0" fontId="172" fillId="0" borderId="0"/>
    <xf numFmtId="0" fontId="138" fillId="0" borderId="0"/>
    <xf numFmtId="0" fontId="173" fillId="40" borderId="0">
      <alignment wrapText="1"/>
    </xf>
    <xf numFmtId="40" fontId="174" fillId="0" borderId="0" applyBorder="0">
      <alignment horizontal="right"/>
    </xf>
    <xf numFmtId="187" fontId="35" fillId="0" borderId="20">
      <alignment horizontal="right" vertical="center"/>
    </xf>
    <xf numFmtId="187" fontId="142" fillId="0" borderId="20">
      <alignment horizontal="right" vertical="center"/>
    </xf>
    <xf numFmtId="181" fontId="32" fillId="0" borderId="20">
      <alignment horizontal="right" vertical="center"/>
    </xf>
    <xf numFmtId="181" fontId="13" fillId="0" borderId="20">
      <alignment horizontal="right" vertical="center"/>
    </xf>
    <xf numFmtId="181" fontId="32" fillId="0" borderId="20">
      <alignment horizontal="right" vertical="center"/>
    </xf>
    <xf numFmtId="181" fontId="13" fillId="0" borderId="20">
      <alignment horizontal="right" vertical="center"/>
    </xf>
    <xf numFmtId="181" fontId="32" fillId="0" borderId="20">
      <alignment horizontal="right" vertical="center"/>
    </xf>
    <xf numFmtId="259" fontId="13" fillId="0" borderId="32">
      <alignment horizontal="right" vertical="center"/>
    </xf>
    <xf numFmtId="259" fontId="32" fillId="0" borderId="32">
      <alignment horizontal="right" vertical="center"/>
    </xf>
    <xf numFmtId="285" fontId="13" fillId="0" borderId="20">
      <alignment horizontal="right" vertical="center"/>
    </xf>
    <xf numFmtId="285" fontId="32" fillId="0" borderId="20">
      <alignment horizontal="right" vertical="center"/>
    </xf>
    <xf numFmtId="285" fontId="13" fillId="0" borderId="20">
      <alignment horizontal="right" vertical="center"/>
    </xf>
    <xf numFmtId="285" fontId="32" fillId="0" borderId="20">
      <alignment horizontal="right" vertical="center"/>
    </xf>
    <xf numFmtId="181" fontId="13" fillId="0" borderId="20">
      <alignment horizontal="right" vertical="center"/>
    </xf>
    <xf numFmtId="181" fontId="32" fillId="0" borderId="20">
      <alignment horizontal="right" vertical="center"/>
    </xf>
    <xf numFmtId="259" fontId="13" fillId="0" borderId="32">
      <alignment horizontal="right" vertical="center"/>
    </xf>
    <xf numFmtId="259" fontId="32" fillId="0" borderId="32">
      <alignment horizontal="right" vertical="center"/>
    </xf>
    <xf numFmtId="259" fontId="13" fillId="0" borderId="32">
      <alignment horizontal="right" vertical="center"/>
    </xf>
    <xf numFmtId="259" fontId="32" fillId="0" borderId="32">
      <alignment horizontal="right" vertical="center"/>
    </xf>
    <xf numFmtId="259" fontId="13" fillId="0" borderId="32">
      <alignment horizontal="right" vertical="center"/>
    </xf>
    <xf numFmtId="259" fontId="32" fillId="0" borderId="32">
      <alignment horizontal="right" vertical="center"/>
    </xf>
    <xf numFmtId="259" fontId="13" fillId="0" borderId="32">
      <alignment horizontal="right" vertical="center"/>
    </xf>
    <xf numFmtId="259" fontId="32" fillId="0" borderId="32">
      <alignment horizontal="right" vertical="center"/>
    </xf>
    <xf numFmtId="181" fontId="13" fillId="0" borderId="20">
      <alignment horizontal="right" vertical="center"/>
    </xf>
    <xf numFmtId="181" fontId="32" fillId="0" borderId="20">
      <alignment horizontal="right" vertical="center"/>
    </xf>
    <xf numFmtId="181" fontId="13" fillId="0" borderId="20">
      <alignment horizontal="right" vertical="center"/>
    </xf>
    <xf numFmtId="181" fontId="32" fillId="0" borderId="20">
      <alignment horizontal="right" vertical="center"/>
    </xf>
    <xf numFmtId="181" fontId="13" fillId="0" borderId="20">
      <alignment horizontal="right" vertical="center"/>
    </xf>
    <xf numFmtId="181" fontId="32" fillId="0" borderId="20">
      <alignment horizontal="right" vertical="center"/>
    </xf>
    <xf numFmtId="259" fontId="13" fillId="0" borderId="32">
      <alignment horizontal="right" vertical="center"/>
    </xf>
    <xf numFmtId="259" fontId="32" fillId="0" borderId="32">
      <alignment horizontal="right" vertical="center"/>
    </xf>
    <xf numFmtId="181" fontId="13" fillId="0" borderId="20">
      <alignment horizontal="right" vertical="center"/>
    </xf>
    <xf numFmtId="181" fontId="32" fillId="0" borderId="20">
      <alignment horizontal="right" vertical="center"/>
    </xf>
    <xf numFmtId="181" fontId="13" fillId="0" borderId="20">
      <alignment horizontal="right" vertical="center"/>
    </xf>
    <xf numFmtId="181" fontId="32" fillId="0" borderId="20">
      <alignment horizontal="right" vertical="center"/>
    </xf>
    <xf numFmtId="181" fontId="13" fillId="0" borderId="20">
      <alignment horizontal="right" vertical="center"/>
    </xf>
    <xf numFmtId="181" fontId="32" fillId="0" borderId="20">
      <alignment horizontal="right" vertical="center"/>
    </xf>
    <xf numFmtId="181" fontId="13" fillId="0" borderId="20">
      <alignment horizontal="right" vertical="center"/>
    </xf>
    <xf numFmtId="181" fontId="32" fillId="0" borderId="20">
      <alignment horizontal="right" vertical="center"/>
    </xf>
    <xf numFmtId="168" fontId="175" fillId="0" borderId="20">
      <alignment horizontal="right" vertical="center"/>
    </xf>
    <xf numFmtId="168" fontId="176" fillId="0" borderId="20">
      <alignment horizontal="right" vertical="center"/>
    </xf>
    <xf numFmtId="168" fontId="175" fillId="0" borderId="20">
      <alignment horizontal="right" vertical="center"/>
    </xf>
    <xf numFmtId="168" fontId="176" fillId="0" borderId="20">
      <alignment horizontal="right" vertical="center"/>
    </xf>
    <xf numFmtId="168" fontId="175" fillId="0" borderId="20">
      <alignment horizontal="right" vertical="center"/>
    </xf>
    <xf numFmtId="275" fontId="176" fillId="0" borderId="32">
      <alignment horizontal="right" vertical="center"/>
    </xf>
    <xf numFmtId="275" fontId="175" fillId="0" borderId="32">
      <alignment horizontal="right" vertical="center"/>
    </xf>
    <xf numFmtId="168" fontId="176" fillId="0" borderId="20">
      <alignment horizontal="right" vertical="center"/>
    </xf>
    <xf numFmtId="168" fontId="175" fillId="0" borderId="20">
      <alignment horizontal="right" vertical="center"/>
    </xf>
    <xf numFmtId="275" fontId="176" fillId="0" borderId="32">
      <alignment horizontal="right" vertical="center"/>
    </xf>
    <xf numFmtId="275" fontId="175" fillId="0" borderId="32">
      <alignment horizontal="right" vertical="center"/>
    </xf>
    <xf numFmtId="275" fontId="176" fillId="0" borderId="32">
      <alignment horizontal="right" vertical="center"/>
    </xf>
    <xf numFmtId="275" fontId="175" fillId="0" borderId="32">
      <alignment horizontal="right" vertical="center"/>
    </xf>
    <xf numFmtId="275" fontId="176" fillId="0" borderId="32">
      <alignment horizontal="right" vertical="center"/>
    </xf>
    <xf numFmtId="275" fontId="175" fillId="0" borderId="32">
      <alignment horizontal="right" vertical="center"/>
    </xf>
    <xf numFmtId="275" fontId="176" fillId="0" borderId="32">
      <alignment horizontal="right" vertical="center"/>
    </xf>
    <xf numFmtId="275" fontId="175" fillId="0" borderId="32">
      <alignment horizontal="right" vertical="center"/>
    </xf>
    <xf numFmtId="168" fontId="176" fillId="0" borderId="20">
      <alignment horizontal="right" vertical="center"/>
    </xf>
    <xf numFmtId="168" fontId="175" fillId="0" borderId="20">
      <alignment horizontal="right" vertical="center"/>
    </xf>
    <xf numFmtId="168" fontId="176" fillId="0" borderId="20">
      <alignment horizontal="right" vertical="center"/>
    </xf>
    <xf numFmtId="168" fontId="175" fillId="0" borderId="20">
      <alignment horizontal="right" vertical="center"/>
    </xf>
    <xf numFmtId="168" fontId="176" fillId="0" borderId="20">
      <alignment horizontal="right" vertical="center"/>
    </xf>
    <xf numFmtId="168" fontId="175" fillId="0" borderId="20">
      <alignment horizontal="right" vertical="center"/>
    </xf>
    <xf numFmtId="275" fontId="176" fillId="0" borderId="32">
      <alignment horizontal="right" vertical="center"/>
    </xf>
    <xf numFmtId="275" fontId="175" fillId="0" borderId="32">
      <alignment horizontal="right" vertical="center"/>
    </xf>
    <xf numFmtId="168" fontId="176" fillId="0" borderId="20">
      <alignment horizontal="right" vertical="center"/>
    </xf>
    <xf numFmtId="168" fontId="175" fillId="0" borderId="20">
      <alignment horizontal="right" vertical="center"/>
    </xf>
    <xf numFmtId="168" fontId="176" fillId="0" borderId="20">
      <alignment horizontal="right" vertical="center"/>
    </xf>
    <xf numFmtId="168" fontId="175" fillId="0" borderId="20">
      <alignment horizontal="right" vertical="center"/>
    </xf>
    <xf numFmtId="168" fontId="176" fillId="0" borderId="20">
      <alignment horizontal="right" vertical="center"/>
    </xf>
    <xf numFmtId="168" fontId="175" fillId="0" borderId="20">
      <alignment horizontal="right" vertical="center"/>
    </xf>
    <xf numFmtId="168" fontId="176" fillId="0" borderId="20">
      <alignment horizontal="right" vertical="center"/>
    </xf>
    <xf numFmtId="168" fontId="175" fillId="0" borderId="20">
      <alignment horizontal="right" vertical="center"/>
    </xf>
    <xf numFmtId="168" fontId="175" fillId="0" borderId="20">
      <alignment horizontal="right" vertical="center"/>
    </xf>
    <xf numFmtId="168" fontId="176" fillId="0" borderId="20">
      <alignment horizontal="right" vertical="center"/>
    </xf>
    <xf numFmtId="168" fontId="175" fillId="0" borderId="20">
      <alignment horizontal="right" vertical="center"/>
    </xf>
    <xf numFmtId="168" fontId="176" fillId="0" borderId="20">
      <alignment horizontal="right" vertical="center"/>
    </xf>
    <xf numFmtId="168" fontId="175" fillId="0" borderId="20">
      <alignment horizontal="right" vertical="center"/>
    </xf>
    <xf numFmtId="275" fontId="176" fillId="0" borderId="32">
      <alignment horizontal="right" vertical="center"/>
    </xf>
    <xf numFmtId="275" fontId="175" fillId="0" borderId="32">
      <alignment horizontal="right" vertical="center"/>
    </xf>
    <xf numFmtId="168" fontId="176" fillId="0" borderId="20">
      <alignment horizontal="right" vertical="center"/>
    </xf>
    <xf numFmtId="168" fontId="175" fillId="0" borderId="20">
      <alignment horizontal="right" vertical="center"/>
    </xf>
    <xf numFmtId="275" fontId="176" fillId="0" borderId="32">
      <alignment horizontal="right" vertical="center"/>
    </xf>
    <xf numFmtId="275" fontId="175" fillId="0" borderId="32">
      <alignment horizontal="right" vertical="center"/>
    </xf>
    <xf numFmtId="275" fontId="176" fillId="0" borderId="32">
      <alignment horizontal="right" vertical="center"/>
    </xf>
    <xf numFmtId="275" fontId="175" fillId="0" borderId="32">
      <alignment horizontal="right" vertical="center"/>
    </xf>
    <xf numFmtId="275" fontId="176" fillId="0" borderId="32">
      <alignment horizontal="right" vertical="center"/>
    </xf>
    <xf numFmtId="275" fontId="175" fillId="0" borderId="32">
      <alignment horizontal="right" vertical="center"/>
    </xf>
    <xf numFmtId="275" fontId="176" fillId="0" borderId="32">
      <alignment horizontal="right" vertical="center"/>
    </xf>
    <xf numFmtId="275" fontId="175" fillId="0" borderId="32">
      <alignment horizontal="right" vertical="center"/>
    </xf>
    <xf numFmtId="168" fontId="176" fillId="0" borderId="20">
      <alignment horizontal="right" vertical="center"/>
    </xf>
    <xf numFmtId="168" fontId="175" fillId="0" borderId="20">
      <alignment horizontal="right" vertical="center"/>
    </xf>
    <xf numFmtId="168" fontId="176" fillId="0" borderId="20">
      <alignment horizontal="right" vertical="center"/>
    </xf>
    <xf numFmtId="168" fontId="175" fillId="0" borderId="20">
      <alignment horizontal="right" vertical="center"/>
    </xf>
    <xf numFmtId="168" fontId="176" fillId="0" borderId="20">
      <alignment horizontal="right" vertical="center"/>
    </xf>
    <xf numFmtId="168" fontId="175" fillId="0" borderId="20">
      <alignment horizontal="right" vertical="center"/>
    </xf>
    <xf numFmtId="275" fontId="176" fillId="0" borderId="32">
      <alignment horizontal="right" vertical="center"/>
    </xf>
    <xf numFmtId="275" fontId="175" fillId="0" borderId="32">
      <alignment horizontal="right" vertical="center"/>
    </xf>
    <xf numFmtId="168" fontId="176" fillId="0" borderId="20">
      <alignment horizontal="right" vertical="center"/>
    </xf>
    <xf numFmtId="168" fontId="175" fillId="0" borderId="20">
      <alignment horizontal="right" vertical="center"/>
    </xf>
    <xf numFmtId="168" fontId="176" fillId="0" borderId="20">
      <alignment horizontal="right" vertical="center"/>
    </xf>
    <xf numFmtId="168" fontId="175" fillId="0" borderId="20">
      <alignment horizontal="right" vertical="center"/>
    </xf>
    <xf numFmtId="168" fontId="176" fillId="0" borderId="20">
      <alignment horizontal="right" vertical="center"/>
    </xf>
    <xf numFmtId="168" fontId="175" fillId="0" borderId="20">
      <alignment horizontal="right" vertical="center"/>
    </xf>
    <xf numFmtId="168" fontId="176" fillId="0" borderId="20">
      <alignment horizontal="right" vertical="center"/>
    </xf>
    <xf numFmtId="168" fontId="175" fillId="0" borderId="20">
      <alignment horizontal="right" vertical="center"/>
    </xf>
    <xf numFmtId="168" fontId="175" fillId="0" borderId="20">
      <alignment horizontal="right" vertical="center"/>
    </xf>
    <xf numFmtId="168" fontId="176" fillId="0" borderId="20">
      <alignment horizontal="right" vertical="center"/>
    </xf>
    <xf numFmtId="168" fontId="175" fillId="0" borderId="20">
      <alignment horizontal="right" vertical="center"/>
    </xf>
    <xf numFmtId="168" fontId="176" fillId="0" borderId="20">
      <alignment horizontal="right" vertical="center"/>
    </xf>
    <xf numFmtId="168" fontId="175" fillId="0" borderId="20">
      <alignment horizontal="right" vertical="center"/>
    </xf>
    <xf numFmtId="275" fontId="176" fillId="0" borderId="32">
      <alignment horizontal="right" vertical="center"/>
    </xf>
    <xf numFmtId="275" fontId="175" fillId="0" borderId="32">
      <alignment horizontal="right" vertical="center"/>
    </xf>
    <xf numFmtId="168" fontId="176" fillId="0" borderId="20">
      <alignment horizontal="right" vertical="center"/>
    </xf>
    <xf numFmtId="168" fontId="175" fillId="0" borderId="20">
      <alignment horizontal="right" vertical="center"/>
    </xf>
    <xf numFmtId="275" fontId="176" fillId="0" borderId="32">
      <alignment horizontal="right" vertical="center"/>
    </xf>
    <xf numFmtId="275" fontId="175" fillId="0" borderId="32">
      <alignment horizontal="right" vertical="center"/>
    </xf>
    <xf numFmtId="275" fontId="176" fillId="0" borderId="32">
      <alignment horizontal="right" vertical="center"/>
    </xf>
    <xf numFmtId="275" fontId="175" fillId="0" borderId="32">
      <alignment horizontal="right" vertical="center"/>
    </xf>
    <xf numFmtId="275" fontId="176" fillId="0" borderId="32">
      <alignment horizontal="right" vertical="center"/>
    </xf>
    <xf numFmtId="275" fontId="175" fillId="0" borderId="32">
      <alignment horizontal="right" vertical="center"/>
    </xf>
    <xf numFmtId="275" fontId="176" fillId="0" borderId="32">
      <alignment horizontal="right" vertical="center"/>
    </xf>
    <xf numFmtId="275" fontId="175" fillId="0" borderId="32">
      <alignment horizontal="right" vertical="center"/>
    </xf>
    <xf numFmtId="168" fontId="176" fillId="0" borderId="20">
      <alignment horizontal="right" vertical="center"/>
    </xf>
    <xf numFmtId="168" fontId="175" fillId="0" borderId="20">
      <alignment horizontal="right" vertical="center"/>
    </xf>
    <xf numFmtId="168" fontId="176" fillId="0" borderId="20">
      <alignment horizontal="right" vertical="center"/>
    </xf>
    <xf numFmtId="168" fontId="175" fillId="0" borderId="20">
      <alignment horizontal="right" vertical="center"/>
    </xf>
    <xf numFmtId="168" fontId="176" fillId="0" borderId="20">
      <alignment horizontal="right" vertical="center"/>
    </xf>
    <xf numFmtId="168" fontId="175" fillId="0" borderId="20">
      <alignment horizontal="right" vertical="center"/>
    </xf>
    <xf numFmtId="275" fontId="176" fillId="0" borderId="32">
      <alignment horizontal="right" vertical="center"/>
    </xf>
    <xf numFmtId="275" fontId="175" fillId="0" borderId="32">
      <alignment horizontal="right" vertical="center"/>
    </xf>
    <xf numFmtId="168" fontId="176" fillId="0" borderId="20">
      <alignment horizontal="right" vertical="center"/>
    </xf>
    <xf numFmtId="168" fontId="175" fillId="0" borderId="20">
      <alignment horizontal="right" vertical="center"/>
    </xf>
    <xf numFmtId="168" fontId="176" fillId="0" borderId="20">
      <alignment horizontal="right" vertical="center"/>
    </xf>
    <xf numFmtId="168" fontId="175" fillId="0" borderId="20">
      <alignment horizontal="right" vertical="center"/>
    </xf>
    <xf numFmtId="168" fontId="176" fillId="0" borderId="20">
      <alignment horizontal="right" vertical="center"/>
    </xf>
    <xf numFmtId="168" fontId="175" fillId="0" borderId="20">
      <alignment horizontal="right" vertical="center"/>
    </xf>
    <xf numFmtId="168" fontId="176" fillId="0" borderId="20">
      <alignment horizontal="right" vertical="center"/>
    </xf>
    <xf numFmtId="168" fontId="175" fillId="0" borderId="20">
      <alignment horizontal="right" vertical="center"/>
    </xf>
    <xf numFmtId="168" fontId="175" fillId="0" borderId="20">
      <alignment horizontal="right" vertical="center"/>
    </xf>
    <xf numFmtId="168" fontId="176" fillId="0" borderId="20">
      <alignment horizontal="right" vertical="center"/>
    </xf>
    <xf numFmtId="168" fontId="175" fillId="0" borderId="20">
      <alignment horizontal="right" vertical="center"/>
    </xf>
    <xf numFmtId="168" fontId="176" fillId="0" borderId="20">
      <alignment horizontal="right" vertical="center"/>
    </xf>
    <xf numFmtId="168" fontId="175" fillId="0" borderId="20">
      <alignment horizontal="right" vertical="center"/>
    </xf>
    <xf numFmtId="275" fontId="176" fillId="0" borderId="32">
      <alignment horizontal="right" vertical="center"/>
    </xf>
    <xf numFmtId="275" fontId="175" fillId="0" borderId="32">
      <alignment horizontal="right" vertical="center"/>
    </xf>
    <xf numFmtId="168" fontId="176" fillId="0" borderId="20">
      <alignment horizontal="right" vertical="center"/>
    </xf>
    <xf numFmtId="168" fontId="175" fillId="0" borderId="20">
      <alignment horizontal="right" vertical="center"/>
    </xf>
    <xf numFmtId="275" fontId="176" fillId="0" borderId="32">
      <alignment horizontal="right" vertical="center"/>
    </xf>
    <xf numFmtId="275" fontId="175" fillId="0" borderId="32">
      <alignment horizontal="right" vertical="center"/>
    </xf>
    <xf numFmtId="275" fontId="176" fillId="0" borderId="32">
      <alignment horizontal="right" vertical="center"/>
    </xf>
    <xf numFmtId="275" fontId="175" fillId="0" borderId="32">
      <alignment horizontal="right" vertical="center"/>
    </xf>
    <xf numFmtId="275" fontId="176" fillId="0" borderId="32">
      <alignment horizontal="right" vertical="center"/>
    </xf>
    <xf numFmtId="275" fontId="175" fillId="0" borderId="32">
      <alignment horizontal="right" vertical="center"/>
    </xf>
    <xf numFmtId="275" fontId="176" fillId="0" borderId="32">
      <alignment horizontal="right" vertical="center"/>
    </xf>
    <xf numFmtId="275" fontId="175" fillId="0" borderId="32">
      <alignment horizontal="right" vertical="center"/>
    </xf>
    <xf numFmtId="168" fontId="176" fillId="0" borderId="20">
      <alignment horizontal="right" vertical="center"/>
    </xf>
    <xf numFmtId="168" fontId="175" fillId="0" borderId="20">
      <alignment horizontal="right" vertical="center"/>
    </xf>
    <xf numFmtId="168" fontId="176" fillId="0" borderId="20">
      <alignment horizontal="right" vertical="center"/>
    </xf>
    <xf numFmtId="168" fontId="175" fillId="0" borderId="20">
      <alignment horizontal="right" vertical="center"/>
    </xf>
    <xf numFmtId="168" fontId="176" fillId="0" borderId="20">
      <alignment horizontal="right" vertical="center"/>
    </xf>
    <xf numFmtId="168" fontId="175" fillId="0" borderId="20">
      <alignment horizontal="right" vertical="center"/>
    </xf>
    <xf numFmtId="275" fontId="176" fillId="0" borderId="32">
      <alignment horizontal="right" vertical="center"/>
    </xf>
    <xf numFmtId="275" fontId="175" fillId="0" borderId="32">
      <alignment horizontal="right" vertical="center"/>
    </xf>
    <xf numFmtId="168" fontId="176" fillId="0" borderId="20">
      <alignment horizontal="right" vertical="center"/>
    </xf>
    <xf numFmtId="168" fontId="175" fillId="0" borderId="20">
      <alignment horizontal="right" vertical="center"/>
    </xf>
    <xf numFmtId="168" fontId="176" fillId="0" borderId="20">
      <alignment horizontal="right" vertical="center"/>
    </xf>
    <xf numFmtId="168" fontId="175" fillId="0" borderId="20">
      <alignment horizontal="right" vertical="center"/>
    </xf>
    <xf numFmtId="168" fontId="176" fillId="0" borderId="20">
      <alignment horizontal="right" vertical="center"/>
    </xf>
    <xf numFmtId="168" fontId="175" fillId="0" borderId="20">
      <alignment horizontal="right" vertical="center"/>
    </xf>
    <xf numFmtId="168" fontId="176" fillId="0" borderId="20">
      <alignment horizontal="right" vertical="center"/>
    </xf>
    <xf numFmtId="168" fontId="175" fillId="0" borderId="20">
      <alignment horizontal="right" vertical="center"/>
    </xf>
    <xf numFmtId="168" fontId="175" fillId="0" borderId="20">
      <alignment horizontal="right" vertical="center"/>
    </xf>
    <xf numFmtId="168" fontId="176" fillId="0" borderId="20">
      <alignment horizontal="right" vertical="center"/>
    </xf>
    <xf numFmtId="168" fontId="175" fillId="0" borderId="20">
      <alignment horizontal="right" vertical="center"/>
    </xf>
    <xf numFmtId="168" fontId="176" fillId="0" borderId="20">
      <alignment horizontal="right" vertical="center"/>
    </xf>
    <xf numFmtId="168" fontId="175" fillId="0" borderId="20">
      <alignment horizontal="right" vertical="center"/>
    </xf>
    <xf numFmtId="275" fontId="176" fillId="0" borderId="32">
      <alignment horizontal="right" vertical="center"/>
    </xf>
    <xf numFmtId="275" fontId="175" fillId="0" borderId="32">
      <alignment horizontal="right" vertical="center"/>
    </xf>
    <xf numFmtId="168" fontId="176" fillId="0" borderId="20">
      <alignment horizontal="right" vertical="center"/>
    </xf>
    <xf numFmtId="168" fontId="175" fillId="0" borderId="20">
      <alignment horizontal="right" vertical="center"/>
    </xf>
    <xf numFmtId="275" fontId="176" fillId="0" borderId="32">
      <alignment horizontal="right" vertical="center"/>
    </xf>
    <xf numFmtId="275" fontId="175" fillId="0" borderId="32">
      <alignment horizontal="right" vertical="center"/>
    </xf>
    <xf numFmtId="275" fontId="176" fillId="0" borderId="32">
      <alignment horizontal="right" vertical="center"/>
    </xf>
    <xf numFmtId="275" fontId="175" fillId="0" borderId="32">
      <alignment horizontal="right" vertical="center"/>
    </xf>
    <xf numFmtId="275" fontId="176" fillId="0" borderId="32">
      <alignment horizontal="right" vertical="center"/>
    </xf>
    <xf numFmtId="275" fontId="175" fillId="0" borderId="32">
      <alignment horizontal="right" vertical="center"/>
    </xf>
    <xf numFmtId="275" fontId="176" fillId="0" borderId="32">
      <alignment horizontal="right" vertical="center"/>
    </xf>
    <xf numFmtId="275" fontId="175" fillId="0" borderId="32">
      <alignment horizontal="right" vertical="center"/>
    </xf>
    <xf numFmtId="168" fontId="176" fillId="0" borderId="20">
      <alignment horizontal="right" vertical="center"/>
    </xf>
    <xf numFmtId="168" fontId="175" fillId="0" borderId="20">
      <alignment horizontal="right" vertical="center"/>
    </xf>
    <xf numFmtId="168" fontId="176" fillId="0" borderId="20">
      <alignment horizontal="right" vertical="center"/>
    </xf>
    <xf numFmtId="168" fontId="175" fillId="0" borderId="20">
      <alignment horizontal="right" vertical="center"/>
    </xf>
    <xf numFmtId="168" fontId="176" fillId="0" borderId="20">
      <alignment horizontal="right" vertical="center"/>
    </xf>
    <xf numFmtId="168" fontId="175" fillId="0" borderId="20">
      <alignment horizontal="right" vertical="center"/>
    </xf>
    <xf numFmtId="275" fontId="176" fillId="0" borderId="32">
      <alignment horizontal="right" vertical="center"/>
    </xf>
    <xf numFmtId="275" fontId="175" fillId="0" borderId="32">
      <alignment horizontal="right" vertical="center"/>
    </xf>
    <xf numFmtId="168" fontId="176" fillId="0" borderId="20">
      <alignment horizontal="right" vertical="center"/>
    </xf>
    <xf numFmtId="168" fontId="175" fillId="0" borderId="20">
      <alignment horizontal="right" vertical="center"/>
    </xf>
    <xf numFmtId="168" fontId="176" fillId="0" borderId="20">
      <alignment horizontal="right" vertical="center"/>
    </xf>
    <xf numFmtId="168" fontId="175" fillId="0" borderId="20">
      <alignment horizontal="right" vertical="center"/>
    </xf>
    <xf numFmtId="168" fontId="176" fillId="0" borderId="20">
      <alignment horizontal="right" vertical="center"/>
    </xf>
    <xf numFmtId="168" fontId="175" fillId="0" borderId="20">
      <alignment horizontal="right" vertical="center"/>
    </xf>
    <xf numFmtId="168" fontId="176" fillId="0" borderId="20">
      <alignment horizontal="right" vertical="center"/>
    </xf>
    <xf numFmtId="168" fontId="175" fillId="0" borderId="20">
      <alignment horizontal="right" vertical="center"/>
    </xf>
    <xf numFmtId="168" fontId="175" fillId="0" borderId="20">
      <alignment horizontal="right" vertical="center"/>
    </xf>
    <xf numFmtId="168" fontId="176" fillId="0" borderId="20">
      <alignment horizontal="right" vertical="center"/>
    </xf>
    <xf numFmtId="168" fontId="175" fillId="0" borderId="20">
      <alignment horizontal="right" vertical="center"/>
    </xf>
    <xf numFmtId="168" fontId="176" fillId="0" borderId="20">
      <alignment horizontal="right" vertical="center"/>
    </xf>
    <xf numFmtId="168" fontId="175" fillId="0" borderId="20">
      <alignment horizontal="right" vertical="center"/>
    </xf>
    <xf numFmtId="275" fontId="176" fillId="0" borderId="32">
      <alignment horizontal="right" vertical="center"/>
    </xf>
    <xf numFmtId="275" fontId="175" fillId="0" borderId="32">
      <alignment horizontal="right" vertical="center"/>
    </xf>
    <xf numFmtId="168" fontId="176" fillId="0" borderId="20">
      <alignment horizontal="right" vertical="center"/>
    </xf>
    <xf numFmtId="168" fontId="175" fillId="0" borderId="20">
      <alignment horizontal="right" vertical="center"/>
    </xf>
    <xf numFmtId="275" fontId="176" fillId="0" borderId="32">
      <alignment horizontal="right" vertical="center"/>
    </xf>
    <xf numFmtId="275" fontId="175" fillId="0" borderId="32">
      <alignment horizontal="right" vertical="center"/>
    </xf>
    <xf numFmtId="275" fontId="176" fillId="0" borderId="32">
      <alignment horizontal="right" vertical="center"/>
    </xf>
    <xf numFmtId="275" fontId="175" fillId="0" borderId="32">
      <alignment horizontal="right" vertical="center"/>
    </xf>
    <xf numFmtId="275" fontId="176" fillId="0" borderId="32">
      <alignment horizontal="right" vertical="center"/>
    </xf>
    <xf numFmtId="275" fontId="175" fillId="0" borderId="32">
      <alignment horizontal="right" vertical="center"/>
    </xf>
    <xf numFmtId="275" fontId="176" fillId="0" borderId="32">
      <alignment horizontal="right" vertical="center"/>
    </xf>
    <xf numFmtId="275" fontId="175" fillId="0" borderId="32">
      <alignment horizontal="right" vertical="center"/>
    </xf>
    <xf numFmtId="168" fontId="176" fillId="0" borderId="20">
      <alignment horizontal="right" vertical="center"/>
    </xf>
    <xf numFmtId="168" fontId="175" fillId="0" borderId="20">
      <alignment horizontal="right" vertical="center"/>
    </xf>
    <xf numFmtId="168" fontId="176" fillId="0" borderId="20">
      <alignment horizontal="right" vertical="center"/>
    </xf>
    <xf numFmtId="168" fontId="175" fillId="0" borderId="20">
      <alignment horizontal="right" vertical="center"/>
    </xf>
    <xf numFmtId="168" fontId="176" fillId="0" borderId="20">
      <alignment horizontal="right" vertical="center"/>
    </xf>
    <xf numFmtId="168" fontId="175" fillId="0" borderId="20">
      <alignment horizontal="right" vertical="center"/>
    </xf>
    <xf numFmtId="275" fontId="176" fillId="0" borderId="32">
      <alignment horizontal="right" vertical="center"/>
    </xf>
    <xf numFmtId="275" fontId="175" fillId="0" borderId="32">
      <alignment horizontal="right" vertical="center"/>
    </xf>
    <xf numFmtId="168" fontId="176" fillId="0" borderId="20">
      <alignment horizontal="right" vertical="center"/>
    </xf>
    <xf numFmtId="168" fontId="175" fillId="0" borderId="20">
      <alignment horizontal="right" vertical="center"/>
    </xf>
    <xf numFmtId="168" fontId="176" fillId="0" borderId="20">
      <alignment horizontal="right" vertical="center"/>
    </xf>
    <xf numFmtId="168" fontId="175" fillId="0" borderId="20">
      <alignment horizontal="right" vertical="center"/>
    </xf>
    <xf numFmtId="168" fontId="176" fillId="0" borderId="20">
      <alignment horizontal="right" vertical="center"/>
    </xf>
    <xf numFmtId="168" fontId="175" fillId="0" borderId="20">
      <alignment horizontal="right" vertical="center"/>
    </xf>
    <xf numFmtId="168" fontId="176" fillId="0" borderId="20">
      <alignment horizontal="right" vertical="center"/>
    </xf>
    <xf numFmtId="168" fontId="175" fillId="0" borderId="20">
      <alignment horizontal="right" vertical="center"/>
    </xf>
    <xf numFmtId="167" fontId="56" fillId="0" borderId="20">
      <alignment horizontal="right" vertical="center"/>
    </xf>
    <xf numFmtId="167" fontId="139" fillId="0" borderId="20">
      <alignment horizontal="right" vertical="center"/>
    </xf>
    <xf numFmtId="168" fontId="176" fillId="0" borderId="20">
      <alignment horizontal="right" vertical="center"/>
    </xf>
    <xf numFmtId="168" fontId="175" fillId="0" borderId="20">
      <alignment horizontal="right" vertical="center"/>
    </xf>
    <xf numFmtId="245" fontId="32" fillId="0" borderId="20">
      <alignment horizontal="right" vertical="center"/>
    </xf>
    <xf numFmtId="167" fontId="139" fillId="0" borderId="20">
      <alignment horizontal="right" vertical="center"/>
    </xf>
    <xf numFmtId="187" fontId="35" fillId="0" borderId="20">
      <alignment horizontal="right" vertical="center"/>
    </xf>
    <xf numFmtId="187" fontId="142" fillId="0" borderId="20">
      <alignment horizontal="right" vertical="center"/>
    </xf>
    <xf numFmtId="187" fontId="35" fillId="0" borderId="20">
      <alignment horizontal="right" vertical="center"/>
    </xf>
    <xf numFmtId="187" fontId="142" fillId="0" borderId="20">
      <alignment horizontal="right" vertical="center"/>
    </xf>
    <xf numFmtId="187" fontId="35" fillId="0" borderId="20">
      <alignment horizontal="right" vertical="center"/>
    </xf>
    <xf numFmtId="187" fontId="142" fillId="0" borderId="20">
      <alignment horizontal="right" vertical="center"/>
    </xf>
    <xf numFmtId="187" fontId="142" fillId="0" borderId="20">
      <alignment horizontal="right" vertical="center"/>
    </xf>
    <xf numFmtId="245" fontId="32" fillId="0" borderId="20">
      <alignment horizontal="right" vertical="center"/>
    </xf>
    <xf numFmtId="187" fontId="35" fillId="0" borderId="20">
      <alignment horizontal="right" vertical="center"/>
    </xf>
    <xf numFmtId="187" fontId="142" fillId="0" borderId="20">
      <alignment horizontal="right" vertical="center"/>
    </xf>
    <xf numFmtId="187" fontId="35" fillId="0" borderId="20">
      <alignment horizontal="right" vertical="center"/>
    </xf>
    <xf numFmtId="187" fontId="142" fillId="0" borderId="20">
      <alignment horizontal="right" vertical="center"/>
    </xf>
    <xf numFmtId="187" fontId="35" fillId="0" borderId="20">
      <alignment horizontal="right" vertical="center"/>
    </xf>
    <xf numFmtId="187" fontId="142" fillId="0" borderId="20">
      <alignment horizontal="right" vertical="center"/>
    </xf>
    <xf numFmtId="187" fontId="35" fillId="0" borderId="20">
      <alignment horizontal="right" vertical="center"/>
    </xf>
    <xf numFmtId="187" fontId="142" fillId="0" borderId="20">
      <alignment horizontal="right" vertical="center"/>
    </xf>
    <xf numFmtId="167" fontId="139" fillId="0" borderId="20">
      <alignment horizontal="right" vertical="center"/>
    </xf>
    <xf numFmtId="187" fontId="35" fillId="0" borderId="20">
      <alignment horizontal="right" vertical="center"/>
    </xf>
    <xf numFmtId="187" fontId="142" fillId="0" borderId="20">
      <alignment horizontal="right" vertical="center"/>
    </xf>
    <xf numFmtId="199" fontId="81" fillId="0" borderId="20">
      <alignment horizontal="right" vertical="center"/>
    </xf>
    <xf numFmtId="199" fontId="178" fillId="0" borderId="20">
      <alignment horizontal="right" vertical="center"/>
    </xf>
    <xf numFmtId="167" fontId="139" fillId="0" borderId="20">
      <alignment horizontal="right" vertical="center"/>
    </xf>
    <xf numFmtId="187" fontId="35" fillId="0" borderId="20">
      <alignment horizontal="right" vertical="center"/>
    </xf>
    <xf numFmtId="187" fontId="142" fillId="0" borderId="20">
      <alignment horizontal="right" vertical="center"/>
    </xf>
    <xf numFmtId="199" fontId="81" fillId="0" borderId="20">
      <alignment horizontal="right" vertical="center"/>
    </xf>
    <xf numFmtId="199" fontId="178" fillId="0" borderId="20">
      <alignment horizontal="right" vertical="center"/>
    </xf>
    <xf numFmtId="213" fontId="177" fillId="0" borderId="20">
      <alignment horizontal="right" vertical="center"/>
    </xf>
    <xf numFmtId="213" fontId="30" fillId="0" borderId="20">
      <alignment horizontal="right" vertical="center"/>
    </xf>
    <xf numFmtId="213" fontId="30" fillId="0" borderId="20">
      <alignment horizontal="right" vertical="center"/>
    </xf>
    <xf numFmtId="276" fontId="30" fillId="0" borderId="32">
      <alignment horizontal="right" vertical="center"/>
    </xf>
    <xf numFmtId="213" fontId="30" fillId="0" borderId="20">
      <alignment horizontal="right" vertical="center"/>
    </xf>
    <xf numFmtId="276" fontId="30" fillId="0" borderId="32">
      <alignment horizontal="right" vertical="center"/>
    </xf>
    <xf numFmtId="276" fontId="30" fillId="0" borderId="32">
      <alignment horizontal="right" vertical="center"/>
    </xf>
    <xf numFmtId="276" fontId="30" fillId="0" borderId="32">
      <alignment horizontal="right" vertical="center"/>
    </xf>
    <xf numFmtId="276" fontId="30" fillId="0" borderId="32">
      <alignment horizontal="right" vertical="center"/>
    </xf>
    <xf numFmtId="213" fontId="30" fillId="0" borderId="20">
      <alignment horizontal="right" vertical="center"/>
    </xf>
    <xf numFmtId="213" fontId="30" fillId="0" borderId="20">
      <alignment horizontal="right" vertical="center"/>
    </xf>
    <xf numFmtId="213" fontId="30" fillId="0" borderId="20">
      <alignment horizontal="right" vertical="center"/>
    </xf>
    <xf numFmtId="276" fontId="30" fillId="0" borderId="32">
      <alignment horizontal="right" vertical="center"/>
    </xf>
    <xf numFmtId="213" fontId="30" fillId="0" borderId="20">
      <alignment horizontal="right" vertical="center"/>
    </xf>
    <xf numFmtId="213" fontId="30" fillId="0" borderId="20">
      <alignment horizontal="right" vertical="center"/>
    </xf>
    <xf numFmtId="213" fontId="30" fillId="0" borderId="20">
      <alignment horizontal="right" vertical="center"/>
    </xf>
    <xf numFmtId="213" fontId="30" fillId="0" borderId="20">
      <alignment horizontal="right" vertical="center"/>
    </xf>
    <xf numFmtId="179" fontId="32" fillId="0" borderId="20">
      <alignment horizontal="right" vertical="center"/>
    </xf>
    <xf numFmtId="179" fontId="13" fillId="0" borderId="20">
      <alignment horizontal="right" vertical="center"/>
    </xf>
    <xf numFmtId="179" fontId="32" fillId="0" borderId="20">
      <alignment horizontal="right" vertical="center"/>
    </xf>
    <xf numFmtId="179" fontId="13" fillId="0" borderId="20">
      <alignment horizontal="right" vertical="center"/>
    </xf>
    <xf numFmtId="179" fontId="32" fillId="0" borderId="20">
      <alignment horizontal="right" vertical="center"/>
    </xf>
    <xf numFmtId="179" fontId="13" fillId="0" borderId="32">
      <alignment horizontal="right" vertical="center"/>
    </xf>
    <xf numFmtId="179" fontId="32" fillId="0" borderId="32">
      <alignment horizontal="right" vertical="center"/>
    </xf>
    <xf numFmtId="179" fontId="13" fillId="0" borderId="20">
      <alignment horizontal="right" vertical="center"/>
    </xf>
    <xf numFmtId="179" fontId="32" fillId="0" borderId="20">
      <alignment horizontal="right" vertical="center"/>
    </xf>
    <xf numFmtId="179" fontId="13" fillId="0" borderId="32">
      <alignment horizontal="right" vertical="center"/>
    </xf>
    <xf numFmtId="179" fontId="32" fillId="0" borderId="32">
      <alignment horizontal="right" vertical="center"/>
    </xf>
    <xf numFmtId="179" fontId="13" fillId="0" borderId="32">
      <alignment horizontal="right" vertical="center"/>
    </xf>
    <xf numFmtId="179" fontId="32" fillId="0" borderId="32">
      <alignment horizontal="right" vertical="center"/>
    </xf>
    <xf numFmtId="179" fontId="13" fillId="0" borderId="32">
      <alignment horizontal="right" vertical="center"/>
    </xf>
    <xf numFmtId="179" fontId="32" fillId="0" borderId="32">
      <alignment horizontal="right" vertical="center"/>
    </xf>
    <xf numFmtId="179" fontId="13" fillId="0" borderId="32">
      <alignment horizontal="right" vertical="center"/>
    </xf>
    <xf numFmtId="179" fontId="32" fillId="0" borderId="32">
      <alignment horizontal="right" vertical="center"/>
    </xf>
    <xf numFmtId="179" fontId="13" fillId="0" borderId="20">
      <alignment horizontal="right" vertical="center"/>
    </xf>
    <xf numFmtId="179" fontId="32" fillId="0" borderId="20">
      <alignment horizontal="right" vertical="center"/>
    </xf>
    <xf numFmtId="179" fontId="13" fillId="0" borderId="20">
      <alignment horizontal="right" vertical="center"/>
    </xf>
    <xf numFmtId="179" fontId="32" fillId="0" borderId="20">
      <alignment horizontal="right" vertical="center"/>
    </xf>
    <xf numFmtId="179" fontId="13" fillId="0" borderId="20">
      <alignment horizontal="right" vertical="center"/>
    </xf>
    <xf numFmtId="179" fontId="32" fillId="0" borderId="20">
      <alignment horizontal="right" vertical="center"/>
    </xf>
    <xf numFmtId="179" fontId="13" fillId="0" borderId="32">
      <alignment horizontal="right" vertical="center"/>
    </xf>
    <xf numFmtId="179" fontId="32" fillId="0" borderId="32">
      <alignment horizontal="right" vertical="center"/>
    </xf>
    <xf numFmtId="179" fontId="13" fillId="0" borderId="20">
      <alignment horizontal="right" vertical="center"/>
    </xf>
    <xf numFmtId="179" fontId="32" fillId="0" borderId="20">
      <alignment horizontal="right" vertical="center"/>
    </xf>
    <xf numFmtId="179" fontId="13" fillId="0" borderId="20">
      <alignment horizontal="right" vertical="center"/>
    </xf>
    <xf numFmtId="179" fontId="32" fillId="0" borderId="20">
      <alignment horizontal="right" vertical="center"/>
    </xf>
    <xf numFmtId="179" fontId="13" fillId="0" borderId="20">
      <alignment horizontal="right" vertical="center"/>
    </xf>
    <xf numFmtId="179" fontId="32" fillId="0" borderId="20">
      <alignment horizontal="right" vertical="center"/>
    </xf>
    <xf numFmtId="179" fontId="13" fillId="0" borderId="20">
      <alignment horizontal="right" vertical="center"/>
    </xf>
    <xf numFmtId="179" fontId="32" fillId="0" borderId="20">
      <alignment horizontal="right" vertical="center"/>
    </xf>
    <xf numFmtId="179" fontId="32" fillId="0" borderId="20">
      <alignment horizontal="right" vertical="center"/>
    </xf>
    <xf numFmtId="179" fontId="13" fillId="0" borderId="20">
      <alignment horizontal="right" vertical="center"/>
    </xf>
    <xf numFmtId="179" fontId="32" fillId="0" borderId="20">
      <alignment horizontal="right" vertical="center"/>
    </xf>
    <xf numFmtId="179" fontId="13" fillId="0" borderId="20">
      <alignment horizontal="right" vertical="center"/>
    </xf>
    <xf numFmtId="179" fontId="32" fillId="0" borderId="20">
      <alignment horizontal="right" vertical="center"/>
    </xf>
    <xf numFmtId="179" fontId="13" fillId="0" borderId="32">
      <alignment horizontal="right" vertical="center"/>
    </xf>
    <xf numFmtId="179" fontId="32" fillId="0" borderId="32">
      <alignment horizontal="right" vertical="center"/>
    </xf>
    <xf numFmtId="179" fontId="13" fillId="0" borderId="20">
      <alignment horizontal="right" vertical="center"/>
    </xf>
    <xf numFmtId="179" fontId="32" fillId="0" borderId="20">
      <alignment horizontal="right" vertical="center"/>
    </xf>
    <xf numFmtId="179" fontId="13" fillId="0" borderId="32">
      <alignment horizontal="right" vertical="center"/>
    </xf>
    <xf numFmtId="179" fontId="32" fillId="0" borderId="32">
      <alignment horizontal="right" vertical="center"/>
    </xf>
    <xf numFmtId="179" fontId="13" fillId="0" borderId="32">
      <alignment horizontal="right" vertical="center"/>
    </xf>
    <xf numFmtId="179" fontId="32" fillId="0" borderId="32">
      <alignment horizontal="right" vertical="center"/>
    </xf>
    <xf numFmtId="179" fontId="13" fillId="0" borderId="32">
      <alignment horizontal="right" vertical="center"/>
    </xf>
    <xf numFmtId="179" fontId="32" fillId="0" borderId="32">
      <alignment horizontal="right" vertical="center"/>
    </xf>
    <xf numFmtId="179" fontId="13" fillId="0" borderId="32">
      <alignment horizontal="right" vertical="center"/>
    </xf>
    <xf numFmtId="179" fontId="32" fillId="0" borderId="32">
      <alignment horizontal="right" vertical="center"/>
    </xf>
    <xf numFmtId="179" fontId="13" fillId="0" borderId="20">
      <alignment horizontal="right" vertical="center"/>
    </xf>
    <xf numFmtId="179" fontId="32" fillId="0" borderId="20">
      <alignment horizontal="right" vertical="center"/>
    </xf>
    <xf numFmtId="179" fontId="13" fillId="0" borderId="20">
      <alignment horizontal="right" vertical="center"/>
    </xf>
    <xf numFmtId="179" fontId="32" fillId="0" borderId="20">
      <alignment horizontal="right" vertical="center"/>
    </xf>
    <xf numFmtId="179" fontId="13" fillId="0" borderId="20">
      <alignment horizontal="right" vertical="center"/>
    </xf>
    <xf numFmtId="179" fontId="32" fillId="0" borderId="20">
      <alignment horizontal="right" vertical="center"/>
    </xf>
    <xf numFmtId="179" fontId="13" fillId="0" borderId="32">
      <alignment horizontal="right" vertical="center"/>
    </xf>
    <xf numFmtId="179" fontId="32" fillId="0" borderId="32">
      <alignment horizontal="right" vertical="center"/>
    </xf>
    <xf numFmtId="179" fontId="13" fillId="0" borderId="20">
      <alignment horizontal="right" vertical="center"/>
    </xf>
    <xf numFmtId="179" fontId="32" fillId="0" borderId="20">
      <alignment horizontal="right" vertical="center"/>
    </xf>
    <xf numFmtId="179" fontId="13" fillId="0" borderId="20">
      <alignment horizontal="right" vertical="center"/>
    </xf>
    <xf numFmtId="179" fontId="32" fillId="0" borderId="20">
      <alignment horizontal="right" vertical="center"/>
    </xf>
    <xf numFmtId="179" fontId="13" fillId="0" borderId="20">
      <alignment horizontal="right" vertical="center"/>
    </xf>
    <xf numFmtId="179" fontId="32" fillId="0" borderId="20">
      <alignment horizontal="right" vertical="center"/>
    </xf>
    <xf numFmtId="179" fontId="13" fillId="0" borderId="20">
      <alignment horizontal="right" vertical="center"/>
    </xf>
    <xf numFmtId="179" fontId="32" fillId="0" borderId="20">
      <alignment horizontal="right" vertical="center"/>
    </xf>
    <xf numFmtId="179" fontId="32" fillId="0" borderId="20">
      <alignment horizontal="right" vertical="center"/>
    </xf>
    <xf numFmtId="179" fontId="13" fillId="0" borderId="20">
      <alignment horizontal="right" vertical="center"/>
    </xf>
    <xf numFmtId="179" fontId="32" fillId="0" borderId="20">
      <alignment horizontal="right" vertical="center"/>
    </xf>
    <xf numFmtId="179" fontId="13" fillId="0" borderId="20">
      <alignment horizontal="right" vertical="center"/>
    </xf>
    <xf numFmtId="179" fontId="32" fillId="0" borderId="20">
      <alignment horizontal="right" vertical="center"/>
    </xf>
    <xf numFmtId="179" fontId="13" fillId="0" borderId="32">
      <alignment horizontal="right" vertical="center"/>
    </xf>
    <xf numFmtId="179" fontId="32" fillId="0" borderId="32">
      <alignment horizontal="right" vertical="center"/>
    </xf>
    <xf numFmtId="179" fontId="13" fillId="0" borderId="20">
      <alignment horizontal="right" vertical="center"/>
    </xf>
    <xf numFmtId="179" fontId="32" fillId="0" borderId="20">
      <alignment horizontal="right" vertical="center"/>
    </xf>
    <xf numFmtId="179" fontId="13" fillId="0" borderId="32">
      <alignment horizontal="right" vertical="center"/>
    </xf>
    <xf numFmtId="179" fontId="32" fillId="0" borderId="32">
      <alignment horizontal="right" vertical="center"/>
    </xf>
    <xf numFmtId="179" fontId="13" fillId="0" borderId="32">
      <alignment horizontal="right" vertical="center"/>
    </xf>
    <xf numFmtId="179" fontId="32" fillId="0" borderId="32">
      <alignment horizontal="right" vertical="center"/>
    </xf>
    <xf numFmtId="179" fontId="13" fillId="0" borderId="32">
      <alignment horizontal="right" vertical="center"/>
    </xf>
    <xf numFmtId="179" fontId="32" fillId="0" borderId="32">
      <alignment horizontal="right" vertical="center"/>
    </xf>
    <xf numFmtId="179" fontId="13" fillId="0" borderId="32">
      <alignment horizontal="right" vertical="center"/>
    </xf>
    <xf numFmtId="179" fontId="32" fillId="0" borderId="32">
      <alignment horizontal="right" vertical="center"/>
    </xf>
    <xf numFmtId="179" fontId="13" fillId="0" borderId="20">
      <alignment horizontal="right" vertical="center"/>
    </xf>
    <xf numFmtId="179" fontId="32" fillId="0" borderId="20">
      <alignment horizontal="right" vertical="center"/>
    </xf>
    <xf numFmtId="179" fontId="13" fillId="0" borderId="20">
      <alignment horizontal="right" vertical="center"/>
    </xf>
    <xf numFmtId="179" fontId="32" fillId="0" borderId="20">
      <alignment horizontal="right" vertical="center"/>
    </xf>
    <xf numFmtId="179" fontId="13" fillId="0" borderId="20">
      <alignment horizontal="right" vertical="center"/>
    </xf>
    <xf numFmtId="179" fontId="32" fillId="0" borderId="20">
      <alignment horizontal="right" vertical="center"/>
    </xf>
    <xf numFmtId="179" fontId="13" fillId="0" borderId="32">
      <alignment horizontal="right" vertical="center"/>
    </xf>
    <xf numFmtId="179" fontId="32" fillId="0" borderId="32">
      <alignment horizontal="right" vertical="center"/>
    </xf>
    <xf numFmtId="179" fontId="13" fillId="0" borderId="20">
      <alignment horizontal="right" vertical="center"/>
    </xf>
    <xf numFmtId="179" fontId="32" fillId="0" borderId="20">
      <alignment horizontal="right" vertical="center"/>
    </xf>
    <xf numFmtId="179" fontId="13" fillId="0" borderId="20">
      <alignment horizontal="right" vertical="center"/>
    </xf>
    <xf numFmtId="179" fontId="32" fillId="0" borderId="20">
      <alignment horizontal="right" vertical="center"/>
    </xf>
    <xf numFmtId="179" fontId="13" fillId="0" borderId="20">
      <alignment horizontal="right" vertical="center"/>
    </xf>
    <xf numFmtId="179" fontId="32" fillId="0" borderId="20">
      <alignment horizontal="right" vertical="center"/>
    </xf>
    <xf numFmtId="179" fontId="13" fillId="0" borderId="20">
      <alignment horizontal="right" vertical="center"/>
    </xf>
    <xf numFmtId="179" fontId="32" fillId="0" borderId="20">
      <alignment horizontal="right" vertical="center"/>
    </xf>
    <xf numFmtId="179" fontId="32" fillId="0" borderId="20">
      <alignment horizontal="right" vertical="center"/>
    </xf>
    <xf numFmtId="179" fontId="13" fillId="0" borderId="20">
      <alignment horizontal="right" vertical="center"/>
    </xf>
    <xf numFmtId="179" fontId="32" fillId="0" borderId="20">
      <alignment horizontal="right" vertical="center"/>
    </xf>
    <xf numFmtId="179" fontId="13" fillId="0" borderId="20">
      <alignment horizontal="right" vertical="center"/>
    </xf>
    <xf numFmtId="179" fontId="32" fillId="0" borderId="20">
      <alignment horizontal="right" vertical="center"/>
    </xf>
    <xf numFmtId="179" fontId="13" fillId="0" borderId="32">
      <alignment horizontal="right" vertical="center"/>
    </xf>
    <xf numFmtId="179" fontId="32" fillId="0" borderId="32">
      <alignment horizontal="right" vertical="center"/>
    </xf>
    <xf numFmtId="179" fontId="13" fillId="0" borderId="20">
      <alignment horizontal="right" vertical="center"/>
    </xf>
    <xf numFmtId="179" fontId="32" fillId="0" borderId="20">
      <alignment horizontal="right" vertical="center"/>
    </xf>
    <xf numFmtId="179" fontId="13" fillId="0" borderId="32">
      <alignment horizontal="right" vertical="center"/>
    </xf>
    <xf numFmtId="179" fontId="32" fillId="0" borderId="32">
      <alignment horizontal="right" vertical="center"/>
    </xf>
    <xf numFmtId="179" fontId="13" fillId="0" borderId="32">
      <alignment horizontal="right" vertical="center"/>
    </xf>
    <xf numFmtId="179" fontId="32" fillId="0" borderId="32">
      <alignment horizontal="right" vertical="center"/>
    </xf>
    <xf numFmtId="179" fontId="13" fillId="0" borderId="32">
      <alignment horizontal="right" vertical="center"/>
    </xf>
    <xf numFmtId="179" fontId="32" fillId="0" borderId="32">
      <alignment horizontal="right" vertical="center"/>
    </xf>
    <xf numFmtId="179" fontId="13" fillId="0" borderId="32">
      <alignment horizontal="right" vertical="center"/>
    </xf>
    <xf numFmtId="179" fontId="32" fillId="0" borderId="32">
      <alignment horizontal="right" vertical="center"/>
    </xf>
    <xf numFmtId="179" fontId="13" fillId="0" borderId="20">
      <alignment horizontal="right" vertical="center"/>
    </xf>
    <xf numFmtId="179" fontId="32" fillId="0" borderId="20">
      <alignment horizontal="right" vertical="center"/>
    </xf>
    <xf numFmtId="179" fontId="13" fillId="0" borderId="20">
      <alignment horizontal="right" vertical="center"/>
    </xf>
    <xf numFmtId="179" fontId="32" fillId="0" borderId="20">
      <alignment horizontal="right" vertical="center"/>
    </xf>
    <xf numFmtId="179" fontId="13" fillId="0" borderId="20">
      <alignment horizontal="right" vertical="center"/>
    </xf>
    <xf numFmtId="179" fontId="32" fillId="0" borderId="20">
      <alignment horizontal="right" vertical="center"/>
    </xf>
    <xf numFmtId="179" fontId="13" fillId="0" borderId="32">
      <alignment horizontal="right" vertical="center"/>
    </xf>
    <xf numFmtId="179" fontId="32" fillId="0" borderId="32">
      <alignment horizontal="right" vertical="center"/>
    </xf>
    <xf numFmtId="179" fontId="13" fillId="0" borderId="20">
      <alignment horizontal="right" vertical="center"/>
    </xf>
    <xf numFmtId="179" fontId="32" fillId="0" borderId="20">
      <alignment horizontal="right" vertical="center"/>
    </xf>
    <xf numFmtId="179" fontId="13" fillId="0" borderId="20">
      <alignment horizontal="right" vertical="center"/>
    </xf>
    <xf numFmtId="179" fontId="32" fillId="0" borderId="20">
      <alignment horizontal="right" vertical="center"/>
    </xf>
    <xf numFmtId="179" fontId="13" fillId="0" borderId="20">
      <alignment horizontal="right" vertical="center"/>
    </xf>
    <xf numFmtId="179" fontId="32" fillId="0" borderId="20">
      <alignment horizontal="right" vertical="center"/>
    </xf>
    <xf numFmtId="179" fontId="13" fillId="0" borderId="20">
      <alignment horizontal="right" vertical="center"/>
    </xf>
    <xf numFmtId="179" fontId="32" fillId="0" borderId="20">
      <alignment horizontal="right" vertical="center"/>
    </xf>
    <xf numFmtId="179" fontId="32" fillId="0" borderId="20">
      <alignment horizontal="right" vertical="center"/>
    </xf>
    <xf numFmtId="179" fontId="13" fillId="0" borderId="20">
      <alignment horizontal="right" vertical="center"/>
    </xf>
    <xf numFmtId="179" fontId="32" fillId="0" borderId="20">
      <alignment horizontal="right" vertical="center"/>
    </xf>
    <xf numFmtId="179" fontId="13" fillId="0" borderId="20">
      <alignment horizontal="right" vertical="center"/>
    </xf>
    <xf numFmtId="179" fontId="32" fillId="0" borderId="20">
      <alignment horizontal="right" vertical="center"/>
    </xf>
    <xf numFmtId="179" fontId="13" fillId="0" borderId="32">
      <alignment horizontal="right" vertical="center"/>
    </xf>
    <xf numFmtId="179" fontId="32" fillId="0" borderId="32">
      <alignment horizontal="right" vertical="center"/>
    </xf>
    <xf numFmtId="179" fontId="13" fillId="0" borderId="20">
      <alignment horizontal="right" vertical="center"/>
    </xf>
    <xf numFmtId="179" fontId="32" fillId="0" borderId="20">
      <alignment horizontal="right" vertical="center"/>
    </xf>
    <xf numFmtId="179" fontId="13" fillId="0" borderId="32">
      <alignment horizontal="right" vertical="center"/>
    </xf>
    <xf numFmtId="179" fontId="32" fillId="0" borderId="32">
      <alignment horizontal="right" vertical="center"/>
    </xf>
    <xf numFmtId="179" fontId="13" fillId="0" borderId="32">
      <alignment horizontal="right" vertical="center"/>
    </xf>
    <xf numFmtId="179" fontId="32" fillId="0" borderId="32">
      <alignment horizontal="right" vertical="center"/>
    </xf>
    <xf numFmtId="179" fontId="13" fillId="0" borderId="32">
      <alignment horizontal="right" vertical="center"/>
    </xf>
    <xf numFmtId="179" fontId="32" fillId="0" borderId="32">
      <alignment horizontal="right" vertical="center"/>
    </xf>
    <xf numFmtId="179" fontId="13" fillId="0" borderId="32">
      <alignment horizontal="right" vertical="center"/>
    </xf>
    <xf numFmtId="179" fontId="32" fillId="0" borderId="32">
      <alignment horizontal="right" vertical="center"/>
    </xf>
    <xf numFmtId="179" fontId="13" fillId="0" borderId="20">
      <alignment horizontal="right" vertical="center"/>
    </xf>
    <xf numFmtId="179" fontId="32" fillId="0" borderId="20">
      <alignment horizontal="right" vertical="center"/>
    </xf>
    <xf numFmtId="179" fontId="13" fillId="0" borderId="20">
      <alignment horizontal="right" vertical="center"/>
    </xf>
    <xf numFmtId="179" fontId="32" fillId="0" borderId="20">
      <alignment horizontal="right" vertical="center"/>
    </xf>
    <xf numFmtId="179" fontId="13" fillId="0" borderId="20">
      <alignment horizontal="right" vertical="center"/>
    </xf>
    <xf numFmtId="179" fontId="32" fillId="0" borderId="20">
      <alignment horizontal="right" vertical="center"/>
    </xf>
    <xf numFmtId="179" fontId="13" fillId="0" borderId="32">
      <alignment horizontal="right" vertical="center"/>
    </xf>
    <xf numFmtId="179" fontId="32" fillId="0" borderId="32">
      <alignment horizontal="right" vertical="center"/>
    </xf>
    <xf numFmtId="179" fontId="13" fillId="0" borderId="20">
      <alignment horizontal="right" vertical="center"/>
    </xf>
    <xf numFmtId="179" fontId="32" fillId="0" borderId="20">
      <alignment horizontal="right" vertical="center"/>
    </xf>
    <xf numFmtId="179" fontId="13" fillId="0" borderId="20">
      <alignment horizontal="right" vertical="center"/>
    </xf>
    <xf numFmtId="179" fontId="32" fillId="0" borderId="20">
      <alignment horizontal="right" vertical="center"/>
    </xf>
    <xf numFmtId="179" fontId="13" fillId="0" borderId="20">
      <alignment horizontal="right" vertical="center"/>
    </xf>
    <xf numFmtId="179" fontId="32" fillId="0" borderId="20">
      <alignment horizontal="right" vertical="center"/>
    </xf>
    <xf numFmtId="179" fontId="13" fillId="0" borderId="20">
      <alignment horizontal="right" vertical="center"/>
    </xf>
    <xf numFmtId="179" fontId="32" fillId="0" borderId="20">
      <alignment horizontal="right" vertical="center"/>
    </xf>
    <xf numFmtId="213" fontId="177" fillId="0" borderId="20">
      <alignment horizontal="right" vertical="center"/>
    </xf>
    <xf numFmtId="221" fontId="13" fillId="0" borderId="20">
      <alignment horizontal="right" vertical="center"/>
    </xf>
    <xf numFmtId="221" fontId="32" fillId="0" borderId="20">
      <alignment horizontal="right" vertical="center"/>
    </xf>
    <xf numFmtId="170" fontId="18" fillId="0" borderId="20">
      <alignment horizontal="right" vertical="center"/>
    </xf>
    <xf numFmtId="170" fontId="24" fillId="0" borderId="20">
      <alignment horizontal="right" vertical="center"/>
    </xf>
    <xf numFmtId="170" fontId="18" fillId="0" borderId="20">
      <alignment horizontal="right" vertical="center"/>
    </xf>
    <xf numFmtId="170" fontId="24" fillId="0" borderId="20">
      <alignment horizontal="right" vertical="center"/>
    </xf>
    <xf numFmtId="221" fontId="13" fillId="0" borderId="20">
      <alignment horizontal="right" vertical="center"/>
    </xf>
    <xf numFmtId="221" fontId="32" fillId="0" borderId="20">
      <alignment horizontal="right" vertical="center"/>
    </xf>
    <xf numFmtId="170" fontId="18" fillId="0" borderId="20">
      <alignment horizontal="right" vertical="center"/>
    </xf>
    <xf numFmtId="170" fontId="24" fillId="0" borderId="20">
      <alignment horizontal="right" vertical="center"/>
    </xf>
    <xf numFmtId="167" fontId="139" fillId="0" borderId="20">
      <alignment horizontal="right" vertical="center"/>
    </xf>
    <xf numFmtId="221" fontId="32" fillId="0" borderId="20">
      <alignment horizontal="right" vertical="center"/>
    </xf>
    <xf numFmtId="199" fontId="81" fillId="0" borderId="20">
      <alignment horizontal="right" vertical="center"/>
    </xf>
    <xf numFmtId="199" fontId="178" fillId="0" borderId="20">
      <alignment horizontal="right" vertical="center"/>
    </xf>
    <xf numFmtId="213" fontId="30" fillId="0" borderId="20">
      <alignment horizontal="right" vertical="center"/>
    </xf>
    <xf numFmtId="213" fontId="30" fillId="0" borderId="20">
      <alignment horizontal="right" vertical="center"/>
    </xf>
    <xf numFmtId="199" fontId="81" fillId="0" borderId="20">
      <alignment horizontal="right" vertical="center"/>
    </xf>
    <xf numFmtId="199" fontId="178" fillId="0" borderId="20">
      <alignment horizontal="right" vertical="center"/>
    </xf>
    <xf numFmtId="221" fontId="13" fillId="0" borderId="20">
      <alignment horizontal="right" vertical="center"/>
    </xf>
    <xf numFmtId="221" fontId="32" fillId="0" borderId="20">
      <alignment horizontal="right" vertical="center"/>
    </xf>
    <xf numFmtId="167" fontId="56" fillId="0" borderId="20">
      <alignment horizontal="right" vertical="center"/>
    </xf>
    <xf numFmtId="167" fontId="139" fillId="0" borderId="20">
      <alignment horizontal="right" vertical="center"/>
    </xf>
    <xf numFmtId="170" fontId="18" fillId="0" borderId="20">
      <alignment horizontal="right" vertical="center"/>
    </xf>
    <xf numFmtId="170" fontId="24" fillId="0" borderId="20">
      <alignment horizontal="right" vertical="center"/>
    </xf>
    <xf numFmtId="221" fontId="13" fillId="0" borderId="20">
      <alignment horizontal="right" vertical="center"/>
    </xf>
    <xf numFmtId="221" fontId="32" fillId="0" borderId="20">
      <alignment horizontal="right" vertical="center"/>
    </xf>
    <xf numFmtId="167" fontId="56" fillId="0" borderId="20">
      <alignment horizontal="right" vertical="center"/>
    </xf>
    <xf numFmtId="167" fontId="139" fillId="0" borderId="20">
      <alignment horizontal="right" vertical="center"/>
    </xf>
    <xf numFmtId="213" fontId="30" fillId="0" borderId="20">
      <alignment horizontal="right" vertical="center"/>
    </xf>
    <xf numFmtId="167" fontId="56" fillId="0" borderId="20">
      <alignment horizontal="right" vertical="center"/>
    </xf>
    <xf numFmtId="167" fontId="139" fillId="0" borderId="20">
      <alignment horizontal="right" vertical="center"/>
    </xf>
    <xf numFmtId="221" fontId="13" fillId="0" borderId="20">
      <alignment horizontal="right" vertical="center"/>
    </xf>
    <xf numFmtId="221" fontId="32" fillId="0" borderId="20">
      <alignment horizontal="right" vertical="center"/>
    </xf>
    <xf numFmtId="199" fontId="81" fillId="0" borderId="20">
      <alignment horizontal="right" vertical="center"/>
    </xf>
    <xf numFmtId="199" fontId="178" fillId="0" borderId="20">
      <alignment horizontal="right" vertical="center"/>
    </xf>
    <xf numFmtId="199" fontId="81" fillId="0" borderId="20">
      <alignment horizontal="right" vertical="center"/>
    </xf>
    <xf numFmtId="199" fontId="178" fillId="0" borderId="20">
      <alignment horizontal="right" vertical="center"/>
    </xf>
    <xf numFmtId="179" fontId="13" fillId="0" borderId="20">
      <alignment horizontal="right" vertical="center"/>
    </xf>
    <xf numFmtId="179" fontId="32" fillId="0" borderId="20">
      <alignment horizontal="right" vertical="center"/>
    </xf>
    <xf numFmtId="213" fontId="30" fillId="0" borderId="20">
      <alignment horizontal="right" vertical="center"/>
    </xf>
    <xf numFmtId="170" fontId="18" fillId="0" borderId="20">
      <alignment horizontal="right" vertical="center"/>
    </xf>
    <xf numFmtId="170" fontId="24" fillId="0" borderId="20">
      <alignment horizontal="right" vertical="center"/>
    </xf>
    <xf numFmtId="221" fontId="13" fillId="0" borderId="20">
      <alignment horizontal="right" vertical="center"/>
    </xf>
    <xf numFmtId="221" fontId="32" fillId="0" borderId="20">
      <alignment horizontal="right" vertical="center"/>
    </xf>
    <xf numFmtId="221" fontId="13" fillId="0" borderId="20">
      <alignment horizontal="right" vertical="center"/>
    </xf>
    <xf numFmtId="221" fontId="32" fillId="0" borderId="20">
      <alignment horizontal="right" vertical="center"/>
    </xf>
    <xf numFmtId="179" fontId="32" fillId="0" borderId="20">
      <alignment horizontal="right" vertical="center"/>
    </xf>
    <xf numFmtId="179" fontId="13" fillId="0" borderId="20">
      <alignment horizontal="right" vertical="center"/>
    </xf>
    <xf numFmtId="179" fontId="32" fillId="0" borderId="20">
      <alignment horizontal="right" vertical="center"/>
    </xf>
    <xf numFmtId="179" fontId="13" fillId="0" borderId="20">
      <alignment horizontal="right" vertical="center"/>
    </xf>
    <xf numFmtId="179" fontId="32" fillId="0" borderId="20">
      <alignment horizontal="right" vertical="center"/>
    </xf>
    <xf numFmtId="179" fontId="13" fillId="0" borderId="32">
      <alignment horizontal="right" vertical="center"/>
    </xf>
    <xf numFmtId="179" fontId="32" fillId="0" borderId="32">
      <alignment horizontal="right" vertical="center"/>
    </xf>
    <xf numFmtId="179" fontId="13" fillId="0" borderId="20">
      <alignment horizontal="right" vertical="center"/>
    </xf>
    <xf numFmtId="179" fontId="32" fillId="0" borderId="20">
      <alignment horizontal="right" vertical="center"/>
    </xf>
    <xf numFmtId="179" fontId="13" fillId="0" borderId="32">
      <alignment horizontal="right" vertical="center"/>
    </xf>
    <xf numFmtId="179" fontId="32" fillId="0" borderId="32">
      <alignment horizontal="right" vertical="center"/>
    </xf>
    <xf numFmtId="179" fontId="13" fillId="0" borderId="32">
      <alignment horizontal="right" vertical="center"/>
    </xf>
    <xf numFmtId="179" fontId="32" fillId="0" borderId="32">
      <alignment horizontal="right" vertical="center"/>
    </xf>
    <xf numFmtId="179" fontId="13" fillId="0" borderId="32">
      <alignment horizontal="right" vertical="center"/>
    </xf>
    <xf numFmtId="179" fontId="32" fillId="0" borderId="32">
      <alignment horizontal="right" vertical="center"/>
    </xf>
    <xf numFmtId="179" fontId="13" fillId="0" borderId="32">
      <alignment horizontal="right" vertical="center"/>
    </xf>
    <xf numFmtId="179" fontId="32" fillId="0" borderId="32">
      <alignment horizontal="right" vertical="center"/>
    </xf>
    <xf numFmtId="179" fontId="13" fillId="0" borderId="20">
      <alignment horizontal="right" vertical="center"/>
    </xf>
    <xf numFmtId="179" fontId="32" fillId="0" borderId="20">
      <alignment horizontal="right" vertical="center"/>
    </xf>
    <xf numFmtId="179" fontId="13" fillId="0" borderId="20">
      <alignment horizontal="right" vertical="center"/>
    </xf>
    <xf numFmtId="179" fontId="32" fillId="0" borderId="20">
      <alignment horizontal="right" vertical="center"/>
    </xf>
    <xf numFmtId="179" fontId="13" fillId="0" borderId="20">
      <alignment horizontal="right" vertical="center"/>
    </xf>
    <xf numFmtId="179" fontId="32" fillId="0" borderId="20">
      <alignment horizontal="right" vertical="center"/>
    </xf>
    <xf numFmtId="179" fontId="13" fillId="0" borderId="32">
      <alignment horizontal="right" vertical="center"/>
    </xf>
    <xf numFmtId="179" fontId="32" fillId="0" borderId="32">
      <alignment horizontal="right" vertical="center"/>
    </xf>
    <xf numFmtId="179" fontId="13" fillId="0" borderId="20">
      <alignment horizontal="right" vertical="center"/>
    </xf>
    <xf numFmtId="179" fontId="32" fillId="0" borderId="20">
      <alignment horizontal="right" vertical="center"/>
    </xf>
    <xf numFmtId="179" fontId="13" fillId="0" borderId="20">
      <alignment horizontal="right" vertical="center"/>
    </xf>
    <xf numFmtId="179" fontId="32" fillId="0" borderId="20">
      <alignment horizontal="right" vertical="center"/>
    </xf>
    <xf numFmtId="179" fontId="13" fillId="0" borderId="20">
      <alignment horizontal="right" vertical="center"/>
    </xf>
    <xf numFmtId="179" fontId="32" fillId="0" borderId="20">
      <alignment horizontal="right" vertical="center"/>
    </xf>
    <xf numFmtId="179" fontId="13" fillId="0" borderId="20">
      <alignment horizontal="right" vertical="center"/>
    </xf>
    <xf numFmtId="179" fontId="32" fillId="0" borderId="20">
      <alignment horizontal="right" vertical="center"/>
    </xf>
    <xf numFmtId="213" fontId="30" fillId="0" borderId="20">
      <alignment horizontal="right" vertical="center"/>
    </xf>
    <xf numFmtId="276" fontId="30" fillId="0" borderId="32">
      <alignment horizontal="right" vertical="center"/>
    </xf>
    <xf numFmtId="213" fontId="30" fillId="0" borderId="20">
      <alignment horizontal="right" vertical="center"/>
    </xf>
    <xf numFmtId="213" fontId="30" fillId="0" borderId="20">
      <alignment horizontal="right" vertical="center"/>
    </xf>
    <xf numFmtId="276" fontId="30" fillId="0" borderId="32">
      <alignment horizontal="right" vertical="center"/>
    </xf>
    <xf numFmtId="276" fontId="30" fillId="0" borderId="32">
      <alignment horizontal="right" vertical="center"/>
    </xf>
    <xf numFmtId="213" fontId="30" fillId="0" borderId="20">
      <alignment horizontal="right" vertical="center"/>
    </xf>
    <xf numFmtId="213" fontId="30" fillId="0" borderId="20">
      <alignment horizontal="right" vertical="center"/>
    </xf>
    <xf numFmtId="213" fontId="30" fillId="0" borderId="20">
      <alignment horizontal="right" vertical="center"/>
    </xf>
    <xf numFmtId="213" fontId="30" fillId="0" borderId="20">
      <alignment horizontal="right" vertical="center"/>
    </xf>
    <xf numFmtId="221" fontId="13" fillId="0" borderId="20">
      <alignment horizontal="right" vertical="center"/>
    </xf>
    <xf numFmtId="221" fontId="32" fillId="0" borderId="20">
      <alignment horizontal="right" vertical="center"/>
    </xf>
    <xf numFmtId="221" fontId="13" fillId="0" borderId="20">
      <alignment horizontal="right" vertical="center"/>
    </xf>
    <xf numFmtId="221" fontId="32" fillId="0" borderId="20">
      <alignment horizontal="right" vertical="center"/>
    </xf>
    <xf numFmtId="221" fontId="13" fillId="0" borderId="20">
      <alignment horizontal="right" vertical="center"/>
    </xf>
    <xf numFmtId="221" fontId="32" fillId="0" borderId="20">
      <alignment horizontal="right" vertical="center"/>
    </xf>
    <xf numFmtId="213" fontId="30" fillId="0" borderId="20">
      <alignment horizontal="right" vertical="center"/>
    </xf>
    <xf numFmtId="170" fontId="24" fillId="0" borderId="20">
      <alignment horizontal="right" vertical="center"/>
    </xf>
    <xf numFmtId="277" fontId="18" fillId="0" borderId="32">
      <alignment horizontal="right" vertical="center"/>
    </xf>
    <xf numFmtId="277" fontId="24" fillId="0" borderId="32">
      <alignment horizontal="right" vertical="center"/>
    </xf>
    <xf numFmtId="277" fontId="18" fillId="0" borderId="32">
      <alignment horizontal="right" vertical="center"/>
    </xf>
    <xf numFmtId="277" fontId="24" fillId="0" borderId="32">
      <alignment horizontal="right" vertical="center"/>
    </xf>
    <xf numFmtId="170" fontId="18" fillId="0" borderId="20">
      <alignment horizontal="right" vertical="center"/>
    </xf>
    <xf numFmtId="170" fontId="24" fillId="0" borderId="20">
      <alignment horizontal="right" vertical="center"/>
    </xf>
    <xf numFmtId="213" fontId="30" fillId="0" borderId="20">
      <alignment horizontal="right" vertical="center"/>
    </xf>
    <xf numFmtId="170" fontId="18" fillId="0" borderId="20">
      <alignment horizontal="right" vertical="center"/>
    </xf>
    <xf numFmtId="170" fontId="24" fillId="0" borderId="20">
      <alignment horizontal="right" vertical="center"/>
    </xf>
    <xf numFmtId="213" fontId="30" fillId="0" borderId="20">
      <alignment horizontal="right" vertical="center"/>
    </xf>
    <xf numFmtId="221" fontId="13" fillId="0" borderId="20">
      <alignment horizontal="right" vertical="center"/>
    </xf>
    <xf numFmtId="221" fontId="32" fillId="0" borderId="20">
      <alignment horizontal="right" vertical="center"/>
    </xf>
    <xf numFmtId="277" fontId="18" fillId="0" borderId="32">
      <alignment horizontal="right" vertical="center"/>
    </xf>
    <xf numFmtId="277" fontId="24" fillId="0" borderId="32">
      <alignment horizontal="right" vertical="center"/>
    </xf>
    <xf numFmtId="170" fontId="18" fillId="0" borderId="20">
      <alignment horizontal="right" vertical="center"/>
    </xf>
    <xf numFmtId="170" fontId="24" fillId="0" borderId="20">
      <alignment horizontal="right" vertical="center"/>
    </xf>
    <xf numFmtId="170" fontId="18" fillId="0" borderId="20">
      <alignment horizontal="right" vertical="center"/>
    </xf>
    <xf numFmtId="170" fontId="24" fillId="0" borderId="20">
      <alignment horizontal="right" vertical="center"/>
    </xf>
    <xf numFmtId="213" fontId="30" fillId="0" borderId="20">
      <alignment horizontal="right" vertical="center"/>
    </xf>
    <xf numFmtId="179" fontId="32" fillId="0" borderId="20">
      <alignment horizontal="right" vertical="center"/>
    </xf>
    <xf numFmtId="179" fontId="13" fillId="0" borderId="20">
      <alignment horizontal="right" vertical="center"/>
    </xf>
    <xf numFmtId="179" fontId="32" fillId="0" borderId="20">
      <alignment horizontal="right" vertical="center"/>
    </xf>
    <xf numFmtId="179" fontId="13" fillId="0" borderId="20">
      <alignment horizontal="right" vertical="center"/>
    </xf>
    <xf numFmtId="179" fontId="32" fillId="0" borderId="20">
      <alignment horizontal="right" vertical="center"/>
    </xf>
    <xf numFmtId="179" fontId="13" fillId="0" borderId="32">
      <alignment horizontal="right" vertical="center"/>
    </xf>
    <xf numFmtId="179" fontId="32" fillId="0" borderId="32">
      <alignment horizontal="right" vertical="center"/>
    </xf>
    <xf numFmtId="179" fontId="13" fillId="0" borderId="20">
      <alignment horizontal="right" vertical="center"/>
    </xf>
    <xf numFmtId="179" fontId="32" fillId="0" borderId="20">
      <alignment horizontal="right" vertical="center"/>
    </xf>
    <xf numFmtId="179" fontId="13" fillId="0" borderId="32">
      <alignment horizontal="right" vertical="center"/>
    </xf>
    <xf numFmtId="179" fontId="32" fillId="0" borderId="32">
      <alignment horizontal="right" vertical="center"/>
    </xf>
    <xf numFmtId="179" fontId="13" fillId="0" borderId="32">
      <alignment horizontal="right" vertical="center"/>
    </xf>
    <xf numFmtId="179" fontId="32" fillId="0" borderId="32">
      <alignment horizontal="right" vertical="center"/>
    </xf>
    <xf numFmtId="179" fontId="13" fillId="0" borderId="32">
      <alignment horizontal="right" vertical="center"/>
    </xf>
    <xf numFmtId="179" fontId="32" fillId="0" borderId="32">
      <alignment horizontal="right" vertical="center"/>
    </xf>
    <xf numFmtId="179" fontId="13" fillId="0" borderId="32">
      <alignment horizontal="right" vertical="center"/>
    </xf>
    <xf numFmtId="179" fontId="32" fillId="0" borderId="32">
      <alignment horizontal="right" vertical="center"/>
    </xf>
    <xf numFmtId="179" fontId="13" fillId="0" borderId="20">
      <alignment horizontal="right" vertical="center"/>
    </xf>
    <xf numFmtId="179" fontId="32" fillId="0" borderId="20">
      <alignment horizontal="right" vertical="center"/>
    </xf>
    <xf numFmtId="179" fontId="13" fillId="0" borderId="20">
      <alignment horizontal="right" vertical="center"/>
    </xf>
    <xf numFmtId="179" fontId="32" fillId="0" borderId="20">
      <alignment horizontal="right" vertical="center"/>
    </xf>
    <xf numFmtId="179" fontId="13" fillId="0" borderId="20">
      <alignment horizontal="right" vertical="center"/>
    </xf>
    <xf numFmtId="179" fontId="32" fillId="0" borderId="20">
      <alignment horizontal="right" vertical="center"/>
    </xf>
    <xf numFmtId="179" fontId="13" fillId="0" borderId="32">
      <alignment horizontal="right" vertical="center"/>
    </xf>
    <xf numFmtId="179" fontId="32" fillId="0" borderId="32">
      <alignment horizontal="right" vertical="center"/>
    </xf>
    <xf numFmtId="179" fontId="13" fillId="0" borderId="20">
      <alignment horizontal="right" vertical="center"/>
    </xf>
    <xf numFmtId="179" fontId="32" fillId="0" borderId="20">
      <alignment horizontal="right" vertical="center"/>
    </xf>
    <xf numFmtId="179" fontId="13" fillId="0" borderId="20">
      <alignment horizontal="right" vertical="center"/>
    </xf>
    <xf numFmtId="179" fontId="32" fillId="0" borderId="20">
      <alignment horizontal="right" vertical="center"/>
    </xf>
    <xf numFmtId="179" fontId="13" fillId="0" borderId="20">
      <alignment horizontal="right" vertical="center"/>
    </xf>
    <xf numFmtId="179" fontId="32" fillId="0" borderId="20">
      <alignment horizontal="right" vertical="center"/>
    </xf>
    <xf numFmtId="179" fontId="13" fillId="0" borderId="20">
      <alignment horizontal="right" vertical="center"/>
    </xf>
    <xf numFmtId="179" fontId="32" fillId="0" borderId="20">
      <alignment horizontal="right" vertical="center"/>
    </xf>
    <xf numFmtId="221" fontId="13" fillId="0" borderId="20">
      <alignment horizontal="right" vertical="center"/>
    </xf>
    <xf numFmtId="221" fontId="32" fillId="0" borderId="20">
      <alignment horizontal="right" vertical="center"/>
    </xf>
    <xf numFmtId="170" fontId="18" fillId="0" borderId="20">
      <alignment horizontal="right" vertical="center"/>
    </xf>
    <xf numFmtId="170" fontId="24" fillId="0" borderId="20">
      <alignment horizontal="right" vertical="center"/>
    </xf>
    <xf numFmtId="170" fontId="18" fillId="0" borderId="20">
      <alignment horizontal="right" vertical="center"/>
    </xf>
    <xf numFmtId="170" fontId="24" fillId="0" borderId="20">
      <alignment horizontal="right" vertical="center"/>
    </xf>
    <xf numFmtId="170" fontId="18" fillId="0" borderId="20">
      <alignment horizontal="right" vertical="center"/>
    </xf>
    <xf numFmtId="170" fontId="24" fillId="0" borderId="20">
      <alignment horizontal="right" vertical="center"/>
    </xf>
    <xf numFmtId="179" fontId="32" fillId="0" borderId="20">
      <alignment horizontal="right" vertical="center"/>
    </xf>
    <xf numFmtId="179" fontId="13" fillId="0" borderId="20">
      <alignment horizontal="right" vertical="center"/>
    </xf>
    <xf numFmtId="179" fontId="32" fillId="0" borderId="20">
      <alignment horizontal="right" vertical="center"/>
    </xf>
    <xf numFmtId="179" fontId="13" fillId="0" borderId="20">
      <alignment horizontal="right" vertical="center"/>
    </xf>
    <xf numFmtId="179" fontId="32" fillId="0" borderId="20">
      <alignment horizontal="right" vertical="center"/>
    </xf>
    <xf numFmtId="179" fontId="13" fillId="0" borderId="32">
      <alignment horizontal="right" vertical="center"/>
    </xf>
    <xf numFmtId="179" fontId="32" fillId="0" borderId="32">
      <alignment horizontal="right" vertical="center"/>
    </xf>
    <xf numFmtId="179" fontId="13" fillId="0" borderId="20">
      <alignment horizontal="right" vertical="center"/>
    </xf>
    <xf numFmtId="179" fontId="32" fillId="0" borderId="20">
      <alignment horizontal="right" vertical="center"/>
    </xf>
    <xf numFmtId="179" fontId="13" fillId="0" borderId="32">
      <alignment horizontal="right" vertical="center"/>
    </xf>
    <xf numFmtId="179" fontId="32" fillId="0" borderId="32">
      <alignment horizontal="right" vertical="center"/>
    </xf>
    <xf numFmtId="179" fontId="13" fillId="0" borderId="32">
      <alignment horizontal="right" vertical="center"/>
    </xf>
    <xf numFmtId="179" fontId="32" fillId="0" borderId="32">
      <alignment horizontal="right" vertical="center"/>
    </xf>
    <xf numFmtId="179" fontId="13" fillId="0" borderId="32">
      <alignment horizontal="right" vertical="center"/>
    </xf>
    <xf numFmtId="179" fontId="32" fillId="0" borderId="32">
      <alignment horizontal="right" vertical="center"/>
    </xf>
    <xf numFmtId="179" fontId="13" fillId="0" borderId="32">
      <alignment horizontal="right" vertical="center"/>
    </xf>
    <xf numFmtId="179" fontId="32" fillId="0" borderId="32">
      <alignment horizontal="right" vertical="center"/>
    </xf>
    <xf numFmtId="179" fontId="13" fillId="0" borderId="20">
      <alignment horizontal="right" vertical="center"/>
    </xf>
    <xf numFmtId="179" fontId="32" fillId="0" borderId="20">
      <alignment horizontal="right" vertical="center"/>
    </xf>
    <xf numFmtId="179" fontId="13" fillId="0" borderId="20">
      <alignment horizontal="right" vertical="center"/>
    </xf>
    <xf numFmtId="179" fontId="32" fillId="0" borderId="20">
      <alignment horizontal="right" vertical="center"/>
    </xf>
    <xf numFmtId="179" fontId="13" fillId="0" borderId="20">
      <alignment horizontal="right" vertical="center"/>
    </xf>
    <xf numFmtId="179" fontId="32" fillId="0" borderId="20">
      <alignment horizontal="right" vertical="center"/>
    </xf>
    <xf numFmtId="179" fontId="13" fillId="0" borderId="32">
      <alignment horizontal="right" vertical="center"/>
    </xf>
    <xf numFmtId="179" fontId="32" fillId="0" borderId="32">
      <alignment horizontal="right" vertical="center"/>
    </xf>
    <xf numFmtId="179" fontId="13" fillId="0" borderId="20">
      <alignment horizontal="right" vertical="center"/>
    </xf>
    <xf numFmtId="179" fontId="32" fillId="0" borderId="20">
      <alignment horizontal="right" vertical="center"/>
    </xf>
    <xf numFmtId="179" fontId="13" fillId="0" borderId="20">
      <alignment horizontal="right" vertical="center"/>
    </xf>
    <xf numFmtId="179" fontId="32" fillId="0" borderId="20">
      <alignment horizontal="right" vertical="center"/>
    </xf>
    <xf numFmtId="179" fontId="13" fillId="0" borderId="20">
      <alignment horizontal="right" vertical="center"/>
    </xf>
    <xf numFmtId="179" fontId="32" fillId="0" borderId="20">
      <alignment horizontal="right" vertical="center"/>
    </xf>
    <xf numFmtId="179" fontId="13" fillId="0" borderId="20">
      <alignment horizontal="right" vertical="center"/>
    </xf>
    <xf numFmtId="179" fontId="32" fillId="0" borderId="20">
      <alignment horizontal="right" vertical="center"/>
    </xf>
    <xf numFmtId="168" fontId="175" fillId="0" borderId="20">
      <alignment horizontal="right" vertical="center"/>
    </xf>
    <xf numFmtId="199" fontId="81" fillId="0" borderId="20">
      <alignment horizontal="right" vertical="center"/>
    </xf>
    <xf numFmtId="199" fontId="178" fillId="0" borderId="20">
      <alignment horizontal="right" vertical="center"/>
    </xf>
    <xf numFmtId="187" fontId="35" fillId="0" borderId="20">
      <alignment horizontal="right" vertical="center"/>
    </xf>
    <xf numFmtId="187" fontId="142" fillId="0" borderId="20">
      <alignment horizontal="right" vertical="center"/>
    </xf>
    <xf numFmtId="187" fontId="35" fillId="0" borderId="20">
      <alignment horizontal="right" vertical="center"/>
    </xf>
    <xf numFmtId="187" fontId="142" fillId="0" borderId="20">
      <alignment horizontal="right" vertical="center"/>
    </xf>
    <xf numFmtId="199" fontId="81" fillId="0" borderId="20">
      <alignment horizontal="right" vertical="center"/>
    </xf>
    <xf numFmtId="199" fontId="178" fillId="0" borderId="20">
      <alignment horizontal="right" vertical="center"/>
    </xf>
    <xf numFmtId="187" fontId="35" fillId="0" borderId="20">
      <alignment horizontal="right" vertical="center"/>
    </xf>
    <xf numFmtId="187" fontId="142" fillId="0" borderId="20">
      <alignment horizontal="right" vertical="center"/>
    </xf>
    <xf numFmtId="199" fontId="178" fillId="0" borderId="20">
      <alignment horizontal="right" vertical="center"/>
    </xf>
    <xf numFmtId="199" fontId="81" fillId="0" borderId="20">
      <alignment horizontal="right" vertical="center"/>
    </xf>
    <xf numFmtId="199" fontId="178" fillId="0" borderId="20">
      <alignment horizontal="right" vertical="center"/>
    </xf>
    <xf numFmtId="168" fontId="176" fillId="0" borderId="20">
      <alignment horizontal="right" vertical="center"/>
    </xf>
    <xf numFmtId="168" fontId="175" fillId="0" borderId="20">
      <alignment horizontal="right" vertical="center"/>
    </xf>
    <xf numFmtId="187" fontId="35" fillId="0" borderId="20">
      <alignment horizontal="right" vertical="center"/>
    </xf>
    <xf numFmtId="187" fontId="142" fillId="0" borderId="20">
      <alignment horizontal="right" vertical="center"/>
    </xf>
    <xf numFmtId="168" fontId="176" fillId="0" borderId="20">
      <alignment horizontal="right" vertical="center"/>
    </xf>
    <xf numFmtId="168" fontId="175" fillId="0" borderId="20">
      <alignment horizontal="right" vertical="center"/>
    </xf>
    <xf numFmtId="168" fontId="176" fillId="0" borderId="20">
      <alignment horizontal="right" vertical="center"/>
    </xf>
    <xf numFmtId="168" fontId="175" fillId="0" borderId="20">
      <alignment horizontal="right" vertical="center"/>
    </xf>
    <xf numFmtId="221" fontId="13" fillId="0" borderId="20">
      <alignment horizontal="right" vertical="center"/>
    </xf>
    <xf numFmtId="221" fontId="32" fillId="0" borderId="20">
      <alignment horizontal="right" vertical="center"/>
    </xf>
    <xf numFmtId="199" fontId="81" fillId="0" borderId="20">
      <alignment horizontal="right" vertical="center"/>
    </xf>
    <xf numFmtId="199" fontId="178" fillId="0" borderId="20">
      <alignment horizontal="right" vertical="center"/>
    </xf>
    <xf numFmtId="170" fontId="18" fillId="0" borderId="20">
      <alignment horizontal="right" vertical="center"/>
    </xf>
    <xf numFmtId="170" fontId="24" fillId="0" borderId="20">
      <alignment horizontal="right" vertical="center"/>
    </xf>
    <xf numFmtId="168" fontId="176" fillId="0" borderId="20">
      <alignment horizontal="right" vertical="center"/>
    </xf>
    <xf numFmtId="168" fontId="175" fillId="0" borderId="20">
      <alignment horizontal="right" vertical="center"/>
    </xf>
    <xf numFmtId="221" fontId="13" fillId="0" borderId="20">
      <alignment horizontal="right" vertical="center"/>
    </xf>
    <xf numFmtId="221" fontId="32" fillId="0" borderId="20">
      <alignment horizontal="right" vertical="center"/>
    </xf>
    <xf numFmtId="199" fontId="81" fillId="0" borderId="20">
      <alignment horizontal="right" vertical="center"/>
    </xf>
    <xf numFmtId="199" fontId="178" fillId="0" borderId="20">
      <alignment horizontal="right" vertical="center"/>
    </xf>
    <xf numFmtId="168" fontId="176" fillId="0" borderId="20">
      <alignment horizontal="right" vertical="center"/>
    </xf>
    <xf numFmtId="168" fontId="175" fillId="0" borderId="20">
      <alignment horizontal="right" vertical="center"/>
    </xf>
    <xf numFmtId="168" fontId="176" fillId="0" borderId="20">
      <alignment horizontal="right" vertical="center"/>
    </xf>
    <xf numFmtId="168" fontId="175" fillId="0" borderId="20">
      <alignment horizontal="right" vertical="center"/>
    </xf>
    <xf numFmtId="213" fontId="30" fillId="0" borderId="20">
      <alignment horizontal="right" vertical="center"/>
    </xf>
    <xf numFmtId="229" fontId="56" fillId="0" borderId="20">
      <alignment horizontal="right" vertical="center"/>
    </xf>
    <xf numFmtId="229" fontId="139" fillId="0" borderId="20">
      <alignment horizontal="right" vertical="center"/>
    </xf>
    <xf numFmtId="199" fontId="81" fillId="0" borderId="20">
      <alignment horizontal="right" vertical="center"/>
    </xf>
    <xf numFmtId="199" fontId="178" fillId="0" borderId="20">
      <alignment horizontal="right" vertical="center"/>
    </xf>
    <xf numFmtId="199" fontId="81" fillId="0" borderId="20">
      <alignment horizontal="right" vertical="center"/>
    </xf>
    <xf numFmtId="199" fontId="178" fillId="0" borderId="20">
      <alignment horizontal="right" vertical="center"/>
    </xf>
    <xf numFmtId="168" fontId="176" fillId="0" borderId="20">
      <alignment horizontal="right" vertical="center"/>
    </xf>
    <xf numFmtId="168" fontId="175" fillId="0" borderId="20">
      <alignment horizontal="right" vertical="center"/>
    </xf>
    <xf numFmtId="275" fontId="176" fillId="0" borderId="32">
      <alignment horizontal="right" vertical="center"/>
    </xf>
    <xf numFmtId="275" fontId="175" fillId="0" borderId="32">
      <alignment horizontal="right" vertical="center"/>
    </xf>
    <xf numFmtId="168" fontId="176" fillId="0" borderId="20">
      <alignment horizontal="right" vertical="center"/>
    </xf>
    <xf numFmtId="168" fontId="175" fillId="0" borderId="20">
      <alignment horizontal="right" vertical="center"/>
    </xf>
    <xf numFmtId="168" fontId="176" fillId="0" borderId="20">
      <alignment horizontal="right" vertical="center"/>
    </xf>
    <xf numFmtId="168" fontId="175" fillId="0" borderId="20">
      <alignment horizontal="right" vertical="center"/>
    </xf>
    <xf numFmtId="275" fontId="176" fillId="0" borderId="32">
      <alignment horizontal="right" vertical="center"/>
    </xf>
    <xf numFmtId="275" fontId="175" fillId="0" borderId="32">
      <alignment horizontal="right" vertical="center"/>
    </xf>
    <xf numFmtId="275" fontId="176" fillId="0" borderId="32">
      <alignment horizontal="right" vertical="center"/>
    </xf>
    <xf numFmtId="275" fontId="175" fillId="0" borderId="32">
      <alignment horizontal="right" vertical="center"/>
    </xf>
    <xf numFmtId="168" fontId="176" fillId="0" borderId="20">
      <alignment horizontal="right" vertical="center"/>
    </xf>
    <xf numFmtId="168" fontId="175" fillId="0" borderId="20">
      <alignment horizontal="right" vertical="center"/>
    </xf>
    <xf numFmtId="168" fontId="176" fillId="0" borderId="20">
      <alignment horizontal="right" vertical="center"/>
    </xf>
    <xf numFmtId="168" fontId="175" fillId="0" borderId="20">
      <alignment horizontal="right" vertical="center"/>
    </xf>
    <xf numFmtId="168" fontId="176" fillId="0" borderId="20">
      <alignment horizontal="right" vertical="center"/>
    </xf>
    <xf numFmtId="168" fontId="175" fillId="0" borderId="20">
      <alignment horizontal="right" vertical="center"/>
    </xf>
    <xf numFmtId="168" fontId="176" fillId="0" borderId="20">
      <alignment horizontal="right" vertical="center"/>
    </xf>
    <xf numFmtId="168" fontId="175" fillId="0" borderId="20">
      <alignment horizontal="right" vertical="center"/>
    </xf>
    <xf numFmtId="199" fontId="81" fillId="0" borderId="20">
      <alignment horizontal="right" vertical="center"/>
    </xf>
    <xf numFmtId="199" fontId="178" fillId="0" borderId="20">
      <alignment horizontal="right" vertical="center"/>
    </xf>
    <xf numFmtId="170" fontId="18" fillId="0" borderId="20">
      <alignment horizontal="right" vertical="center"/>
    </xf>
    <xf numFmtId="170" fontId="24" fillId="0" borderId="20">
      <alignment horizontal="right" vertical="center"/>
    </xf>
    <xf numFmtId="199" fontId="81" fillId="0" borderId="20">
      <alignment horizontal="right" vertical="center"/>
    </xf>
    <xf numFmtId="199" fontId="178" fillId="0" borderId="20">
      <alignment horizontal="right" vertical="center"/>
    </xf>
    <xf numFmtId="168" fontId="176" fillId="0" borderId="20">
      <alignment horizontal="right" vertical="center"/>
    </xf>
    <xf numFmtId="168" fontId="175" fillId="0" borderId="20">
      <alignment horizontal="right" vertical="center"/>
    </xf>
    <xf numFmtId="187" fontId="142" fillId="0" borderId="20">
      <alignment horizontal="right" vertical="center"/>
    </xf>
    <xf numFmtId="278" fontId="35" fillId="0" borderId="32">
      <alignment horizontal="right" vertical="center"/>
    </xf>
    <xf numFmtId="278" fontId="142" fillId="0" borderId="32">
      <alignment horizontal="right" vertical="center"/>
    </xf>
    <xf numFmtId="278" fontId="35" fillId="0" borderId="32">
      <alignment horizontal="right" vertical="center"/>
    </xf>
    <xf numFmtId="278" fontId="142" fillId="0" borderId="32">
      <alignment horizontal="right" vertical="center"/>
    </xf>
    <xf numFmtId="187" fontId="35" fillId="0" borderId="20">
      <alignment horizontal="right" vertical="center"/>
    </xf>
    <xf numFmtId="187" fontId="142" fillId="0" borderId="20">
      <alignment horizontal="right" vertical="center"/>
    </xf>
    <xf numFmtId="187" fontId="35" fillId="0" borderId="20">
      <alignment horizontal="right" vertical="center"/>
    </xf>
    <xf numFmtId="187" fontId="142" fillId="0" borderId="20">
      <alignment horizontal="right" vertical="center"/>
    </xf>
    <xf numFmtId="199" fontId="81" fillId="0" borderId="20">
      <alignment horizontal="right" vertical="center"/>
    </xf>
    <xf numFmtId="199" fontId="178" fillId="0" borderId="20">
      <alignment horizontal="right" vertical="center"/>
    </xf>
    <xf numFmtId="278" fontId="35" fillId="0" borderId="32">
      <alignment horizontal="right" vertical="center"/>
    </xf>
    <xf numFmtId="278" fontId="142" fillId="0" borderId="32">
      <alignment horizontal="right" vertical="center"/>
    </xf>
    <xf numFmtId="187" fontId="35" fillId="0" borderId="20">
      <alignment horizontal="right" vertical="center"/>
    </xf>
    <xf numFmtId="187" fontId="142" fillId="0" borderId="20">
      <alignment horizontal="right" vertical="center"/>
    </xf>
    <xf numFmtId="229" fontId="56" fillId="0" borderId="20">
      <alignment horizontal="right" vertical="center"/>
    </xf>
    <xf numFmtId="229" fontId="139" fillId="0" borderId="20">
      <alignment horizontal="right" vertical="center"/>
    </xf>
    <xf numFmtId="168" fontId="176" fillId="0" borderId="20">
      <alignment horizontal="right" vertical="center"/>
    </xf>
    <xf numFmtId="168" fontId="175" fillId="0" borderId="20">
      <alignment horizontal="right" vertical="center"/>
    </xf>
    <xf numFmtId="170" fontId="18" fillId="0" borderId="20">
      <alignment horizontal="right" vertical="center"/>
    </xf>
    <xf numFmtId="170" fontId="24" fillId="0" borderId="20">
      <alignment horizontal="right" vertical="center"/>
    </xf>
    <xf numFmtId="187" fontId="35" fillId="0" borderId="20">
      <alignment horizontal="right" vertical="center"/>
    </xf>
    <xf numFmtId="187" fontId="142" fillId="0" borderId="20">
      <alignment horizontal="right" vertical="center"/>
    </xf>
    <xf numFmtId="229" fontId="56" fillId="0" borderId="20">
      <alignment horizontal="right" vertical="center"/>
    </xf>
    <xf numFmtId="229" fontId="139" fillId="0" borderId="20">
      <alignment horizontal="right" vertical="center"/>
    </xf>
    <xf numFmtId="187" fontId="35" fillId="0" borderId="20">
      <alignment horizontal="right" vertical="center"/>
    </xf>
    <xf numFmtId="187" fontId="142" fillId="0" borderId="20">
      <alignment horizontal="right" vertical="center"/>
    </xf>
    <xf numFmtId="187" fontId="35" fillId="0" borderId="20">
      <alignment horizontal="right" vertical="center"/>
    </xf>
    <xf numFmtId="187" fontId="142" fillId="0" borderId="20">
      <alignment horizontal="right" vertical="center"/>
    </xf>
    <xf numFmtId="199" fontId="81" fillId="0" borderId="20">
      <alignment horizontal="right" vertical="center"/>
    </xf>
    <xf numFmtId="199" fontId="178" fillId="0" borderId="20">
      <alignment horizontal="right" vertical="center"/>
    </xf>
    <xf numFmtId="199" fontId="178" fillId="0" borderId="20">
      <alignment horizontal="right" vertical="center"/>
    </xf>
    <xf numFmtId="199" fontId="81" fillId="0" borderId="20">
      <alignment horizontal="right" vertical="center"/>
    </xf>
    <xf numFmtId="199" fontId="178" fillId="0" borderId="20">
      <alignment horizontal="right" vertical="center"/>
    </xf>
    <xf numFmtId="199" fontId="81" fillId="0" borderId="20">
      <alignment horizontal="right" vertical="center"/>
    </xf>
    <xf numFmtId="199" fontId="178" fillId="0" borderId="20">
      <alignment horizontal="right" vertical="center"/>
    </xf>
    <xf numFmtId="199" fontId="81" fillId="0" borderId="20">
      <alignment horizontal="right" vertical="center"/>
    </xf>
    <xf numFmtId="199" fontId="178" fillId="0" borderId="20">
      <alignment horizontal="right" vertical="center"/>
    </xf>
    <xf numFmtId="170" fontId="18" fillId="0" borderId="20">
      <alignment horizontal="right" vertical="center"/>
    </xf>
    <xf numFmtId="170" fontId="24" fillId="0" borderId="20">
      <alignment horizontal="right" vertical="center"/>
    </xf>
    <xf numFmtId="170" fontId="18" fillId="0" borderId="20">
      <alignment horizontal="right" vertical="center"/>
    </xf>
    <xf numFmtId="170" fontId="24" fillId="0" borderId="20">
      <alignment horizontal="right" vertical="center"/>
    </xf>
    <xf numFmtId="168" fontId="176" fillId="0" borderId="20">
      <alignment horizontal="right" vertical="center"/>
    </xf>
    <xf numFmtId="168" fontId="175" fillId="0" borderId="20">
      <alignment horizontal="right" vertical="center"/>
    </xf>
    <xf numFmtId="187" fontId="35" fillId="0" borderId="20">
      <alignment horizontal="right" vertical="center"/>
    </xf>
    <xf numFmtId="187" fontId="142" fillId="0" borderId="20">
      <alignment horizontal="right" vertical="center"/>
    </xf>
    <xf numFmtId="199" fontId="81" fillId="0" borderId="20">
      <alignment horizontal="right" vertical="center"/>
    </xf>
    <xf numFmtId="199" fontId="178" fillId="0" borderId="20">
      <alignment horizontal="right" vertical="center"/>
    </xf>
    <xf numFmtId="199" fontId="178" fillId="0" borderId="20">
      <alignment horizontal="right" vertical="center"/>
    </xf>
    <xf numFmtId="231" fontId="56" fillId="0" borderId="20">
      <alignment horizontal="right" vertical="center"/>
    </xf>
    <xf numFmtId="231" fontId="139" fillId="0" borderId="20">
      <alignment horizontal="right" vertical="center"/>
    </xf>
    <xf numFmtId="187" fontId="35" fillId="0" borderId="20">
      <alignment horizontal="right" vertical="center"/>
    </xf>
    <xf numFmtId="187" fontId="142" fillId="0" borderId="20">
      <alignment horizontal="right" vertical="center"/>
    </xf>
    <xf numFmtId="187" fontId="142" fillId="0" borderId="20">
      <alignment horizontal="right" vertical="center"/>
    </xf>
    <xf numFmtId="199" fontId="81" fillId="0" borderId="20">
      <alignment horizontal="right" vertical="center"/>
    </xf>
    <xf numFmtId="199" fontId="178" fillId="0" borderId="20">
      <alignment horizontal="right" vertical="center"/>
    </xf>
    <xf numFmtId="167" fontId="56" fillId="0" borderId="20">
      <alignment horizontal="right" vertical="center"/>
    </xf>
    <xf numFmtId="167" fontId="139" fillId="0" borderId="20">
      <alignment horizontal="right" vertical="center"/>
    </xf>
    <xf numFmtId="221" fontId="13" fillId="0" borderId="20">
      <alignment horizontal="right" vertical="center"/>
    </xf>
    <xf numFmtId="221" fontId="32" fillId="0" borderId="20">
      <alignment horizontal="right" vertical="center"/>
    </xf>
    <xf numFmtId="221" fontId="13" fillId="0" borderId="20">
      <alignment horizontal="right" vertical="center"/>
    </xf>
    <xf numFmtId="221" fontId="32" fillId="0" borderId="20">
      <alignment horizontal="right" vertical="center"/>
    </xf>
    <xf numFmtId="187" fontId="142" fillId="0" borderId="20">
      <alignment horizontal="right" vertical="center"/>
    </xf>
    <xf numFmtId="187" fontId="35" fillId="0" borderId="20">
      <alignment horizontal="right" vertical="center"/>
    </xf>
    <xf numFmtId="187" fontId="142" fillId="0" borderId="20">
      <alignment horizontal="right" vertical="center"/>
    </xf>
    <xf numFmtId="187" fontId="142" fillId="0" borderId="20">
      <alignment horizontal="right" vertical="center"/>
    </xf>
    <xf numFmtId="199" fontId="81" fillId="0" borderId="20">
      <alignment horizontal="right" vertical="center"/>
    </xf>
    <xf numFmtId="199" fontId="178" fillId="0" borderId="20">
      <alignment horizontal="right" vertical="center"/>
    </xf>
    <xf numFmtId="179" fontId="32" fillId="0" borderId="20">
      <alignment horizontal="right" vertical="center"/>
    </xf>
    <xf numFmtId="167" fontId="139" fillId="0" borderId="20">
      <alignment horizontal="right" vertical="center"/>
    </xf>
    <xf numFmtId="187" fontId="35" fillId="0" borderId="20">
      <alignment horizontal="right" vertical="center"/>
    </xf>
    <xf numFmtId="187" fontId="142" fillId="0" borderId="20">
      <alignment horizontal="right" vertical="center"/>
    </xf>
    <xf numFmtId="187" fontId="35" fillId="0" borderId="20">
      <alignment horizontal="right" vertical="center"/>
    </xf>
    <xf numFmtId="187" fontId="142" fillId="0" borderId="20">
      <alignment horizontal="right" vertical="center"/>
    </xf>
    <xf numFmtId="199" fontId="81" fillId="0" borderId="20">
      <alignment horizontal="right" vertical="center"/>
    </xf>
    <xf numFmtId="199" fontId="178" fillId="0" borderId="20">
      <alignment horizontal="right" vertical="center"/>
    </xf>
    <xf numFmtId="167" fontId="56" fillId="0" borderId="20">
      <alignment horizontal="right" vertical="center"/>
    </xf>
    <xf numFmtId="167" fontId="139" fillId="0" borderId="20">
      <alignment horizontal="right" vertical="center"/>
    </xf>
    <xf numFmtId="167" fontId="56" fillId="0" borderId="20">
      <alignment horizontal="right" vertical="center"/>
    </xf>
    <xf numFmtId="167" fontId="139" fillId="0" borderId="20">
      <alignment horizontal="right" vertical="center"/>
    </xf>
    <xf numFmtId="187" fontId="35" fillId="0" borderId="20">
      <alignment horizontal="right" vertical="center"/>
    </xf>
    <xf numFmtId="187" fontId="142" fillId="0" borderId="20">
      <alignment horizontal="right" vertical="center"/>
    </xf>
    <xf numFmtId="179" fontId="13" fillId="0" borderId="20">
      <alignment horizontal="right" vertical="center"/>
    </xf>
    <xf numFmtId="179" fontId="32" fillId="0" borderId="20">
      <alignment horizontal="right" vertical="center"/>
    </xf>
    <xf numFmtId="179" fontId="13" fillId="0" borderId="20">
      <alignment horizontal="right" vertical="center"/>
    </xf>
    <xf numFmtId="179" fontId="32" fillId="0" borderId="20">
      <alignment horizontal="right" vertical="center"/>
    </xf>
    <xf numFmtId="167" fontId="56" fillId="0" borderId="20">
      <alignment horizontal="right" vertical="center"/>
    </xf>
    <xf numFmtId="167" fontId="139" fillId="0" borderId="20">
      <alignment horizontal="right" vertical="center"/>
    </xf>
    <xf numFmtId="167" fontId="139" fillId="0" borderId="20">
      <alignment horizontal="right" vertical="center"/>
    </xf>
    <xf numFmtId="167" fontId="56" fillId="0" borderId="20">
      <alignment horizontal="right" vertical="center"/>
    </xf>
    <xf numFmtId="167" fontId="139" fillId="0" borderId="20">
      <alignment horizontal="right" vertical="center"/>
    </xf>
    <xf numFmtId="221" fontId="13" fillId="0" borderId="20">
      <alignment horizontal="right" vertical="center"/>
    </xf>
    <xf numFmtId="221" fontId="32" fillId="0" borderId="20">
      <alignment horizontal="right" vertical="center"/>
    </xf>
    <xf numFmtId="167" fontId="56" fillId="0" borderId="20">
      <alignment horizontal="right" vertical="center"/>
    </xf>
    <xf numFmtId="167" fontId="139" fillId="0" borderId="20">
      <alignment horizontal="right" vertical="center"/>
    </xf>
    <xf numFmtId="167" fontId="56" fillId="0" borderId="20">
      <alignment horizontal="right" vertical="center"/>
    </xf>
    <xf numFmtId="167" fontId="139" fillId="0" borderId="20">
      <alignment horizontal="right" vertical="center"/>
    </xf>
    <xf numFmtId="179" fontId="13" fillId="0" borderId="20">
      <alignment horizontal="right" vertical="center"/>
    </xf>
    <xf numFmtId="179" fontId="32" fillId="0" borderId="20">
      <alignment horizontal="right" vertical="center"/>
    </xf>
    <xf numFmtId="167" fontId="56" fillId="0" borderId="20">
      <alignment horizontal="right" vertical="center"/>
    </xf>
    <xf numFmtId="167" fontId="139" fillId="0" borderId="20">
      <alignment horizontal="right" vertical="center"/>
    </xf>
    <xf numFmtId="167" fontId="56" fillId="0" borderId="20">
      <alignment horizontal="right" vertical="center"/>
    </xf>
    <xf numFmtId="167" fontId="139" fillId="0" borderId="20">
      <alignment horizontal="right" vertical="center"/>
    </xf>
    <xf numFmtId="167" fontId="56" fillId="0" borderId="20">
      <alignment horizontal="right" vertical="center"/>
    </xf>
    <xf numFmtId="167" fontId="139" fillId="0" borderId="20">
      <alignment horizontal="right" vertical="center"/>
    </xf>
    <xf numFmtId="179" fontId="13" fillId="0" borderId="20">
      <alignment horizontal="right" vertical="center"/>
    </xf>
    <xf numFmtId="179" fontId="32" fillId="0" borderId="20">
      <alignment horizontal="right" vertical="center"/>
    </xf>
    <xf numFmtId="179" fontId="13" fillId="0" borderId="32">
      <alignment horizontal="right" vertical="center"/>
    </xf>
    <xf numFmtId="179" fontId="32" fillId="0" borderId="32">
      <alignment horizontal="right" vertical="center"/>
    </xf>
    <xf numFmtId="179" fontId="13" fillId="0" borderId="32">
      <alignment horizontal="right" vertical="center"/>
    </xf>
    <xf numFmtId="179" fontId="32" fillId="0" borderId="32">
      <alignment horizontal="right" vertical="center"/>
    </xf>
    <xf numFmtId="179" fontId="13" fillId="0" borderId="20">
      <alignment horizontal="right" vertical="center"/>
    </xf>
    <xf numFmtId="179" fontId="32" fillId="0" borderId="20">
      <alignment horizontal="right" vertical="center"/>
    </xf>
    <xf numFmtId="179" fontId="13" fillId="0" borderId="20">
      <alignment horizontal="right" vertical="center"/>
    </xf>
    <xf numFmtId="179" fontId="32" fillId="0" borderId="20">
      <alignment horizontal="right" vertical="center"/>
    </xf>
    <xf numFmtId="167" fontId="56" fillId="0" borderId="20">
      <alignment horizontal="right" vertical="center"/>
    </xf>
    <xf numFmtId="167" fontId="139" fillId="0" borderId="20">
      <alignment horizontal="right" vertical="center"/>
    </xf>
    <xf numFmtId="179" fontId="13" fillId="0" borderId="32">
      <alignment horizontal="right" vertical="center"/>
    </xf>
    <xf numFmtId="179" fontId="32" fillId="0" borderId="32">
      <alignment horizontal="right" vertical="center"/>
    </xf>
    <xf numFmtId="179" fontId="13" fillId="0" borderId="20">
      <alignment horizontal="right" vertical="center"/>
    </xf>
    <xf numFmtId="179" fontId="32" fillId="0" borderId="20">
      <alignment horizontal="right" vertical="center"/>
    </xf>
    <xf numFmtId="221" fontId="13" fillId="0" borderId="20">
      <alignment horizontal="right" vertical="center"/>
    </xf>
    <xf numFmtId="221" fontId="32" fillId="0" borderId="20">
      <alignment horizontal="right" vertical="center"/>
    </xf>
    <xf numFmtId="179" fontId="13" fillId="0" borderId="20">
      <alignment horizontal="right" vertical="center"/>
    </xf>
    <xf numFmtId="179" fontId="32" fillId="0" borderId="20">
      <alignment horizontal="right" vertical="center"/>
    </xf>
    <xf numFmtId="179" fontId="13" fillId="0" borderId="20">
      <alignment horizontal="right" vertical="center"/>
    </xf>
    <xf numFmtId="179" fontId="32" fillId="0" borderId="20">
      <alignment horizontal="right" vertical="center"/>
    </xf>
    <xf numFmtId="221" fontId="13" fillId="0" borderId="20">
      <alignment horizontal="right" vertical="center"/>
    </xf>
    <xf numFmtId="221" fontId="32" fillId="0" borderId="20">
      <alignment horizontal="right" vertical="center"/>
    </xf>
    <xf numFmtId="187" fontId="35" fillId="0" borderId="20">
      <alignment horizontal="right" vertical="center"/>
    </xf>
    <xf numFmtId="187" fontId="142" fillId="0" borderId="20">
      <alignment horizontal="right" vertical="center"/>
    </xf>
    <xf numFmtId="179" fontId="13" fillId="0" borderId="20">
      <alignment horizontal="right" vertical="center"/>
    </xf>
    <xf numFmtId="179" fontId="32" fillId="0" borderId="20">
      <alignment horizontal="right" vertical="center"/>
    </xf>
    <xf numFmtId="221" fontId="13" fillId="0" borderId="20">
      <alignment horizontal="right" vertical="center"/>
    </xf>
    <xf numFmtId="221" fontId="32" fillId="0" borderId="20">
      <alignment horizontal="right" vertical="center"/>
    </xf>
    <xf numFmtId="167" fontId="56" fillId="0" borderId="20">
      <alignment horizontal="right" vertical="center"/>
    </xf>
    <xf numFmtId="167" fontId="139" fillId="0" borderId="20">
      <alignment horizontal="right" vertical="center"/>
    </xf>
    <xf numFmtId="213" fontId="177" fillId="0" borderId="20">
      <alignment horizontal="right" vertical="center"/>
    </xf>
    <xf numFmtId="213" fontId="30" fillId="0" borderId="20">
      <alignment horizontal="right" vertical="center"/>
    </xf>
    <xf numFmtId="213" fontId="30" fillId="0" borderId="20">
      <alignment horizontal="right" vertical="center"/>
    </xf>
    <xf numFmtId="276" fontId="30" fillId="0" borderId="32">
      <alignment horizontal="right" vertical="center"/>
    </xf>
    <xf numFmtId="213" fontId="30" fillId="0" borderId="20">
      <alignment horizontal="right" vertical="center"/>
    </xf>
    <xf numFmtId="276" fontId="30" fillId="0" borderId="32">
      <alignment horizontal="right" vertical="center"/>
    </xf>
    <xf numFmtId="276" fontId="30" fillId="0" borderId="32">
      <alignment horizontal="right" vertical="center"/>
    </xf>
    <xf numFmtId="276" fontId="30" fillId="0" borderId="32">
      <alignment horizontal="right" vertical="center"/>
    </xf>
    <xf numFmtId="276" fontId="30" fillId="0" borderId="32">
      <alignment horizontal="right" vertical="center"/>
    </xf>
    <xf numFmtId="213" fontId="30" fillId="0" borderId="20">
      <alignment horizontal="right" vertical="center"/>
    </xf>
    <xf numFmtId="213" fontId="30" fillId="0" borderId="20">
      <alignment horizontal="right" vertical="center"/>
    </xf>
    <xf numFmtId="213" fontId="30" fillId="0" borderId="20">
      <alignment horizontal="right" vertical="center"/>
    </xf>
    <xf numFmtId="276" fontId="30" fillId="0" borderId="32">
      <alignment horizontal="right" vertical="center"/>
    </xf>
    <xf numFmtId="213" fontId="30" fillId="0" borderId="20">
      <alignment horizontal="right" vertical="center"/>
    </xf>
    <xf numFmtId="213" fontId="30" fillId="0" borderId="20">
      <alignment horizontal="right" vertical="center"/>
    </xf>
    <xf numFmtId="213" fontId="30" fillId="0" borderId="20">
      <alignment horizontal="right" vertical="center"/>
    </xf>
    <xf numFmtId="213" fontId="30" fillId="0" borderId="20">
      <alignment horizontal="right" vertical="center"/>
    </xf>
    <xf numFmtId="187" fontId="142" fillId="0" borderId="20">
      <alignment horizontal="right" vertical="center"/>
    </xf>
    <xf numFmtId="179" fontId="13" fillId="0" borderId="20">
      <alignment horizontal="right" vertical="center"/>
    </xf>
    <xf numFmtId="179" fontId="32" fillId="0" borderId="20">
      <alignment horizontal="right" vertical="center"/>
    </xf>
    <xf numFmtId="179" fontId="13" fillId="0" borderId="32">
      <alignment horizontal="right" vertical="center"/>
    </xf>
    <xf numFmtId="179" fontId="32" fillId="0" borderId="32">
      <alignment horizontal="right" vertical="center"/>
    </xf>
    <xf numFmtId="179" fontId="13" fillId="0" borderId="20">
      <alignment horizontal="right" vertical="center"/>
    </xf>
    <xf numFmtId="179" fontId="32" fillId="0" borderId="20">
      <alignment horizontal="right" vertical="center"/>
    </xf>
    <xf numFmtId="179" fontId="13" fillId="0" borderId="20">
      <alignment horizontal="right" vertical="center"/>
    </xf>
    <xf numFmtId="179" fontId="32" fillId="0" borderId="20">
      <alignment horizontal="right" vertical="center"/>
    </xf>
    <xf numFmtId="179" fontId="13" fillId="0" borderId="32">
      <alignment horizontal="right" vertical="center"/>
    </xf>
    <xf numFmtId="179" fontId="32" fillId="0" borderId="32">
      <alignment horizontal="right" vertical="center"/>
    </xf>
    <xf numFmtId="179" fontId="13" fillId="0" borderId="32">
      <alignment horizontal="right" vertical="center"/>
    </xf>
    <xf numFmtId="179" fontId="32" fillId="0" borderId="32">
      <alignment horizontal="right" vertical="center"/>
    </xf>
    <xf numFmtId="179" fontId="13" fillId="0" borderId="20">
      <alignment horizontal="right" vertical="center"/>
    </xf>
    <xf numFmtId="179" fontId="32" fillId="0" borderId="20">
      <alignment horizontal="right" vertical="center"/>
    </xf>
    <xf numFmtId="179" fontId="13" fillId="0" borderId="20">
      <alignment horizontal="right" vertical="center"/>
    </xf>
    <xf numFmtId="179" fontId="32" fillId="0" borderId="20">
      <alignment horizontal="right" vertical="center"/>
    </xf>
    <xf numFmtId="179" fontId="13" fillId="0" borderId="20">
      <alignment horizontal="right" vertical="center"/>
    </xf>
    <xf numFmtId="179" fontId="32" fillId="0" borderId="20">
      <alignment horizontal="right" vertical="center"/>
    </xf>
    <xf numFmtId="179" fontId="13" fillId="0" borderId="20">
      <alignment horizontal="right" vertical="center"/>
    </xf>
    <xf numFmtId="179" fontId="32" fillId="0" borderId="20">
      <alignment horizontal="right" vertical="center"/>
    </xf>
    <xf numFmtId="179" fontId="13" fillId="0" borderId="20">
      <alignment horizontal="right" vertical="center"/>
    </xf>
    <xf numFmtId="179" fontId="32" fillId="0" borderId="20">
      <alignment horizontal="right" vertical="center"/>
    </xf>
    <xf numFmtId="167" fontId="56" fillId="0" borderId="20">
      <alignment horizontal="right" vertical="center"/>
    </xf>
    <xf numFmtId="167" fontId="139" fillId="0" borderId="20">
      <alignment horizontal="right" vertical="center"/>
    </xf>
    <xf numFmtId="229" fontId="56" fillId="0" borderId="20">
      <alignment horizontal="right" vertical="center"/>
    </xf>
    <xf numFmtId="229" fontId="139" fillId="0" borderId="20">
      <alignment horizontal="right" vertical="center"/>
    </xf>
    <xf numFmtId="167" fontId="56" fillId="0" borderId="20">
      <alignment horizontal="right" vertical="center"/>
    </xf>
    <xf numFmtId="167" fontId="139" fillId="0" borderId="20">
      <alignment horizontal="right" vertical="center"/>
    </xf>
    <xf numFmtId="187" fontId="142" fillId="0" borderId="20">
      <alignment horizontal="right" vertical="center"/>
    </xf>
    <xf numFmtId="179" fontId="32" fillId="0" borderId="20">
      <alignment horizontal="right" vertical="center"/>
    </xf>
    <xf numFmtId="279" fontId="13" fillId="0" borderId="32">
      <alignment horizontal="right" vertical="center"/>
    </xf>
    <xf numFmtId="279" fontId="32" fillId="0" borderId="32">
      <alignment horizontal="right" vertical="center"/>
    </xf>
    <xf numFmtId="199" fontId="81" fillId="0" borderId="20">
      <alignment horizontal="right" vertical="center"/>
    </xf>
    <xf numFmtId="199" fontId="178" fillId="0" borderId="20">
      <alignment horizontal="right" vertical="center"/>
    </xf>
    <xf numFmtId="167" fontId="56" fillId="0" borderId="20">
      <alignment horizontal="right" vertical="center"/>
    </xf>
    <xf numFmtId="167" fontId="139" fillId="0" borderId="20">
      <alignment horizontal="right" vertical="center"/>
    </xf>
    <xf numFmtId="167" fontId="139" fillId="0" borderId="20">
      <alignment horizontal="right" vertical="center"/>
    </xf>
    <xf numFmtId="199" fontId="81" fillId="0" borderId="20">
      <alignment horizontal="right" vertical="center"/>
    </xf>
    <xf numFmtId="199" fontId="178" fillId="0" borderId="20">
      <alignment horizontal="right" vertical="center"/>
    </xf>
    <xf numFmtId="199" fontId="81" fillId="0" borderId="20">
      <alignment horizontal="right" vertical="center"/>
    </xf>
    <xf numFmtId="199" fontId="178" fillId="0" borderId="20">
      <alignment horizontal="right" vertical="center"/>
    </xf>
    <xf numFmtId="237" fontId="179" fillId="2" borderId="33" applyFont="0" applyFill="0" applyBorder="0"/>
    <xf numFmtId="279" fontId="13" fillId="0" borderId="32">
      <alignment horizontal="right" vertical="center"/>
    </xf>
    <xf numFmtId="279" fontId="32" fillId="0" borderId="32">
      <alignment horizontal="right" vertical="center"/>
    </xf>
    <xf numFmtId="221" fontId="13" fillId="0" borderId="20">
      <alignment horizontal="right" vertical="center"/>
    </xf>
    <xf numFmtId="221" fontId="32" fillId="0" borderId="20">
      <alignment horizontal="right" vertical="center"/>
    </xf>
    <xf numFmtId="221" fontId="13" fillId="0" borderId="20">
      <alignment horizontal="right" vertical="center"/>
    </xf>
    <xf numFmtId="221" fontId="32" fillId="0" borderId="20">
      <alignment horizontal="right" vertical="center"/>
    </xf>
    <xf numFmtId="199" fontId="81" fillId="0" borderId="20">
      <alignment horizontal="right" vertical="center"/>
    </xf>
    <xf numFmtId="199" fontId="178" fillId="0" borderId="20">
      <alignment horizontal="right" vertical="center"/>
    </xf>
    <xf numFmtId="199" fontId="81" fillId="0" borderId="20">
      <alignment horizontal="right" vertical="center"/>
    </xf>
    <xf numFmtId="199" fontId="178" fillId="0" borderId="20">
      <alignment horizontal="right" vertical="center"/>
    </xf>
    <xf numFmtId="187" fontId="142" fillId="0" borderId="20">
      <alignment horizontal="right" vertical="center"/>
    </xf>
    <xf numFmtId="187" fontId="142" fillId="0" borderId="20">
      <alignment horizontal="right" vertical="center"/>
    </xf>
    <xf numFmtId="237" fontId="179" fillId="2" borderId="33" applyFont="0" applyFill="0" applyBorder="0"/>
    <xf numFmtId="279" fontId="13" fillId="0" borderId="32">
      <alignment horizontal="right" vertical="center"/>
    </xf>
    <xf numFmtId="279" fontId="32" fillId="0" borderId="32">
      <alignment horizontal="right" vertical="center"/>
    </xf>
    <xf numFmtId="229" fontId="56" fillId="0" borderId="20">
      <alignment horizontal="right" vertical="center"/>
    </xf>
    <xf numFmtId="229" fontId="139" fillId="0" borderId="20">
      <alignment horizontal="right" vertical="center"/>
    </xf>
    <xf numFmtId="179" fontId="13" fillId="0" borderId="20">
      <alignment horizontal="right" vertical="center"/>
    </xf>
    <xf numFmtId="179" fontId="32" fillId="0" borderId="20">
      <alignment horizontal="right" vertical="center"/>
    </xf>
    <xf numFmtId="221" fontId="13" fillId="0" borderId="20">
      <alignment horizontal="right" vertical="center"/>
    </xf>
    <xf numFmtId="221" fontId="32" fillId="0" borderId="20">
      <alignment horizontal="right" vertical="center"/>
    </xf>
    <xf numFmtId="199" fontId="81" fillId="0" borderId="20">
      <alignment horizontal="right" vertical="center"/>
    </xf>
    <xf numFmtId="199" fontId="178" fillId="0" borderId="20">
      <alignment horizontal="right" vertical="center"/>
    </xf>
    <xf numFmtId="179" fontId="13" fillId="0" borderId="20">
      <alignment horizontal="right" vertical="center"/>
    </xf>
    <xf numFmtId="179" fontId="32" fillId="0" borderId="20">
      <alignment horizontal="right" vertical="center"/>
    </xf>
    <xf numFmtId="240" fontId="36" fillId="0" borderId="20">
      <alignment horizontal="right" vertical="center"/>
    </xf>
    <xf numFmtId="240" fontId="19" fillId="0" borderId="20">
      <alignment horizontal="right" vertical="center"/>
    </xf>
    <xf numFmtId="199" fontId="81" fillId="0" borderId="20">
      <alignment horizontal="right" vertical="center"/>
    </xf>
    <xf numFmtId="199" fontId="178" fillId="0" borderId="20">
      <alignment horizontal="right" vertical="center"/>
    </xf>
    <xf numFmtId="213" fontId="177" fillId="0" borderId="20">
      <alignment horizontal="right" vertical="center"/>
    </xf>
    <xf numFmtId="213" fontId="30" fillId="0" borderId="20">
      <alignment horizontal="right" vertical="center"/>
    </xf>
    <xf numFmtId="213" fontId="30" fillId="0" borderId="20">
      <alignment horizontal="right" vertical="center"/>
    </xf>
    <xf numFmtId="276" fontId="30" fillId="0" borderId="32">
      <alignment horizontal="right" vertical="center"/>
    </xf>
    <xf numFmtId="213" fontId="30" fillId="0" borderId="20">
      <alignment horizontal="right" vertical="center"/>
    </xf>
    <xf numFmtId="276" fontId="30" fillId="0" borderId="32">
      <alignment horizontal="right" vertical="center"/>
    </xf>
    <xf numFmtId="276" fontId="30" fillId="0" borderId="32">
      <alignment horizontal="right" vertical="center"/>
    </xf>
    <xf numFmtId="276" fontId="30" fillId="0" borderId="32">
      <alignment horizontal="right" vertical="center"/>
    </xf>
    <xf numFmtId="276" fontId="30" fillId="0" borderId="32">
      <alignment horizontal="right" vertical="center"/>
    </xf>
    <xf numFmtId="213" fontId="30" fillId="0" borderId="20">
      <alignment horizontal="right" vertical="center"/>
    </xf>
    <xf numFmtId="213" fontId="30" fillId="0" borderId="20">
      <alignment horizontal="right" vertical="center"/>
    </xf>
    <xf numFmtId="213" fontId="30" fillId="0" borderId="20">
      <alignment horizontal="right" vertical="center"/>
    </xf>
    <xf numFmtId="276" fontId="30" fillId="0" borderId="32">
      <alignment horizontal="right" vertical="center"/>
    </xf>
    <xf numFmtId="213" fontId="30" fillId="0" borderId="20">
      <alignment horizontal="right" vertical="center"/>
    </xf>
    <xf numFmtId="213" fontId="30" fillId="0" borderId="20">
      <alignment horizontal="right" vertical="center"/>
    </xf>
    <xf numFmtId="213" fontId="30" fillId="0" borderId="20">
      <alignment horizontal="right" vertical="center"/>
    </xf>
    <xf numFmtId="213" fontId="30" fillId="0" borderId="20">
      <alignment horizontal="right" vertical="center"/>
    </xf>
    <xf numFmtId="167" fontId="56" fillId="0" borderId="20">
      <alignment horizontal="right" vertical="center"/>
    </xf>
    <xf numFmtId="167" fontId="139" fillId="0" borderId="20">
      <alignment horizontal="right" vertical="center"/>
    </xf>
    <xf numFmtId="229" fontId="56" fillId="0" borderId="20">
      <alignment horizontal="right" vertical="center"/>
    </xf>
    <xf numFmtId="229" fontId="139" fillId="0" borderId="20">
      <alignment horizontal="right" vertical="center"/>
    </xf>
    <xf numFmtId="221" fontId="13" fillId="0" borderId="20">
      <alignment horizontal="right" vertical="center"/>
    </xf>
    <xf numFmtId="221" fontId="32" fillId="0" borderId="20">
      <alignment horizontal="right" vertical="center"/>
    </xf>
    <xf numFmtId="221" fontId="13" fillId="0" borderId="20">
      <alignment horizontal="right" vertical="center"/>
    </xf>
    <xf numFmtId="221" fontId="32" fillId="0" borderId="20">
      <alignment horizontal="right" vertical="center"/>
    </xf>
    <xf numFmtId="221" fontId="13" fillId="0" borderId="20">
      <alignment horizontal="right" vertical="center"/>
    </xf>
    <xf numFmtId="221" fontId="32" fillId="0" borderId="20">
      <alignment horizontal="right" vertical="center"/>
    </xf>
    <xf numFmtId="221" fontId="13" fillId="0" borderId="20">
      <alignment horizontal="right" vertical="center"/>
    </xf>
    <xf numFmtId="221" fontId="32" fillId="0" borderId="20">
      <alignment horizontal="right" vertical="center"/>
    </xf>
    <xf numFmtId="167" fontId="56" fillId="0" borderId="20">
      <alignment horizontal="right" vertical="center"/>
    </xf>
    <xf numFmtId="167" fontId="139" fillId="0" borderId="20">
      <alignment horizontal="right" vertical="center"/>
    </xf>
    <xf numFmtId="179" fontId="13" fillId="0" borderId="20">
      <alignment horizontal="right" vertical="center"/>
    </xf>
    <xf numFmtId="179" fontId="32" fillId="0" borderId="20">
      <alignment horizontal="right" vertical="center"/>
    </xf>
    <xf numFmtId="221" fontId="13" fillId="0" borderId="20">
      <alignment horizontal="right" vertical="center"/>
    </xf>
    <xf numFmtId="221" fontId="32" fillId="0" borderId="20">
      <alignment horizontal="right" vertical="center"/>
    </xf>
    <xf numFmtId="221" fontId="13" fillId="0" borderId="20">
      <alignment horizontal="right" vertical="center"/>
    </xf>
    <xf numFmtId="221" fontId="32" fillId="0" borderId="20">
      <alignment horizontal="right" vertical="center"/>
    </xf>
    <xf numFmtId="199" fontId="81" fillId="0" borderId="20">
      <alignment horizontal="right" vertical="center"/>
    </xf>
    <xf numFmtId="199" fontId="178" fillId="0" borderId="20">
      <alignment horizontal="right" vertical="center"/>
    </xf>
    <xf numFmtId="187" fontId="142" fillId="0" borderId="20">
      <alignment horizontal="right" vertical="center"/>
    </xf>
    <xf numFmtId="230" fontId="13" fillId="0" borderId="20">
      <alignment horizontal="right" vertical="center"/>
    </xf>
    <xf numFmtId="230" fontId="32" fillId="0" borderId="20">
      <alignment horizontal="right" vertical="center"/>
    </xf>
    <xf numFmtId="230" fontId="13" fillId="0" borderId="20">
      <alignment horizontal="right" vertical="center"/>
    </xf>
    <xf numFmtId="230" fontId="32" fillId="0" borderId="20">
      <alignment horizontal="right" vertical="center"/>
    </xf>
    <xf numFmtId="230" fontId="13" fillId="0" borderId="20">
      <alignment horizontal="right" vertical="center"/>
    </xf>
    <xf numFmtId="230" fontId="32" fillId="0" borderId="20">
      <alignment horizontal="right" vertical="center"/>
    </xf>
    <xf numFmtId="280" fontId="13" fillId="0" borderId="32">
      <alignment horizontal="right" vertical="center"/>
    </xf>
    <xf numFmtId="280" fontId="32" fillId="0" borderId="32">
      <alignment horizontal="right" vertical="center"/>
    </xf>
    <xf numFmtId="280" fontId="13" fillId="0" borderId="32">
      <alignment horizontal="right" vertical="center"/>
    </xf>
    <xf numFmtId="280" fontId="32" fillId="0" borderId="32">
      <alignment horizontal="right" vertical="center"/>
    </xf>
    <xf numFmtId="230" fontId="13" fillId="0" borderId="20">
      <alignment horizontal="right" vertical="center"/>
    </xf>
    <xf numFmtId="230" fontId="32" fillId="0" borderId="20">
      <alignment horizontal="right" vertical="center"/>
    </xf>
    <xf numFmtId="280" fontId="13" fillId="0" borderId="32">
      <alignment horizontal="right" vertical="center"/>
    </xf>
    <xf numFmtId="280" fontId="32" fillId="0" borderId="32">
      <alignment horizontal="right" vertical="center"/>
    </xf>
    <xf numFmtId="230" fontId="13" fillId="0" borderId="20">
      <alignment horizontal="right" vertical="center"/>
    </xf>
    <xf numFmtId="230" fontId="32" fillId="0" borderId="20">
      <alignment horizontal="right" vertical="center"/>
    </xf>
    <xf numFmtId="280" fontId="13" fillId="0" borderId="32">
      <alignment horizontal="right" vertical="center"/>
    </xf>
    <xf numFmtId="280" fontId="32" fillId="0" borderId="32">
      <alignment horizontal="right" vertical="center"/>
    </xf>
    <xf numFmtId="280" fontId="13" fillId="0" borderId="32">
      <alignment horizontal="right" vertical="center"/>
    </xf>
    <xf numFmtId="280" fontId="32" fillId="0" borderId="32">
      <alignment horizontal="right" vertical="center"/>
    </xf>
    <xf numFmtId="230" fontId="13" fillId="0" borderId="20">
      <alignment horizontal="right" vertical="center"/>
    </xf>
    <xf numFmtId="230" fontId="32" fillId="0" borderId="20">
      <alignment horizontal="right" vertical="center"/>
    </xf>
    <xf numFmtId="230" fontId="13" fillId="0" borderId="20">
      <alignment horizontal="right" vertical="center"/>
    </xf>
    <xf numFmtId="230" fontId="32" fillId="0" borderId="20">
      <alignment horizontal="right" vertical="center"/>
    </xf>
    <xf numFmtId="280" fontId="13" fillId="0" borderId="32">
      <alignment horizontal="right" vertical="center"/>
    </xf>
    <xf numFmtId="280" fontId="32" fillId="0" borderId="32">
      <alignment horizontal="right" vertical="center"/>
    </xf>
    <xf numFmtId="230" fontId="13" fillId="0" borderId="20">
      <alignment horizontal="right" vertical="center"/>
    </xf>
    <xf numFmtId="230" fontId="32" fillId="0" borderId="20">
      <alignment horizontal="right" vertical="center"/>
    </xf>
    <xf numFmtId="230" fontId="13" fillId="0" borderId="20">
      <alignment horizontal="right" vertical="center"/>
    </xf>
    <xf numFmtId="230" fontId="32" fillId="0" borderId="20">
      <alignment horizontal="right" vertical="center"/>
    </xf>
    <xf numFmtId="230" fontId="13" fillId="0" borderId="20">
      <alignment horizontal="right" vertical="center"/>
    </xf>
    <xf numFmtId="230" fontId="32" fillId="0" borderId="20">
      <alignment horizontal="right" vertical="center"/>
    </xf>
    <xf numFmtId="245" fontId="32" fillId="0" borderId="20">
      <alignment horizontal="right" vertical="center"/>
    </xf>
    <xf numFmtId="245" fontId="32" fillId="0" borderId="20">
      <alignment horizontal="right" vertical="center"/>
    </xf>
    <xf numFmtId="187" fontId="142" fillId="0" borderId="20">
      <alignment horizontal="right" vertical="center"/>
    </xf>
    <xf numFmtId="167" fontId="139" fillId="0" borderId="20">
      <alignment horizontal="right" vertical="center"/>
    </xf>
    <xf numFmtId="221" fontId="13" fillId="0" borderId="20">
      <alignment horizontal="right" vertical="center"/>
    </xf>
    <xf numFmtId="221" fontId="32" fillId="0" borderId="20">
      <alignment horizontal="right" vertical="center"/>
    </xf>
    <xf numFmtId="221" fontId="13" fillId="0" borderId="20">
      <alignment horizontal="right" vertical="center"/>
    </xf>
    <xf numFmtId="221" fontId="32" fillId="0" borderId="20">
      <alignment horizontal="right" vertical="center"/>
    </xf>
    <xf numFmtId="167" fontId="139" fillId="0" borderId="20">
      <alignment horizontal="right" vertical="center"/>
    </xf>
    <xf numFmtId="187" fontId="35" fillId="0" borderId="20">
      <alignment horizontal="right" vertical="center"/>
    </xf>
    <xf numFmtId="187" fontId="142" fillId="0" borderId="20">
      <alignment horizontal="right" vertical="center"/>
    </xf>
    <xf numFmtId="199" fontId="81" fillId="0" borderId="20">
      <alignment horizontal="right" vertical="center"/>
    </xf>
    <xf numFmtId="199" fontId="178" fillId="0" borderId="20">
      <alignment horizontal="right" vertical="center"/>
    </xf>
    <xf numFmtId="181" fontId="32" fillId="0" borderId="20">
      <alignment horizontal="right" vertical="center"/>
    </xf>
    <xf numFmtId="181" fontId="13" fillId="0" borderId="20">
      <alignment horizontal="right" vertical="center"/>
    </xf>
    <xf numFmtId="181" fontId="32" fillId="0" borderId="20">
      <alignment horizontal="right" vertical="center"/>
    </xf>
    <xf numFmtId="181" fontId="13" fillId="0" borderId="20">
      <alignment horizontal="right" vertical="center"/>
    </xf>
    <xf numFmtId="181" fontId="32" fillId="0" borderId="20">
      <alignment horizontal="right" vertical="center"/>
    </xf>
    <xf numFmtId="259" fontId="13" fillId="0" borderId="32">
      <alignment horizontal="right" vertical="center"/>
    </xf>
    <xf numFmtId="259" fontId="32" fillId="0" borderId="32">
      <alignment horizontal="right" vertical="center"/>
    </xf>
    <xf numFmtId="285" fontId="13" fillId="0" borderId="20">
      <alignment horizontal="right" vertical="center"/>
    </xf>
    <xf numFmtId="285" fontId="32" fillId="0" borderId="20">
      <alignment horizontal="right" vertical="center"/>
    </xf>
    <xf numFmtId="285" fontId="13" fillId="0" borderId="20">
      <alignment horizontal="right" vertical="center"/>
    </xf>
    <xf numFmtId="285" fontId="32" fillId="0" borderId="20">
      <alignment horizontal="right" vertical="center"/>
    </xf>
    <xf numFmtId="181" fontId="13" fillId="0" borderId="20">
      <alignment horizontal="right" vertical="center"/>
    </xf>
    <xf numFmtId="181" fontId="32" fillId="0" borderId="20">
      <alignment horizontal="right" vertical="center"/>
    </xf>
    <xf numFmtId="259" fontId="13" fillId="0" borderId="32">
      <alignment horizontal="right" vertical="center"/>
    </xf>
    <xf numFmtId="259" fontId="32" fillId="0" borderId="32">
      <alignment horizontal="right" vertical="center"/>
    </xf>
    <xf numFmtId="259" fontId="13" fillId="0" borderId="32">
      <alignment horizontal="right" vertical="center"/>
    </xf>
    <xf numFmtId="259" fontId="32" fillId="0" borderId="32">
      <alignment horizontal="right" vertical="center"/>
    </xf>
    <xf numFmtId="259" fontId="13" fillId="0" borderId="32">
      <alignment horizontal="right" vertical="center"/>
    </xf>
    <xf numFmtId="259" fontId="32" fillId="0" borderId="32">
      <alignment horizontal="right" vertical="center"/>
    </xf>
    <xf numFmtId="259" fontId="13" fillId="0" borderId="32">
      <alignment horizontal="right" vertical="center"/>
    </xf>
    <xf numFmtId="259" fontId="32" fillId="0" borderId="32">
      <alignment horizontal="right" vertical="center"/>
    </xf>
    <xf numFmtId="181" fontId="13" fillId="0" borderId="20">
      <alignment horizontal="right" vertical="center"/>
    </xf>
    <xf numFmtId="181" fontId="32" fillId="0" borderId="20">
      <alignment horizontal="right" vertical="center"/>
    </xf>
    <xf numFmtId="181" fontId="13" fillId="0" borderId="20">
      <alignment horizontal="right" vertical="center"/>
    </xf>
    <xf numFmtId="181" fontId="32" fillId="0" borderId="20">
      <alignment horizontal="right" vertical="center"/>
    </xf>
    <xf numFmtId="181" fontId="13" fillId="0" borderId="20">
      <alignment horizontal="right" vertical="center"/>
    </xf>
    <xf numFmtId="181" fontId="32" fillId="0" borderId="20">
      <alignment horizontal="right" vertical="center"/>
    </xf>
    <xf numFmtId="259" fontId="13" fillId="0" borderId="32">
      <alignment horizontal="right" vertical="center"/>
    </xf>
    <xf numFmtId="259" fontId="32" fillId="0" borderId="32">
      <alignment horizontal="right" vertical="center"/>
    </xf>
    <xf numFmtId="181" fontId="13" fillId="0" borderId="20">
      <alignment horizontal="right" vertical="center"/>
    </xf>
    <xf numFmtId="181" fontId="32" fillId="0" borderId="20">
      <alignment horizontal="right" vertical="center"/>
    </xf>
    <xf numFmtId="181" fontId="13" fillId="0" borderId="20">
      <alignment horizontal="right" vertical="center"/>
    </xf>
    <xf numFmtId="181" fontId="32" fillId="0" borderId="20">
      <alignment horizontal="right" vertical="center"/>
    </xf>
    <xf numFmtId="181" fontId="13" fillId="0" borderId="20">
      <alignment horizontal="right" vertical="center"/>
    </xf>
    <xf numFmtId="181" fontId="32" fillId="0" borderId="20">
      <alignment horizontal="right" vertical="center"/>
    </xf>
    <xf numFmtId="181" fontId="13" fillId="0" borderId="20">
      <alignment horizontal="right" vertical="center"/>
    </xf>
    <xf numFmtId="181" fontId="32" fillId="0" borderId="20">
      <alignment horizontal="right" vertical="center"/>
    </xf>
    <xf numFmtId="167" fontId="139" fillId="0" borderId="20">
      <alignment horizontal="right" vertical="center"/>
    </xf>
    <xf numFmtId="167" fontId="139" fillId="0" borderId="20">
      <alignment horizontal="right" vertical="center"/>
    </xf>
    <xf numFmtId="167" fontId="139" fillId="0" borderId="20">
      <alignment horizontal="right" vertical="center"/>
    </xf>
    <xf numFmtId="167" fontId="139" fillId="0" borderId="20">
      <alignment horizontal="right" vertical="center"/>
    </xf>
    <xf numFmtId="167" fontId="139" fillId="0" borderId="20">
      <alignment horizontal="right" vertical="center"/>
    </xf>
    <xf numFmtId="167" fontId="139" fillId="0" borderId="20">
      <alignment horizontal="right" vertical="center"/>
    </xf>
    <xf numFmtId="167" fontId="139" fillId="0" borderId="20">
      <alignment horizontal="right" vertical="center"/>
    </xf>
    <xf numFmtId="187" fontId="142" fillId="0" borderId="20">
      <alignment horizontal="right" vertical="center"/>
    </xf>
    <xf numFmtId="187" fontId="35" fillId="0" borderId="20">
      <alignment horizontal="right" vertical="center"/>
    </xf>
    <xf numFmtId="187" fontId="142" fillId="0" borderId="20">
      <alignment horizontal="right" vertical="center"/>
    </xf>
    <xf numFmtId="187" fontId="142" fillId="0" borderId="20">
      <alignment horizontal="right" vertical="center"/>
    </xf>
    <xf numFmtId="187" fontId="142" fillId="0" borderId="20">
      <alignment horizontal="right" vertical="center"/>
    </xf>
    <xf numFmtId="187" fontId="35" fillId="0" borderId="20">
      <alignment horizontal="right" vertical="center"/>
    </xf>
    <xf numFmtId="187" fontId="142" fillId="0" borderId="20">
      <alignment horizontal="right" vertical="center"/>
    </xf>
    <xf numFmtId="167" fontId="56" fillId="0" borderId="20">
      <alignment horizontal="right" vertical="center"/>
    </xf>
    <xf numFmtId="167" fontId="139" fillId="0" borderId="20">
      <alignment horizontal="right" vertical="center"/>
    </xf>
    <xf numFmtId="167" fontId="56" fillId="0" borderId="20">
      <alignment horizontal="right" vertical="center"/>
    </xf>
    <xf numFmtId="167" fontId="139" fillId="0" borderId="20">
      <alignment horizontal="right" vertical="center"/>
    </xf>
    <xf numFmtId="245" fontId="32" fillId="0" borderId="20">
      <alignment horizontal="right" vertical="center"/>
    </xf>
    <xf numFmtId="187" fontId="142" fillId="0" borderId="20">
      <alignment horizontal="right" vertical="center"/>
    </xf>
    <xf numFmtId="187" fontId="35" fillId="0" borderId="20">
      <alignment horizontal="right" vertical="center"/>
    </xf>
    <xf numFmtId="187" fontId="142" fillId="0" borderId="20">
      <alignment horizontal="right" vertical="center"/>
    </xf>
    <xf numFmtId="187" fontId="35" fillId="0" borderId="20">
      <alignment horizontal="right" vertical="center"/>
    </xf>
    <xf numFmtId="187" fontId="142" fillId="0" borderId="20">
      <alignment horizontal="right" vertical="center"/>
    </xf>
    <xf numFmtId="187" fontId="142" fillId="0" borderId="20">
      <alignment horizontal="right" vertical="center"/>
    </xf>
    <xf numFmtId="187" fontId="35" fillId="0" borderId="20">
      <alignment horizontal="right" vertical="center"/>
    </xf>
    <xf numFmtId="187" fontId="142" fillId="0" borderId="20">
      <alignment horizontal="right" vertical="center"/>
    </xf>
    <xf numFmtId="199" fontId="81" fillId="0" borderId="20">
      <alignment horizontal="right" vertical="center"/>
    </xf>
    <xf numFmtId="199" fontId="178" fillId="0" borderId="20">
      <alignment horizontal="right" vertical="center"/>
    </xf>
    <xf numFmtId="187" fontId="142" fillId="0" borderId="20">
      <alignment horizontal="right" vertical="center"/>
    </xf>
    <xf numFmtId="187" fontId="35" fillId="0" borderId="20">
      <alignment horizontal="right" vertical="center"/>
    </xf>
    <xf numFmtId="187" fontId="142" fillId="0" borderId="20">
      <alignment horizontal="right" vertical="center"/>
    </xf>
    <xf numFmtId="187" fontId="35" fillId="0" borderId="20">
      <alignment horizontal="right" vertical="center"/>
    </xf>
    <xf numFmtId="187" fontId="142" fillId="0" borderId="20">
      <alignment horizontal="right" vertical="center"/>
    </xf>
    <xf numFmtId="187" fontId="35" fillId="0" borderId="20">
      <alignment horizontal="right" vertical="center"/>
    </xf>
    <xf numFmtId="187" fontId="142" fillId="0" borderId="20">
      <alignment horizontal="right" vertical="center"/>
    </xf>
    <xf numFmtId="187" fontId="35" fillId="0" borderId="20">
      <alignment horizontal="right" vertical="center"/>
    </xf>
    <xf numFmtId="187" fontId="142" fillId="0" borderId="20">
      <alignment horizontal="right" vertical="center"/>
    </xf>
    <xf numFmtId="278" fontId="35" fillId="0" borderId="32">
      <alignment horizontal="right" vertical="center"/>
    </xf>
    <xf numFmtId="278" fontId="142" fillId="0" borderId="32">
      <alignment horizontal="right" vertical="center"/>
    </xf>
    <xf numFmtId="278" fontId="35" fillId="0" borderId="32">
      <alignment horizontal="right" vertical="center"/>
    </xf>
    <xf numFmtId="278" fontId="142" fillId="0" borderId="32">
      <alignment horizontal="right" vertical="center"/>
    </xf>
    <xf numFmtId="187" fontId="142" fillId="0" borderId="20">
      <alignment horizontal="right" vertical="center"/>
    </xf>
    <xf numFmtId="278" fontId="35" fillId="0" borderId="32">
      <alignment horizontal="right" vertical="center"/>
    </xf>
    <xf numFmtId="278" fontId="142" fillId="0" borderId="32">
      <alignment horizontal="right" vertical="center"/>
    </xf>
    <xf numFmtId="187" fontId="35" fillId="0" borderId="20">
      <alignment horizontal="right" vertical="center"/>
    </xf>
    <xf numFmtId="187" fontId="142" fillId="0" borderId="20">
      <alignment horizontal="right" vertical="center"/>
    </xf>
    <xf numFmtId="278" fontId="35" fillId="0" borderId="32">
      <alignment horizontal="right" vertical="center"/>
    </xf>
    <xf numFmtId="278" fontId="142" fillId="0" borderId="32">
      <alignment horizontal="right" vertical="center"/>
    </xf>
    <xf numFmtId="278" fontId="35" fillId="0" borderId="32">
      <alignment horizontal="right" vertical="center"/>
    </xf>
    <xf numFmtId="278" fontId="142" fillId="0" borderId="32">
      <alignment horizontal="right" vertical="center"/>
    </xf>
    <xf numFmtId="187" fontId="35" fillId="0" borderId="20">
      <alignment horizontal="right" vertical="center"/>
    </xf>
    <xf numFmtId="187" fontId="142" fillId="0" borderId="20">
      <alignment horizontal="right" vertical="center"/>
    </xf>
    <xf numFmtId="187" fontId="35" fillId="0" borderId="20">
      <alignment horizontal="right" vertical="center"/>
    </xf>
    <xf numFmtId="187" fontId="142" fillId="0" borderId="20">
      <alignment horizontal="right" vertical="center"/>
    </xf>
    <xf numFmtId="278" fontId="35" fillId="0" borderId="32">
      <alignment horizontal="right" vertical="center"/>
    </xf>
    <xf numFmtId="278" fontId="142" fillId="0" borderId="32">
      <alignment horizontal="right" vertical="center"/>
    </xf>
    <xf numFmtId="187" fontId="35" fillId="0" borderId="20">
      <alignment horizontal="right" vertical="center"/>
    </xf>
    <xf numFmtId="187" fontId="142" fillId="0" borderId="20">
      <alignment horizontal="right" vertical="center"/>
    </xf>
    <xf numFmtId="187" fontId="35" fillId="0" borderId="20">
      <alignment horizontal="right" vertical="center"/>
    </xf>
    <xf numFmtId="187" fontId="142" fillId="0" borderId="20">
      <alignment horizontal="right" vertical="center"/>
    </xf>
    <xf numFmtId="187" fontId="35" fillId="0" borderId="20">
      <alignment horizontal="right" vertical="center"/>
    </xf>
    <xf numFmtId="187" fontId="142" fillId="0" borderId="20">
      <alignment horizontal="right" vertical="center"/>
    </xf>
    <xf numFmtId="187" fontId="35" fillId="0" borderId="20">
      <alignment horizontal="right" vertical="center"/>
    </xf>
    <xf numFmtId="187" fontId="142" fillId="0" borderId="20">
      <alignment horizontal="right" vertical="center"/>
    </xf>
    <xf numFmtId="187" fontId="142" fillId="0" borderId="20">
      <alignment horizontal="right" vertical="center"/>
    </xf>
    <xf numFmtId="187" fontId="142" fillId="0" borderId="20">
      <alignment horizontal="right" vertical="center"/>
    </xf>
    <xf numFmtId="187" fontId="142" fillId="0" borderId="20">
      <alignment horizontal="right" vertical="center"/>
    </xf>
    <xf numFmtId="187" fontId="142" fillId="0" borderId="20">
      <alignment horizontal="right" vertical="center"/>
    </xf>
    <xf numFmtId="187" fontId="142" fillId="0" borderId="20">
      <alignment horizontal="right" vertical="center"/>
    </xf>
    <xf numFmtId="187" fontId="142" fillId="0" borderId="20">
      <alignment horizontal="right" vertical="center"/>
    </xf>
    <xf numFmtId="187" fontId="142" fillId="0" borderId="20">
      <alignment horizontal="right" vertical="center"/>
    </xf>
    <xf numFmtId="278" fontId="35" fillId="0" borderId="32">
      <alignment horizontal="right" vertical="center"/>
    </xf>
    <xf numFmtId="278" fontId="142" fillId="0" borderId="32">
      <alignment horizontal="right" vertical="center"/>
    </xf>
    <xf numFmtId="187" fontId="35" fillId="0" borderId="20">
      <alignment horizontal="right" vertical="center"/>
    </xf>
    <xf numFmtId="187" fontId="142" fillId="0" borderId="20">
      <alignment horizontal="right" vertical="center"/>
    </xf>
    <xf numFmtId="168" fontId="175" fillId="0" borderId="20">
      <alignment horizontal="right" vertical="center"/>
    </xf>
    <xf numFmtId="168" fontId="176" fillId="0" borderId="20">
      <alignment horizontal="right" vertical="center"/>
    </xf>
    <xf numFmtId="168" fontId="175" fillId="0" borderId="20">
      <alignment horizontal="right" vertical="center"/>
    </xf>
    <xf numFmtId="168" fontId="176" fillId="0" borderId="20">
      <alignment horizontal="right" vertical="center"/>
    </xf>
    <xf numFmtId="168" fontId="175" fillId="0" borderId="20">
      <alignment horizontal="right" vertical="center"/>
    </xf>
    <xf numFmtId="275" fontId="176" fillId="0" borderId="32">
      <alignment horizontal="right" vertical="center"/>
    </xf>
    <xf numFmtId="275" fontId="175" fillId="0" borderId="32">
      <alignment horizontal="right" vertical="center"/>
    </xf>
    <xf numFmtId="168" fontId="176" fillId="0" borderId="20">
      <alignment horizontal="right" vertical="center"/>
    </xf>
    <xf numFmtId="168" fontId="175" fillId="0" borderId="20">
      <alignment horizontal="right" vertical="center"/>
    </xf>
    <xf numFmtId="275" fontId="176" fillId="0" borderId="32">
      <alignment horizontal="right" vertical="center"/>
    </xf>
    <xf numFmtId="275" fontId="175" fillId="0" borderId="32">
      <alignment horizontal="right" vertical="center"/>
    </xf>
    <xf numFmtId="275" fontId="176" fillId="0" borderId="32">
      <alignment horizontal="right" vertical="center"/>
    </xf>
    <xf numFmtId="275" fontId="175" fillId="0" borderId="32">
      <alignment horizontal="right" vertical="center"/>
    </xf>
    <xf numFmtId="275" fontId="176" fillId="0" borderId="32">
      <alignment horizontal="right" vertical="center"/>
    </xf>
    <xf numFmtId="275" fontId="175" fillId="0" borderId="32">
      <alignment horizontal="right" vertical="center"/>
    </xf>
    <xf numFmtId="275" fontId="176" fillId="0" borderId="32">
      <alignment horizontal="right" vertical="center"/>
    </xf>
    <xf numFmtId="275" fontId="175" fillId="0" borderId="32">
      <alignment horizontal="right" vertical="center"/>
    </xf>
    <xf numFmtId="168" fontId="176" fillId="0" borderId="20">
      <alignment horizontal="right" vertical="center"/>
    </xf>
    <xf numFmtId="168" fontId="175" fillId="0" borderId="20">
      <alignment horizontal="right" vertical="center"/>
    </xf>
    <xf numFmtId="168" fontId="176" fillId="0" borderId="20">
      <alignment horizontal="right" vertical="center"/>
    </xf>
    <xf numFmtId="168" fontId="175" fillId="0" borderId="20">
      <alignment horizontal="right" vertical="center"/>
    </xf>
    <xf numFmtId="168" fontId="176" fillId="0" borderId="20">
      <alignment horizontal="right" vertical="center"/>
    </xf>
    <xf numFmtId="168" fontId="175" fillId="0" borderId="20">
      <alignment horizontal="right" vertical="center"/>
    </xf>
    <xf numFmtId="275" fontId="176" fillId="0" borderId="32">
      <alignment horizontal="right" vertical="center"/>
    </xf>
    <xf numFmtId="275" fontId="175" fillId="0" borderId="32">
      <alignment horizontal="right" vertical="center"/>
    </xf>
    <xf numFmtId="168" fontId="176" fillId="0" borderId="20">
      <alignment horizontal="right" vertical="center"/>
    </xf>
    <xf numFmtId="168" fontId="175" fillId="0" borderId="20">
      <alignment horizontal="right" vertical="center"/>
    </xf>
    <xf numFmtId="168" fontId="176" fillId="0" borderId="20">
      <alignment horizontal="right" vertical="center"/>
    </xf>
    <xf numFmtId="168" fontId="175" fillId="0" borderId="20">
      <alignment horizontal="right" vertical="center"/>
    </xf>
    <xf numFmtId="168" fontId="176" fillId="0" borderId="20">
      <alignment horizontal="right" vertical="center"/>
    </xf>
    <xf numFmtId="168" fontId="175" fillId="0" borderId="20">
      <alignment horizontal="right" vertical="center"/>
    </xf>
    <xf numFmtId="168" fontId="176" fillId="0" borderId="20">
      <alignment horizontal="right" vertical="center"/>
    </xf>
    <xf numFmtId="168" fontId="175" fillId="0" borderId="20">
      <alignment horizontal="right" vertical="center"/>
    </xf>
    <xf numFmtId="199" fontId="81" fillId="0" borderId="20">
      <alignment horizontal="right" vertical="center"/>
    </xf>
    <xf numFmtId="199" fontId="178" fillId="0" borderId="20">
      <alignment horizontal="right" vertical="center"/>
    </xf>
    <xf numFmtId="167" fontId="139" fillId="0" borderId="20">
      <alignment horizontal="right" vertical="center"/>
    </xf>
    <xf numFmtId="167" fontId="56" fillId="0" borderId="20">
      <alignment horizontal="right" vertical="center"/>
    </xf>
    <xf numFmtId="167" fontId="139" fillId="0" borderId="20">
      <alignment horizontal="right" vertical="center"/>
    </xf>
    <xf numFmtId="187" fontId="142" fillId="0" borderId="20">
      <alignment horizontal="right" vertical="center"/>
    </xf>
    <xf numFmtId="187" fontId="35" fillId="0" borderId="20">
      <alignment horizontal="right" vertical="center"/>
    </xf>
    <xf numFmtId="187" fontId="142" fillId="0" borderId="20">
      <alignment horizontal="right" vertical="center"/>
    </xf>
    <xf numFmtId="245" fontId="32" fillId="0" borderId="20">
      <alignment horizontal="right" vertical="center"/>
    </xf>
    <xf numFmtId="187" fontId="35" fillId="0" borderId="20">
      <alignment horizontal="right" vertical="center"/>
    </xf>
    <xf numFmtId="187" fontId="142" fillId="0" borderId="20">
      <alignment horizontal="right" vertical="center"/>
    </xf>
    <xf numFmtId="278" fontId="35" fillId="0" borderId="32">
      <alignment horizontal="right" vertical="center"/>
    </xf>
    <xf numFmtId="278" fontId="142" fillId="0" borderId="32">
      <alignment horizontal="right" vertical="center"/>
    </xf>
    <xf numFmtId="277" fontId="18" fillId="0" borderId="32">
      <alignment horizontal="right" vertical="center"/>
    </xf>
    <xf numFmtId="277" fontId="24" fillId="0" borderId="32">
      <alignment horizontal="right" vertical="center"/>
    </xf>
    <xf numFmtId="170" fontId="18" fillId="0" borderId="20">
      <alignment horizontal="right" vertical="center"/>
    </xf>
    <xf numFmtId="170" fontId="24" fillId="0" borderId="20">
      <alignment horizontal="right" vertical="center"/>
    </xf>
    <xf numFmtId="170" fontId="18" fillId="0" borderId="20">
      <alignment horizontal="right" vertical="center"/>
    </xf>
    <xf numFmtId="170" fontId="24" fillId="0" borderId="20">
      <alignment horizontal="right" vertical="center"/>
    </xf>
    <xf numFmtId="277" fontId="18" fillId="0" borderId="32">
      <alignment horizontal="right" vertical="center"/>
    </xf>
    <xf numFmtId="277" fontId="24" fillId="0" borderId="32">
      <alignment horizontal="right" vertical="center"/>
    </xf>
    <xf numFmtId="277" fontId="18" fillId="0" borderId="32">
      <alignment horizontal="right" vertical="center"/>
    </xf>
    <xf numFmtId="277" fontId="24" fillId="0" borderId="32">
      <alignment horizontal="right" vertical="center"/>
    </xf>
    <xf numFmtId="170" fontId="18" fillId="0" borderId="20">
      <alignment horizontal="right" vertical="center"/>
    </xf>
    <xf numFmtId="170" fontId="24" fillId="0" borderId="20">
      <alignment horizontal="right" vertical="center"/>
    </xf>
    <xf numFmtId="170" fontId="18" fillId="0" borderId="20">
      <alignment horizontal="right" vertical="center"/>
    </xf>
    <xf numFmtId="170" fontId="24" fillId="0" borderId="20">
      <alignment horizontal="right" vertical="center"/>
    </xf>
    <xf numFmtId="170" fontId="18" fillId="0" borderId="20">
      <alignment horizontal="right" vertical="center"/>
    </xf>
    <xf numFmtId="170" fontId="24" fillId="0" borderId="20">
      <alignment horizontal="right" vertical="center"/>
    </xf>
    <xf numFmtId="170" fontId="18" fillId="0" borderId="20">
      <alignment horizontal="right" vertical="center"/>
    </xf>
    <xf numFmtId="170" fontId="24" fillId="0" borderId="20">
      <alignment horizontal="right" vertical="center"/>
    </xf>
    <xf numFmtId="229" fontId="56" fillId="0" borderId="20">
      <alignment horizontal="right" vertical="center"/>
    </xf>
    <xf numFmtId="229" fontId="139" fillId="0" borderId="20">
      <alignment horizontal="right" vertical="center"/>
    </xf>
    <xf numFmtId="167" fontId="139" fillId="0" borderId="20">
      <alignment horizontal="right" vertical="center"/>
    </xf>
    <xf numFmtId="187" fontId="35" fillId="0" borderId="20">
      <alignment horizontal="right" vertical="center"/>
    </xf>
    <xf numFmtId="187" fontId="142" fillId="0" borderId="20">
      <alignment horizontal="right" vertical="center"/>
    </xf>
    <xf numFmtId="167" fontId="139" fillId="0" borderId="20">
      <alignment horizontal="right" vertical="center"/>
    </xf>
    <xf numFmtId="167" fontId="139" fillId="0" borderId="20">
      <alignment horizontal="right" vertical="center"/>
    </xf>
    <xf numFmtId="199" fontId="81" fillId="0" borderId="20">
      <alignment horizontal="right" vertical="center"/>
    </xf>
    <xf numFmtId="199" fontId="178" fillId="0" borderId="20">
      <alignment horizontal="right" vertical="center"/>
    </xf>
    <xf numFmtId="167" fontId="139" fillId="0" borderId="20">
      <alignment horizontal="right" vertical="center"/>
    </xf>
    <xf numFmtId="231" fontId="56" fillId="0" borderId="20">
      <alignment horizontal="right" vertical="center"/>
    </xf>
    <xf numFmtId="231" fontId="139" fillId="0" borderId="20">
      <alignment horizontal="right" vertical="center"/>
    </xf>
    <xf numFmtId="231" fontId="56" fillId="0" borderId="20">
      <alignment horizontal="right" vertical="center"/>
    </xf>
    <xf numFmtId="231" fontId="139" fillId="0" borderId="20">
      <alignment horizontal="right" vertical="center"/>
    </xf>
    <xf numFmtId="231" fontId="56" fillId="0" borderId="20">
      <alignment horizontal="right" vertical="center"/>
    </xf>
    <xf numFmtId="231" fontId="139" fillId="0" borderId="20">
      <alignment horizontal="right" vertical="center"/>
    </xf>
    <xf numFmtId="281" fontId="56" fillId="0" borderId="32">
      <alignment horizontal="right" vertical="center"/>
    </xf>
    <xf numFmtId="281" fontId="139" fillId="0" borderId="32">
      <alignment horizontal="right" vertical="center"/>
    </xf>
    <xf numFmtId="281" fontId="56" fillId="0" borderId="32">
      <alignment horizontal="right" vertical="center"/>
    </xf>
    <xf numFmtId="281" fontId="139" fillId="0" borderId="32">
      <alignment horizontal="right" vertical="center"/>
    </xf>
    <xf numFmtId="231" fontId="139" fillId="0" borderId="20">
      <alignment horizontal="right" vertical="center"/>
    </xf>
    <xf numFmtId="281" fontId="56" fillId="0" borderId="32">
      <alignment horizontal="right" vertical="center"/>
    </xf>
    <xf numFmtId="281" fontId="139" fillId="0" borderId="32">
      <alignment horizontal="right" vertical="center"/>
    </xf>
    <xf numFmtId="231" fontId="56" fillId="0" borderId="20">
      <alignment horizontal="right" vertical="center"/>
    </xf>
    <xf numFmtId="231" fontId="139" fillId="0" borderId="20">
      <alignment horizontal="right" vertical="center"/>
    </xf>
    <xf numFmtId="281" fontId="56" fillId="0" borderId="32">
      <alignment horizontal="right" vertical="center"/>
    </xf>
    <xf numFmtId="281" fontId="139" fillId="0" borderId="32">
      <alignment horizontal="right" vertical="center"/>
    </xf>
    <xf numFmtId="281" fontId="56" fillId="0" borderId="32">
      <alignment horizontal="right" vertical="center"/>
    </xf>
    <xf numFmtId="281" fontId="139" fillId="0" borderId="32">
      <alignment horizontal="right" vertical="center"/>
    </xf>
    <xf numFmtId="231" fontId="56" fillId="0" borderId="20">
      <alignment horizontal="right" vertical="center"/>
    </xf>
    <xf numFmtId="231" fontId="139" fillId="0" borderId="20">
      <alignment horizontal="right" vertical="center"/>
    </xf>
    <xf numFmtId="231" fontId="56" fillId="0" borderId="20">
      <alignment horizontal="right" vertical="center"/>
    </xf>
    <xf numFmtId="231" fontId="139" fillId="0" borderId="20">
      <alignment horizontal="right" vertical="center"/>
    </xf>
    <xf numFmtId="281" fontId="56" fillId="0" borderId="32">
      <alignment horizontal="right" vertical="center"/>
    </xf>
    <xf numFmtId="281" fontId="139" fillId="0" borderId="32">
      <alignment horizontal="right" vertical="center"/>
    </xf>
    <xf numFmtId="231" fontId="56" fillId="0" borderId="20">
      <alignment horizontal="right" vertical="center"/>
    </xf>
    <xf numFmtId="231" fontId="139" fillId="0" borderId="20">
      <alignment horizontal="right" vertical="center"/>
    </xf>
    <xf numFmtId="231" fontId="56" fillId="0" borderId="20">
      <alignment horizontal="right" vertical="center"/>
    </xf>
    <xf numFmtId="231" fontId="139" fillId="0" borderId="20">
      <alignment horizontal="right" vertical="center"/>
    </xf>
    <xf numFmtId="231" fontId="56" fillId="0" borderId="20">
      <alignment horizontal="right" vertical="center"/>
    </xf>
    <xf numFmtId="231" fontId="139" fillId="0" borderId="20">
      <alignment horizontal="right" vertical="center"/>
    </xf>
    <xf numFmtId="231" fontId="56" fillId="0" borderId="20">
      <alignment horizontal="right" vertical="center"/>
    </xf>
    <xf numFmtId="231" fontId="139" fillId="0" borderId="20">
      <alignment horizontal="right" vertical="center"/>
    </xf>
    <xf numFmtId="277" fontId="18" fillId="0" borderId="32">
      <alignment horizontal="right" vertical="center"/>
    </xf>
    <xf numFmtId="277" fontId="24" fillId="0" borderId="32">
      <alignment horizontal="right" vertical="center"/>
    </xf>
    <xf numFmtId="170" fontId="18" fillId="0" borderId="20">
      <alignment horizontal="right" vertical="center"/>
    </xf>
    <xf numFmtId="170" fontId="24" fillId="0" borderId="20">
      <alignment horizontal="right" vertical="center"/>
    </xf>
    <xf numFmtId="170" fontId="18" fillId="0" borderId="20">
      <alignment horizontal="right" vertical="center"/>
    </xf>
    <xf numFmtId="170" fontId="24" fillId="0" borderId="20">
      <alignment horizontal="right" vertical="center"/>
    </xf>
    <xf numFmtId="277" fontId="18" fillId="0" borderId="32">
      <alignment horizontal="right" vertical="center"/>
    </xf>
    <xf numFmtId="277" fontId="24" fillId="0" borderId="32">
      <alignment horizontal="right" vertical="center"/>
    </xf>
    <xf numFmtId="277" fontId="18" fillId="0" borderId="32">
      <alignment horizontal="right" vertical="center"/>
    </xf>
    <xf numFmtId="277" fontId="24" fillId="0" borderId="32">
      <alignment horizontal="right" vertical="center"/>
    </xf>
    <xf numFmtId="170" fontId="18" fillId="0" borderId="20">
      <alignment horizontal="right" vertical="center"/>
    </xf>
    <xf numFmtId="170" fontId="24" fillId="0" borderId="20">
      <alignment horizontal="right" vertical="center"/>
    </xf>
    <xf numFmtId="170" fontId="18" fillId="0" borderId="20">
      <alignment horizontal="right" vertical="center"/>
    </xf>
    <xf numFmtId="170" fontId="24" fillId="0" borderId="20">
      <alignment horizontal="right" vertical="center"/>
    </xf>
    <xf numFmtId="170" fontId="18" fillId="0" borderId="20">
      <alignment horizontal="right" vertical="center"/>
    </xf>
    <xf numFmtId="170" fontId="24" fillId="0" borderId="20">
      <alignment horizontal="right" vertical="center"/>
    </xf>
    <xf numFmtId="170" fontId="18" fillId="0" borderId="20">
      <alignment horizontal="right" vertical="center"/>
    </xf>
    <xf numFmtId="170" fontId="24" fillId="0" borderId="20">
      <alignment horizontal="right" vertical="center"/>
    </xf>
    <xf numFmtId="170" fontId="18" fillId="0" borderId="20">
      <alignment horizontal="right" vertical="center"/>
    </xf>
    <xf numFmtId="170" fontId="24" fillId="0" borderId="20">
      <alignment horizontal="right" vertical="center"/>
    </xf>
    <xf numFmtId="187" fontId="35" fillId="0" borderId="20">
      <alignment horizontal="right" vertical="center"/>
    </xf>
    <xf numFmtId="187" fontId="142" fillId="0" borderId="20">
      <alignment horizontal="right" vertical="center"/>
    </xf>
    <xf numFmtId="187" fontId="35" fillId="0" borderId="20">
      <alignment horizontal="right" vertical="center"/>
    </xf>
    <xf numFmtId="187" fontId="142" fillId="0" borderId="20">
      <alignment horizontal="right" vertical="center"/>
    </xf>
    <xf numFmtId="187" fontId="35" fillId="0" borderId="20">
      <alignment horizontal="right" vertical="center"/>
    </xf>
    <xf numFmtId="187" fontId="142" fillId="0" borderId="20">
      <alignment horizontal="right" vertical="center"/>
    </xf>
    <xf numFmtId="187" fontId="142" fillId="0" borderId="20">
      <alignment horizontal="right" vertical="center"/>
    </xf>
    <xf numFmtId="187" fontId="35" fillId="0" borderId="20">
      <alignment horizontal="right" vertical="center"/>
    </xf>
    <xf numFmtId="187" fontId="142" fillId="0" borderId="20">
      <alignment horizontal="right" vertical="center"/>
    </xf>
    <xf numFmtId="187" fontId="142" fillId="0" borderId="20">
      <alignment horizontal="right" vertical="center"/>
    </xf>
    <xf numFmtId="187" fontId="35" fillId="0" borderId="20">
      <alignment horizontal="right" vertical="center"/>
    </xf>
    <xf numFmtId="187" fontId="142" fillId="0" borderId="20">
      <alignment horizontal="right" vertical="center"/>
    </xf>
    <xf numFmtId="199" fontId="81" fillId="0" borderId="20">
      <alignment horizontal="right" vertical="center"/>
    </xf>
    <xf numFmtId="199" fontId="178" fillId="0" borderId="20">
      <alignment horizontal="right" vertical="center"/>
    </xf>
    <xf numFmtId="199" fontId="81" fillId="0" borderId="20">
      <alignment horizontal="right" vertical="center"/>
    </xf>
    <xf numFmtId="199" fontId="178" fillId="0" borderId="20">
      <alignment horizontal="right" vertical="center"/>
    </xf>
    <xf numFmtId="199" fontId="178" fillId="0" borderId="20">
      <alignment horizontal="right" vertical="center"/>
    </xf>
    <xf numFmtId="187" fontId="35" fillId="0" borderId="20">
      <alignment horizontal="right" vertical="center"/>
    </xf>
    <xf numFmtId="187" fontId="142" fillId="0" borderId="20">
      <alignment horizontal="right" vertical="center"/>
    </xf>
    <xf numFmtId="187" fontId="35" fillId="0" borderId="20">
      <alignment horizontal="right" vertical="center"/>
    </xf>
    <xf numFmtId="187" fontId="142" fillId="0" borderId="20">
      <alignment horizontal="right" vertical="center"/>
    </xf>
    <xf numFmtId="278" fontId="35" fillId="0" borderId="32">
      <alignment horizontal="right" vertical="center"/>
    </xf>
    <xf numFmtId="278" fontId="142" fillId="0" borderId="32">
      <alignment horizontal="right" vertical="center"/>
    </xf>
    <xf numFmtId="187" fontId="142" fillId="0" borderId="20">
      <alignment horizontal="right" vertical="center"/>
    </xf>
    <xf numFmtId="167" fontId="56" fillId="0" borderId="20">
      <alignment horizontal="right" vertical="center"/>
    </xf>
    <xf numFmtId="167" fontId="139" fillId="0" borderId="20">
      <alignment horizontal="right" vertical="center"/>
    </xf>
    <xf numFmtId="167" fontId="139" fillId="0" borderId="20">
      <alignment horizontal="right" vertical="center"/>
    </xf>
    <xf numFmtId="187" fontId="142" fillId="0" borderId="20">
      <alignment horizontal="right" vertical="center"/>
    </xf>
    <xf numFmtId="187" fontId="35" fillId="0" borderId="20">
      <alignment horizontal="right" vertical="center"/>
    </xf>
    <xf numFmtId="187" fontId="142" fillId="0" borderId="20">
      <alignment horizontal="right" vertical="center"/>
    </xf>
    <xf numFmtId="187" fontId="35" fillId="0" borderId="20">
      <alignment horizontal="right" vertical="center"/>
    </xf>
    <xf numFmtId="187" fontId="142" fillId="0" borderId="20">
      <alignment horizontal="right" vertical="center"/>
    </xf>
    <xf numFmtId="170" fontId="18" fillId="0" borderId="20">
      <alignment horizontal="right" vertical="center"/>
    </xf>
    <xf numFmtId="170" fontId="24" fillId="0" borderId="20">
      <alignment horizontal="right" vertical="center"/>
    </xf>
    <xf numFmtId="237" fontId="179" fillId="2" borderId="33" applyFont="0" applyFill="0" applyBorder="0"/>
    <xf numFmtId="245" fontId="32" fillId="0" borderId="20">
      <alignment horizontal="right" vertical="center"/>
    </xf>
    <xf numFmtId="187" fontId="35" fillId="0" borderId="20">
      <alignment horizontal="right" vertical="center"/>
    </xf>
    <xf numFmtId="187" fontId="142" fillId="0" borderId="20">
      <alignment horizontal="right" vertical="center"/>
    </xf>
    <xf numFmtId="199" fontId="178" fillId="0" borderId="20">
      <alignment horizontal="right" vertical="center"/>
    </xf>
    <xf numFmtId="199" fontId="178" fillId="0" borderId="20">
      <alignment horizontal="right" vertical="center"/>
    </xf>
    <xf numFmtId="199" fontId="81" fillId="0" borderId="20">
      <alignment horizontal="right" vertical="center"/>
    </xf>
    <xf numFmtId="199" fontId="178" fillId="0" borderId="20">
      <alignment horizontal="right" vertical="center"/>
    </xf>
    <xf numFmtId="199" fontId="178" fillId="0" borderId="20">
      <alignment horizontal="right" vertical="center"/>
    </xf>
    <xf numFmtId="187" fontId="35" fillId="0" borderId="20">
      <alignment horizontal="right" vertical="center"/>
    </xf>
    <xf numFmtId="187" fontId="142" fillId="0" borderId="20">
      <alignment horizontal="right" vertical="center"/>
    </xf>
    <xf numFmtId="199" fontId="81" fillId="0" borderId="20">
      <alignment horizontal="right" vertical="center"/>
    </xf>
    <xf numFmtId="199" fontId="178" fillId="0" borderId="20">
      <alignment horizontal="right" vertical="center"/>
    </xf>
    <xf numFmtId="199" fontId="81" fillId="0" borderId="20">
      <alignment horizontal="right" vertical="center"/>
    </xf>
    <xf numFmtId="199" fontId="178" fillId="0" borderId="20">
      <alignment horizontal="right" vertical="center"/>
    </xf>
    <xf numFmtId="199" fontId="178" fillId="0" borderId="20">
      <alignment horizontal="right" vertical="center"/>
    </xf>
    <xf numFmtId="245" fontId="32" fillId="0" borderId="20">
      <alignment horizontal="right" vertical="center"/>
    </xf>
    <xf numFmtId="187" fontId="142" fillId="0" borderId="20">
      <alignment horizontal="right" vertical="center"/>
    </xf>
    <xf numFmtId="168" fontId="176" fillId="0" borderId="20">
      <alignment horizontal="right" vertical="center"/>
    </xf>
    <xf numFmtId="168" fontId="175" fillId="0" borderId="20">
      <alignment horizontal="right" vertical="center"/>
    </xf>
    <xf numFmtId="187" fontId="35" fillId="0" borderId="20">
      <alignment horizontal="right" vertical="center"/>
    </xf>
    <xf numFmtId="187" fontId="142" fillId="0" borderId="20">
      <alignment horizontal="right" vertical="center"/>
    </xf>
    <xf numFmtId="245" fontId="32" fillId="0" borderId="20">
      <alignment horizontal="right" vertical="center"/>
    </xf>
    <xf numFmtId="167" fontId="56" fillId="0" borderId="20">
      <alignment horizontal="right" vertical="center"/>
    </xf>
    <xf numFmtId="167" fontId="139" fillId="0" borderId="20">
      <alignment horizontal="right" vertical="center"/>
    </xf>
    <xf numFmtId="187" fontId="35" fillId="0" borderId="20">
      <alignment horizontal="right" vertical="center"/>
    </xf>
    <xf numFmtId="187" fontId="142" fillId="0" borderId="20">
      <alignment horizontal="right" vertical="center"/>
    </xf>
    <xf numFmtId="181" fontId="32" fillId="0" borderId="20">
      <alignment horizontal="right" vertical="center"/>
    </xf>
    <xf numFmtId="181" fontId="13" fillId="0" borderId="20">
      <alignment horizontal="right" vertical="center"/>
    </xf>
    <xf numFmtId="181" fontId="32" fillId="0" borderId="20">
      <alignment horizontal="right" vertical="center"/>
    </xf>
    <xf numFmtId="181" fontId="13" fillId="0" borderId="20">
      <alignment horizontal="right" vertical="center"/>
    </xf>
    <xf numFmtId="181" fontId="32" fillId="0" borderId="20">
      <alignment horizontal="right" vertical="center"/>
    </xf>
    <xf numFmtId="259" fontId="13" fillId="0" borderId="32">
      <alignment horizontal="right" vertical="center"/>
    </xf>
    <xf numFmtId="259" fontId="32" fillId="0" borderId="32">
      <alignment horizontal="right" vertical="center"/>
    </xf>
    <xf numFmtId="285" fontId="13" fillId="0" borderId="20">
      <alignment horizontal="right" vertical="center"/>
    </xf>
    <xf numFmtId="285" fontId="32" fillId="0" borderId="20">
      <alignment horizontal="right" vertical="center"/>
    </xf>
    <xf numFmtId="285" fontId="13" fillId="0" borderId="20">
      <alignment horizontal="right" vertical="center"/>
    </xf>
    <xf numFmtId="285" fontId="32" fillId="0" borderId="20">
      <alignment horizontal="right" vertical="center"/>
    </xf>
    <xf numFmtId="181" fontId="13" fillId="0" borderId="20">
      <alignment horizontal="right" vertical="center"/>
    </xf>
    <xf numFmtId="181" fontId="32" fillId="0" borderId="20">
      <alignment horizontal="right" vertical="center"/>
    </xf>
    <xf numFmtId="259" fontId="13" fillId="0" borderId="32">
      <alignment horizontal="right" vertical="center"/>
    </xf>
    <xf numFmtId="259" fontId="32" fillId="0" borderId="32">
      <alignment horizontal="right" vertical="center"/>
    </xf>
    <xf numFmtId="259" fontId="13" fillId="0" borderId="32">
      <alignment horizontal="right" vertical="center"/>
    </xf>
    <xf numFmtId="259" fontId="32" fillId="0" borderId="32">
      <alignment horizontal="right" vertical="center"/>
    </xf>
    <xf numFmtId="259" fontId="13" fillId="0" borderId="32">
      <alignment horizontal="right" vertical="center"/>
    </xf>
    <xf numFmtId="259" fontId="32" fillId="0" borderId="32">
      <alignment horizontal="right" vertical="center"/>
    </xf>
    <xf numFmtId="259" fontId="13" fillId="0" borderId="32">
      <alignment horizontal="right" vertical="center"/>
    </xf>
    <xf numFmtId="259" fontId="32" fillId="0" borderId="32">
      <alignment horizontal="right" vertical="center"/>
    </xf>
    <xf numFmtId="181" fontId="13" fillId="0" borderId="20">
      <alignment horizontal="right" vertical="center"/>
    </xf>
    <xf numFmtId="181" fontId="32" fillId="0" borderId="20">
      <alignment horizontal="right" vertical="center"/>
    </xf>
    <xf numFmtId="181" fontId="13" fillId="0" borderId="20">
      <alignment horizontal="right" vertical="center"/>
    </xf>
    <xf numFmtId="181" fontId="32" fillId="0" borderId="20">
      <alignment horizontal="right" vertical="center"/>
    </xf>
    <xf numFmtId="181" fontId="13" fillId="0" borderId="20">
      <alignment horizontal="right" vertical="center"/>
    </xf>
    <xf numFmtId="181" fontId="32" fillId="0" borderId="20">
      <alignment horizontal="right" vertical="center"/>
    </xf>
    <xf numFmtId="259" fontId="13" fillId="0" borderId="32">
      <alignment horizontal="right" vertical="center"/>
    </xf>
    <xf numFmtId="259" fontId="32" fillId="0" borderId="32">
      <alignment horizontal="right" vertical="center"/>
    </xf>
    <xf numFmtId="181" fontId="13" fillId="0" borderId="20">
      <alignment horizontal="right" vertical="center"/>
    </xf>
    <xf numFmtId="181" fontId="32" fillId="0" borderId="20">
      <alignment horizontal="right" vertical="center"/>
    </xf>
    <xf numFmtId="181" fontId="13" fillId="0" borderId="20">
      <alignment horizontal="right" vertical="center"/>
    </xf>
    <xf numFmtId="181" fontId="32" fillId="0" borderId="20">
      <alignment horizontal="right" vertical="center"/>
    </xf>
    <xf numFmtId="181" fontId="13" fillId="0" borderId="20">
      <alignment horizontal="right" vertical="center"/>
    </xf>
    <xf numFmtId="181" fontId="32" fillId="0" borderId="20">
      <alignment horizontal="right" vertical="center"/>
    </xf>
    <xf numFmtId="181" fontId="13" fillId="0" borderId="20">
      <alignment horizontal="right" vertical="center"/>
    </xf>
    <xf numFmtId="181" fontId="32" fillId="0" borderId="20">
      <alignment horizontal="right" vertical="center"/>
    </xf>
    <xf numFmtId="170" fontId="18" fillId="0" borderId="20">
      <alignment horizontal="right" vertical="center"/>
    </xf>
    <xf numFmtId="170" fontId="24" fillId="0" borderId="20">
      <alignment horizontal="right" vertical="center"/>
    </xf>
    <xf numFmtId="170" fontId="18" fillId="0" borderId="20">
      <alignment horizontal="right" vertical="center"/>
    </xf>
    <xf numFmtId="170" fontId="24" fillId="0" borderId="20">
      <alignment horizontal="right" vertical="center"/>
    </xf>
    <xf numFmtId="170" fontId="18" fillId="0" borderId="20">
      <alignment horizontal="right" vertical="center"/>
    </xf>
    <xf numFmtId="170" fontId="24" fillId="0" borderId="20">
      <alignment horizontal="right" vertical="center"/>
    </xf>
    <xf numFmtId="277" fontId="18" fillId="0" borderId="32">
      <alignment horizontal="right" vertical="center"/>
    </xf>
    <xf numFmtId="277" fontId="24" fillId="0" borderId="32">
      <alignment horizontal="right" vertical="center"/>
    </xf>
    <xf numFmtId="277" fontId="18" fillId="0" borderId="32">
      <alignment horizontal="right" vertical="center"/>
    </xf>
    <xf numFmtId="277" fontId="24" fillId="0" borderId="32">
      <alignment horizontal="right" vertical="center"/>
    </xf>
    <xf numFmtId="170" fontId="24" fillId="0" borderId="20">
      <alignment horizontal="right" vertical="center"/>
    </xf>
    <xf numFmtId="277" fontId="18" fillId="0" borderId="32">
      <alignment horizontal="right" vertical="center"/>
    </xf>
    <xf numFmtId="277" fontId="24" fillId="0" borderId="32">
      <alignment horizontal="right" vertical="center"/>
    </xf>
    <xf numFmtId="170" fontId="18" fillId="0" borderId="20">
      <alignment horizontal="right" vertical="center"/>
    </xf>
    <xf numFmtId="170" fontId="24" fillId="0" borderId="20">
      <alignment horizontal="right" vertical="center"/>
    </xf>
    <xf numFmtId="277" fontId="18" fillId="0" borderId="32">
      <alignment horizontal="right" vertical="center"/>
    </xf>
    <xf numFmtId="277" fontId="24" fillId="0" borderId="32">
      <alignment horizontal="right" vertical="center"/>
    </xf>
    <xf numFmtId="277" fontId="18" fillId="0" borderId="32">
      <alignment horizontal="right" vertical="center"/>
    </xf>
    <xf numFmtId="277" fontId="24" fillId="0" borderId="32">
      <alignment horizontal="right" vertical="center"/>
    </xf>
    <xf numFmtId="170" fontId="18" fillId="0" borderId="20">
      <alignment horizontal="right" vertical="center"/>
    </xf>
    <xf numFmtId="170" fontId="24" fillId="0" borderId="20">
      <alignment horizontal="right" vertical="center"/>
    </xf>
    <xf numFmtId="170" fontId="18" fillId="0" borderId="20">
      <alignment horizontal="right" vertical="center"/>
    </xf>
    <xf numFmtId="170" fontId="24" fillId="0" borderId="20">
      <alignment horizontal="right" vertical="center"/>
    </xf>
    <xf numFmtId="277" fontId="18" fillId="0" borderId="32">
      <alignment horizontal="right" vertical="center"/>
    </xf>
    <xf numFmtId="277" fontId="24" fillId="0" borderId="32">
      <alignment horizontal="right" vertical="center"/>
    </xf>
    <xf numFmtId="170" fontId="18" fillId="0" borderId="20">
      <alignment horizontal="right" vertical="center"/>
    </xf>
    <xf numFmtId="170" fontId="24" fillId="0" borderId="20">
      <alignment horizontal="right" vertical="center"/>
    </xf>
    <xf numFmtId="170" fontId="18" fillId="0" borderId="20">
      <alignment horizontal="right" vertical="center"/>
    </xf>
    <xf numFmtId="170" fontId="24" fillId="0" borderId="20">
      <alignment horizontal="right" vertical="center"/>
    </xf>
    <xf numFmtId="170" fontId="18" fillId="0" borderId="20">
      <alignment horizontal="right" vertical="center"/>
    </xf>
    <xf numFmtId="170" fontId="24" fillId="0" borderId="20">
      <alignment horizontal="right" vertical="center"/>
    </xf>
    <xf numFmtId="170" fontId="18" fillId="0" borderId="20">
      <alignment horizontal="right" vertical="center"/>
    </xf>
    <xf numFmtId="170" fontId="24" fillId="0" borderId="20">
      <alignment horizontal="right" vertical="center"/>
    </xf>
    <xf numFmtId="199" fontId="81" fillId="0" borderId="20">
      <alignment horizontal="right" vertical="center"/>
    </xf>
    <xf numFmtId="199" fontId="178" fillId="0" borderId="20">
      <alignment horizontal="right" vertical="center"/>
    </xf>
    <xf numFmtId="187" fontId="35" fillId="0" borderId="20">
      <alignment horizontal="right" vertical="center"/>
    </xf>
    <xf numFmtId="187" fontId="142" fillId="0" borderId="20">
      <alignment horizontal="right" vertical="center"/>
    </xf>
    <xf numFmtId="170" fontId="18" fillId="0" borderId="20">
      <alignment horizontal="right" vertical="center"/>
    </xf>
    <xf numFmtId="170" fontId="24" fillId="0" borderId="20">
      <alignment horizontal="right" vertical="center"/>
    </xf>
    <xf numFmtId="170" fontId="18" fillId="0" borderId="20">
      <alignment horizontal="right" vertical="center"/>
    </xf>
    <xf numFmtId="170" fontId="24" fillId="0" borderId="20">
      <alignment horizontal="right" vertical="center"/>
    </xf>
    <xf numFmtId="170" fontId="24" fillId="0" borderId="20">
      <alignment horizontal="right" vertical="center"/>
    </xf>
    <xf numFmtId="199" fontId="81" fillId="0" borderId="20">
      <alignment horizontal="right" vertical="center"/>
    </xf>
    <xf numFmtId="199" fontId="178" fillId="0" borderId="20">
      <alignment horizontal="right" vertical="center"/>
    </xf>
    <xf numFmtId="170" fontId="18" fillId="0" borderId="20">
      <alignment horizontal="right" vertical="center"/>
    </xf>
    <xf numFmtId="170" fontId="24" fillId="0" borderId="20">
      <alignment horizontal="right" vertical="center"/>
    </xf>
    <xf numFmtId="199" fontId="81" fillId="0" borderId="20">
      <alignment horizontal="right" vertical="center"/>
    </xf>
    <xf numFmtId="199" fontId="178" fillId="0" borderId="20">
      <alignment horizontal="right" vertical="center"/>
    </xf>
    <xf numFmtId="170" fontId="18" fillId="0" borderId="20">
      <alignment horizontal="right" vertical="center"/>
    </xf>
    <xf numFmtId="170" fontId="24" fillId="0" borderId="20">
      <alignment horizontal="right" vertical="center"/>
    </xf>
    <xf numFmtId="170" fontId="18" fillId="0" borderId="20">
      <alignment horizontal="right" vertical="center"/>
    </xf>
    <xf numFmtId="170" fontId="24" fillId="0" borderId="20">
      <alignment horizontal="right" vertical="center"/>
    </xf>
    <xf numFmtId="170" fontId="24" fillId="0" borderId="20">
      <alignment horizontal="right" vertical="center"/>
    </xf>
    <xf numFmtId="187" fontId="35" fillId="0" borderId="20">
      <alignment horizontal="right" vertical="center"/>
    </xf>
    <xf numFmtId="187" fontId="142" fillId="0" borderId="20">
      <alignment horizontal="right" vertical="center"/>
    </xf>
    <xf numFmtId="241" fontId="180" fillId="0" borderId="20">
      <alignment horizontal="right" vertical="center"/>
    </xf>
    <xf numFmtId="241" fontId="239" fillId="0" borderId="20">
      <alignment horizontal="right" vertical="center"/>
    </xf>
    <xf numFmtId="0" fontId="181" fillId="0" borderId="0">
      <alignment horizontal="centerContinuous"/>
    </xf>
    <xf numFmtId="288" fontId="95" fillId="0" borderId="2">
      <protection hidden="1"/>
    </xf>
    <xf numFmtId="49" fontId="85" fillId="0" borderId="0" applyFill="0" applyBorder="0" applyAlignment="0"/>
    <xf numFmtId="0" fontId="36" fillId="0" borderId="0" applyFill="0" applyBorder="0" applyAlignment="0"/>
    <xf numFmtId="0" fontId="19" fillId="0" borderId="0" applyFill="0" applyBorder="0" applyAlignment="0"/>
    <xf numFmtId="185" fontId="36" fillId="0" borderId="0" applyFill="0" applyBorder="0" applyAlignment="0"/>
    <xf numFmtId="185" fontId="19" fillId="0" borderId="0" applyFill="0" applyBorder="0" applyAlignment="0"/>
    <xf numFmtId="188" fontId="35" fillId="0" borderId="20">
      <alignment horizontal="center"/>
    </xf>
    <xf numFmtId="0" fontId="35" fillId="0" borderId="0" applyNumberFormat="0" applyFill="0" applyBorder="0" applyAlignment="0" applyProtection="0"/>
    <xf numFmtId="188" fontId="142" fillId="0" borderId="20">
      <alignment horizontal="center"/>
    </xf>
    <xf numFmtId="0" fontId="142" fillId="0" borderId="0" applyNumberFormat="0" applyFill="0" applyBorder="0" applyAlignment="0" applyProtection="0"/>
    <xf numFmtId="192" fontId="81" fillId="0" borderId="20">
      <alignment horizontal="center"/>
    </xf>
    <xf numFmtId="0" fontId="35" fillId="0" borderId="0" applyNumberFormat="0" applyFill="0" applyBorder="0" applyAlignment="0" applyProtection="0"/>
    <xf numFmtId="0" fontId="142" fillId="0" borderId="0" applyNumberFormat="0" applyFill="0" applyBorder="0" applyAlignment="0" applyProtection="0"/>
    <xf numFmtId="251" fontId="182" fillId="0" borderId="0" applyNumberFormat="0" applyFont="0" applyFill="0" applyBorder="0" applyAlignment="0">
      <alignment horizontal="centerContinuous"/>
    </xf>
    <xf numFmtId="0" fontId="183" fillId="0" borderId="0">
      <alignment vertical="center" wrapText="1"/>
      <protection locked="0"/>
    </xf>
    <xf numFmtId="0" fontId="21" fillId="0" borderId="0">
      <alignment vertical="center" wrapText="1"/>
      <protection locked="0"/>
    </xf>
    <xf numFmtId="0" fontId="35" fillId="0" borderId="0" applyNumberFormat="0" applyFill="0" applyBorder="0" applyAlignment="0" applyProtection="0"/>
    <xf numFmtId="0" fontId="142" fillId="0" borderId="0" applyNumberFormat="0" applyFill="0" applyBorder="0" applyAlignment="0" applyProtection="0"/>
    <xf numFmtId="0" fontId="184" fillId="0" borderId="34"/>
    <xf numFmtId="0" fontId="184" fillId="0" borderId="34"/>
    <xf numFmtId="0" fontId="112" fillId="0" borderId="34"/>
    <xf numFmtId="0" fontId="112" fillId="0" borderId="34"/>
    <xf numFmtId="0" fontId="184" fillId="0" borderId="34"/>
    <xf numFmtId="0" fontId="184" fillId="0" borderId="34"/>
    <xf numFmtId="0" fontId="184" fillId="0" borderId="34"/>
    <xf numFmtId="0" fontId="184" fillId="0" borderId="35"/>
    <xf numFmtId="0" fontId="35"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3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35" fillId="0" borderId="0" applyNumberFormat="0" applyFill="0" applyBorder="0" applyAlignment="0" applyProtection="0"/>
    <xf numFmtId="0" fontId="142" fillId="0" borderId="0" applyNumberFormat="0" applyFill="0" applyBorder="0" applyAlignment="0" applyProtection="0"/>
    <xf numFmtId="0" fontId="35" fillId="0" borderId="0" applyNumberFormat="0" applyFill="0" applyBorder="0" applyAlignment="0" applyProtection="0"/>
    <xf numFmtId="0" fontId="142"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36" fillId="0" borderId="0" applyNumberFormat="0" applyFill="0" applyBorder="0" applyAlignment="0" applyProtection="0"/>
    <xf numFmtId="0" fontId="150" fillId="0" borderId="0" applyNumberFormat="0" applyFill="0" applyBorder="0" applyAlignment="0" applyProtection="0"/>
    <xf numFmtId="0" fontId="178" fillId="0" borderId="7" applyNumberFormat="0" applyBorder="0" applyAlignment="0"/>
    <xf numFmtId="0" fontId="185" fillId="0" borderId="25" applyNumberFormat="0" applyBorder="0" applyAlignment="0">
      <alignment horizontal="center"/>
    </xf>
    <xf numFmtId="4" fontId="186" fillId="0" borderId="0"/>
    <xf numFmtId="3" fontId="187" fillId="0" borderId="15" applyNumberFormat="0" applyBorder="0" applyAlignment="0"/>
    <xf numFmtId="0" fontId="188" fillId="0" borderId="0" applyFont="0">
      <alignment horizontal="centerContinuous"/>
    </xf>
    <xf numFmtId="49" fontId="189" fillId="0" borderId="0">
      <alignment horizontal="justify" vertical="center" wrapText="1"/>
    </xf>
    <xf numFmtId="0" fontId="190" fillId="0" borderId="7">
      <alignment horizontal="center" vertical="center" wrapText="1"/>
    </xf>
    <xf numFmtId="0" fontId="191" fillId="0" borderId="0">
      <alignment horizontal="center"/>
    </xf>
    <xf numFmtId="40" fontId="11" fillId="0" borderId="0"/>
    <xf numFmtId="0" fontId="192" fillId="0" borderId="7"/>
    <xf numFmtId="3" fontId="193" fillId="0" borderId="0" applyNumberFormat="0" applyFill="0" applyBorder="0" applyAlignment="0" applyProtection="0">
      <alignment horizontal="center" wrapText="1"/>
    </xf>
    <xf numFmtId="0" fontId="194" fillId="0" borderId="36" applyBorder="0" applyAlignment="0">
      <alignment horizontal="center" vertical="center"/>
    </xf>
    <xf numFmtId="0" fontId="195" fillId="0" borderId="0" applyNumberFormat="0" applyFill="0" applyBorder="0" applyAlignment="0" applyProtection="0">
      <alignment horizontal="centerContinuous"/>
    </xf>
    <xf numFmtId="0" fontId="115" fillId="0" borderId="37" applyNumberFormat="0" applyFill="0" applyBorder="0" applyAlignment="0" applyProtection="0">
      <alignment horizontal="center" vertical="center" wrapText="1"/>
    </xf>
    <xf numFmtId="0" fontId="196" fillId="0" borderId="0" applyNumberFormat="0" applyFill="0" applyBorder="0" applyAlignment="0" applyProtection="0"/>
    <xf numFmtId="4" fontId="197" fillId="0" borderId="0">
      <alignment horizontal="left" indent="1"/>
    </xf>
    <xf numFmtId="0" fontId="198" fillId="0" borderId="38" applyNumberFormat="0" applyBorder="0" applyAlignment="0">
      <alignment vertical="center"/>
    </xf>
    <xf numFmtId="0" fontId="19" fillId="0" borderId="5" applyNumberFormat="0" applyFont="0" applyFill="0" applyAlignment="0" applyProtection="0"/>
    <xf numFmtId="0" fontId="199" fillId="0" borderId="39" applyNumberFormat="0" applyAlignment="0">
      <alignment horizontal="center"/>
    </xf>
    <xf numFmtId="0" fontId="36" fillId="0" borderId="0"/>
    <xf numFmtId="0" fontId="19" fillId="0" borderId="0"/>
    <xf numFmtId="0" fontId="192" fillId="0" borderId="40">
      <alignment horizontal="center"/>
    </xf>
    <xf numFmtId="169" fontId="36" fillId="0" borderId="0" applyFont="0" applyFill="0" applyBorder="0" applyAlignment="0" applyProtection="0"/>
    <xf numFmtId="220" fontId="36" fillId="0" borderId="0" applyFont="0" applyFill="0" applyBorder="0" applyAlignment="0" applyProtection="0"/>
    <xf numFmtId="223" fontId="36" fillId="0" borderId="41" applyFont="0" applyFill="0" applyBorder="0" applyProtection="0">
      <alignment horizontal="center"/>
      <protection locked="0"/>
    </xf>
    <xf numFmtId="223" fontId="19" fillId="0" borderId="41" applyFont="0" applyFill="0" applyBorder="0" applyProtection="0">
      <alignment horizontal="center"/>
      <protection locked="0"/>
    </xf>
    <xf numFmtId="184" fontId="84" fillId="0" borderId="42" applyFont="0" applyFill="0" applyBorder="0" applyProtection="0">
      <alignment horizontal="center"/>
    </xf>
    <xf numFmtId="184" fontId="97" fillId="0" borderId="42" applyFont="0" applyFill="0" applyBorder="0" applyProtection="0">
      <alignment horizontal="center"/>
    </xf>
    <xf numFmtId="38" fontId="36" fillId="0" borderId="1" applyFont="0" applyFill="0" applyBorder="0" applyAlignment="0" applyProtection="0">
      <protection locked="0"/>
    </xf>
    <xf numFmtId="38" fontId="19" fillId="0" borderId="1" applyFont="0" applyFill="0" applyBorder="0" applyAlignment="0" applyProtection="0">
      <protection locked="0"/>
    </xf>
    <xf numFmtId="15" fontId="36" fillId="0" borderId="1" applyFont="0" applyFill="0" applyBorder="0" applyProtection="0">
      <alignment horizontal="center"/>
      <protection locked="0"/>
    </xf>
    <xf numFmtId="15" fontId="19" fillId="0" borderId="1" applyFont="0" applyFill="0" applyBorder="0" applyProtection="0">
      <alignment horizontal="center"/>
      <protection locked="0"/>
    </xf>
    <xf numFmtId="10" fontId="36" fillId="0" borderId="1" applyFont="0" applyFill="0" applyBorder="0" applyProtection="0">
      <alignment horizontal="center"/>
      <protection locked="0"/>
    </xf>
    <xf numFmtId="10" fontId="19" fillId="0" borderId="1" applyFont="0" applyFill="0" applyBorder="0" applyProtection="0">
      <alignment horizontal="center"/>
      <protection locked="0"/>
    </xf>
    <xf numFmtId="224" fontId="36" fillId="0" borderId="1" applyFont="0" applyFill="0" applyBorder="0" applyProtection="0">
      <alignment horizontal="center"/>
    </xf>
    <xf numFmtId="224" fontId="19" fillId="0" borderId="1" applyFont="0" applyFill="0" applyBorder="0" applyProtection="0">
      <alignment horizontal="center"/>
    </xf>
    <xf numFmtId="211" fontId="127" fillId="0" borderId="0" applyFont="0" applyFill="0" applyBorder="0" applyAlignment="0" applyProtection="0"/>
    <xf numFmtId="182" fontId="36" fillId="0" borderId="0" applyFont="0" applyFill="0" applyBorder="0" applyAlignment="0" applyProtection="0"/>
    <xf numFmtId="247" fontId="36" fillId="0" borderId="0" applyFont="0" applyFill="0" applyBorder="0" applyAlignment="0" applyProtection="0"/>
    <xf numFmtId="0" fontId="119" fillId="0" borderId="24">
      <alignment horizontal="center"/>
    </xf>
    <xf numFmtId="185" fontId="35" fillId="0" borderId="0"/>
    <xf numFmtId="185" fontId="142" fillId="0" borderId="0"/>
    <xf numFmtId="186" fontId="35" fillId="0" borderId="1"/>
    <xf numFmtId="186" fontId="142" fillId="0" borderId="1"/>
    <xf numFmtId="0" fontId="200" fillId="0" borderId="0"/>
    <xf numFmtId="3" fontId="142" fillId="0" borderId="0" applyNumberFormat="0" applyBorder="0" applyAlignment="0" applyProtection="0">
      <alignment horizontal="centerContinuous"/>
      <protection locked="0"/>
    </xf>
    <xf numFmtId="3" fontId="41" fillId="0" borderId="0">
      <protection locked="0"/>
    </xf>
    <xf numFmtId="0" fontId="200" fillId="0" borderId="0"/>
    <xf numFmtId="0" fontId="201" fillId="0" borderId="43" applyFill="0" applyBorder="0" applyAlignment="0">
      <alignment horizontal="center"/>
    </xf>
    <xf numFmtId="5" fontId="202" fillId="58" borderId="36">
      <alignment vertical="top"/>
    </xf>
    <xf numFmtId="0" fontId="189" fillId="59" borderId="1">
      <alignment horizontal="left" vertical="center"/>
    </xf>
    <xf numFmtId="6" fontId="203" fillId="60" borderId="36"/>
    <xf numFmtId="205" fontId="124" fillId="0" borderId="36">
      <alignment horizontal="left" vertical="top"/>
    </xf>
    <xf numFmtId="0" fontId="204" fillId="61" borderId="0">
      <alignment horizontal="left" vertical="center"/>
    </xf>
    <xf numFmtId="205" fontId="24" fillId="0" borderId="13">
      <alignment horizontal="left" vertical="top"/>
    </xf>
    <xf numFmtId="0" fontId="205" fillId="0" borderId="13">
      <alignment horizontal="left" vertical="center"/>
    </xf>
    <xf numFmtId="0" fontId="19" fillId="0" borderId="0" applyFont="0" applyFill="0" applyBorder="0" applyAlignment="0" applyProtection="0"/>
    <xf numFmtId="0" fontId="19" fillId="0" borderId="0" applyFont="0" applyFill="0" applyBorder="0" applyAlignment="0" applyProtection="0"/>
    <xf numFmtId="196" fontId="19" fillId="0" borderId="0" applyFont="0" applyFill="0" applyBorder="0" applyAlignment="0" applyProtection="0"/>
    <xf numFmtId="197" fontId="19" fillId="0" borderId="0" applyFont="0" applyFill="0" applyBorder="0" applyAlignment="0" applyProtection="0"/>
    <xf numFmtId="42" fontId="100" fillId="0" borderId="0" applyFont="0" applyFill="0" applyBorder="0" applyAlignment="0" applyProtection="0"/>
    <xf numFmtId="44" fontId="100" fillId="0" borderId="0" applyFont="0" applyFill="0" applyBorder="0" applyAlignment="0" applyProtection="0"/>
    <xf numFmtId="0" fontId="206" fillId="0" borderId="0" applyNumberFormat="0" applyFill="0" applyBorder="0" applyAlignment="0" applyProtection="0"/>
    <xf numFmtId="0" fontId="207" fillId="0" borderId="0" applyNumberFormat="0" applyFont="0" applyFill="0" applyBorder="0" applyProtection="0">
      <alignment horizontal="center" vertical="center" wrapText="1"/>
    </xf>
    <xf numFmtId="0" fontId="19" fillId="0" borderId="0" applyFont="0" applyFill="0" applyBorder="0" applyAlignment="0" applyProtection="0"/>
    <xf numFmtId="0" fontId="19" fillId="0" borderId="0" applyFont="0" applyFill="0" applyBorder="0" applyAlignment="0" applyProtection="0"/>
    <xf numFmtId="0" fontId="208" fillId="0" borderId="44" applyNumberFormat="0" applyFont="0" applyAlignment="0">
      <alignment horizontal="center"/>
    </xf>
    <xf numFmtId="0" fontId="209" fillId="0" borderId="0" applyNumberFormat="0" applyFill="0" applyBorder="0" applyAlignment="0" applyProtection="0"/>
    <xf numFmtId="0" fontId="139" fillId="0" borderId="45" applyFont="0" applyBorder="0" applyAlignment="0">
      <alignment horizontal="center"/>
    </xf>
    <xf numFmtId="169" fontId="13" fillId="0" borderId="0" applyFont="0" applyFill="0" applyBorder="0" applyAlignment="0" applyProtection="0"/>
    <xf numFmtId="0" fontId="168" fillId="0" borderId="0" applyNumberFormat="0" applyFill="0" applyBorder="0" applyAlignment="0" applyProtection="0"/>
    <xf numFmtId="0" fontId="211" fillId="0" borderId="0">
      <alignment vertical="center"/>
    </xf>
    <xf numFmtId="42" fontId="210" fillId="0" borderId="0" applyFont="0" applyFill="0" applyBorder="0" applyAlignment="0" applyProtection="0"/>
    <xf numFmtId="44" fontId="210" fillId="0" borderId="0" applyFont="0" applyFill="0" applyBorder="0" applyAlignment="0" applyProtection="0"/>
    <xf numFmtId="0" fontId="210" fillId="0" borderId="0"/>
    <xf numFmtId="0" fontId="228" fillId="0" borderId="0" applyFont="0" applyFill="0" applyBorder="0" applyAlignment="0" applyProtection="0"/>
    <xf numFmtId="0" fontId="228" fillId="0" borderId="0" applyFont="0" applyFill="0" applyBorder="0" applyAlignment="0" applyProtection="0"/>
    <xf numFmtId="0" fontId="4" fillId="0" borderId="0">
      <alignment vertical="center"/>
    </xf>
    <xf numFmtId="40" fontId="212" fillId="0" borderId="0" applyFont="0" applyFill="0" applyBorder="0" applyAlignment="0" applyProtection="0"/>
    <xf numFmtId="38" fontId="212" fillId="0" borderId="0" applyFont="0" applyFill="0" applyBorder="0" applyAlignment="0" applyProtection="0"/>
    <xf numFmtId="0" fontId="212" fillId="0" borderId="0" applyFont="0" applyFill="0" applyBorder="0" applyAlignment="0" applyProtection="0"/>
    <xf numFmtId="0" fontId="212" fillId="0" borderId="0" applyFont="0" applyFill="0" applyBorder="0" applyAlignment="0" applyProtection="0"/>
    <xf numFmtId="9" fontId="213" fillId="0" borderId="0" applyBorder="0" applyAlignment="0" applyProtection="0"/>
    <xf numFmtId="0" fontId="214" fillId="0" borderId="0"/>
    <xf numFmtId="169" fontId="215" fillId="0" borderId="0" applyFont="0" applyFill="0" applyBorder="0" applyAlignment="0" applyProtection="0"/>
    <xf numFmtId="303" fontId="19" fillId="0" borderId="0" applyFont="0" applyFill="0" applyBorder="0" applyAlignment="0" applyProtection="0"/>
    <xf numFmtId="0" fontId="216" fillId="0" borderId="4"/>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6" fillId="0" borderId="0" applyFont="0" applyFill="0" applyBorder="0" applyAlignment="0" applyProtection="0"/>
    <xf numFmtId="0" fontId="146" fillId="0" borderId="0" applyFont="0" applyFill="0" applyBorder="0" applyAlignment="0" applyProtection="0"/>
    <xf numFmtId="226" fontId="220" fillId="0" borderId="0" applyFont="0" applyFill="0" applyBorder="0" applyAlignment="0" applyProtection="0"/>
    <xf numFmtId="227" fontId="220" fillId="0" borderId="0" applyFont="0" applyFill="0" applyBorder="0" applyAlignment="0" applyProtection="0"/>
    <xf numFmtId="0" fontId="146" fillId="0" borderId="0"/>
    <xf numFmtId="0" fontId="221" fillId="0" borderId="0"/>
    <xf numFmtId="0" fontId="140" fillId="0" borderId="0"/>
    <xf numFmtId="200" fontId="19" fillId="0" borderId="0" applyFont="0" applyFill="0" applyBorder="0" applyAlignment="0" applyProtection="0"/>
    <xf numFmtId="198" fontId="19" fillId="0" borderId="0" applyFont="0" applyFill="0" applyBorder="0" applyAlignment="0" applyProtection="0"/>
    <xf numFmtId="300" fontId="217" fillId="0" borderId="0" applyFont="0" applyFill="0" applyBorder="0" applyAlignment="0" applyProtection="0"/>
    <xf numFmtId="169" fontId="218" fillId="0" borderId="0" applyFont="0" applyFill="0" applyBorder="0" applyAlignment="0" applyProtection="0"/>
    <xf numFmtId="171" fontId="218" fillId="0" borderId="0" applyFont="0" applyFill="0" applyBorder="0" applyAlignment="0" applyProtection="0"/>
    <xf numFmtId="0" fontId="219" fillId="0" borderId="0" applyNumberFormat="0" applyFill="0" applyBorder="0" applyAlignment="0" applyProtection="0"/>
    <xf numFmtId="0" fontId="222" fillId="0" borderId="0" applyNumberFormat="0" applyFill="0" applyBorder="0" applyAlignment="0" applyProtection="0">
      <alignment vertical="top"/>
      <protection locked="0"/>
    </xf>
    <xf numFmtId="0" fontId="223" fillId="0" borderId="0"/>
    <xf numFmtId="0" fontId="217" fillId="0" borderId="0"/>
    <xf numFmtId="198" fontId="19" fillId="0" borderId="0" applyFont="0" applyFill="0" applyBorder="0" applyAlignment="0" applyProtection="0"/>
    <xf numFmtId="200" fontId="19" fillId="0" borderId="0" applyFont="0" applyFill="0" applyBorder="0" applyAlignment="0" applyProtection="0"/>
    <xf numFmtId="0" fontId="19" fillId="0" borderId="0"/>
    <xf numFmtId="168" fontId="218" fillId="0" borderId="0" applyFont="0" applyFill="0" applyBorder="0" applyAlignment="0" applyProtection="0"/>
    <xf numFmtId="181" fontId="26" fillId="0" borderId="0" applyFont="0" applyFill="0" applyBorder="0" applyAlignment="0" applyProtection="0"/>
    <xf numFmtId="170" fontId="218" fillId="0" borderId="0" applyFont="0" applyFill="0" applyBorder="0" applyAlignment="0" applyProtection="0"/>
    <xf numFmtId="0" fontId="224" fillId="0" borderId="0" applyNumberFormat="0" applyFill="0" applyBorder="0" applyAlignment="0" applyProtection="0"/>
    <xf numFmtId="0" fontId="225" fillId="0" borderId="0" applyNumberFormat="0" applyFill="0" applyBorder="0" applyAlignment="0" applyProtection="0">
      <alignment vertical="top"/>
      <protection locked="0"/>
    </xf>
    <xf numFmtId="0" fontId="226" fillId="0" borderId="0" applyNumberFormat="0" applyFill="0" applyBorder="0" applyAlignment="0" applyProtection="0">
      <alignment vertical="top"/>
      <protection locked="0"/>
    </xf>
    <xf numFmtId="0" fontId="226" fillId="0" borderId="0" applyNumberFormat="0" applyFill="0" applyBorder="0" applyAlignment="0" applyProtection="0">
      <alignment vertical="top"/>
      <protection locked="0"/>
    </xf>
    <xf numFmtId="0" fontId="226" fillId="0" borderId="0" applyNumberFormat="0" applyFill="0" applyBorder="0" applyAlignment="0" applyProtection="0">
      <alignment vertical="top"/>
      <protection locked="0"/>
    </xf>
    <xf numFmtId="0" fontId="226" fillId="0" borderId="0" applyNumberFormat="0" applyFill="0" applyBorder="0" applyAlignment="0" applyProtection="0">
      <alignment vertical="top"/>
      <protection locked="0"/>
    </xf>
    <xf numFmtId="0" fontId="226" fillId="0" borderId="0" applyNumberFormat="0" applyFill="0" applyBorder="0" applyAlignment="0" applyProtection="0">
      <alignment vertical="top"/>
      <protection locked="0"/>
    </xf>
    <xf numFmtId="0" fontId="226" fillId="0" borderId="0" applyNumberFormat="0" applyFill="0" applyBorder="0" applyAlignment="0" applyProtection="0">
      <alignment vertical="top"/>
      <protection locked="0"/>
    </xf>
    <xf numFmtId="0" fontId="226" fillId="0" borderId="0" applyNumberFormat="0" applyFill="0" applyBorder="0" applyAlignment="0" applyProtection="0">
      <alignment vertical="top"/>
      <protection locked="0"/>
    </xf>
    <xf numFmtId="0" fontId="226" fillId="0" borderId="0" applyNumberFormat="0" applyFill="0" applyBorder="0" applyAlignment="0" applyProtection="0">
      <alignment vertical="top"/>
      <protection locked="0"/>
    </xf>
    <xf numFmtId="44" fontId="19" fillId="0" borderId="0" applyFont="0" applyFill="0" applyBorder="0" applyAlignment="0" applyProtection="0"/>
    <xf numFmtId="42" fontId="19" fillId="0" borderId="0" applyFont="0" applyFill="0" applyBorder="0" applyAlignment="0" applyProtection="0"/>
    <xf numFmtId="0" fontId="227" fillId="0" borderId="0" applyNumberFormat="0" applyFill="0" applyBorder="0" applyAlignment="0" applyProtection="0">
      <alignment vertical="top"/>
      <protection locked="0"/>
    </xf>
    <xf numFmtId="0" fontId="227" fillId="0" borderId="0" applyNumberFormat="0" applyFill="0" applyBorder="0" applyAlignment="0" applyProtection="0">
      <alignment vertical="top"/>
      <protection locked="0"/>
    </xf>
    <xf numFmtId="0" fontId="227" fillId="0" borderId="0" applyNumberFormat="0" applyFill="0" applyBorder="0" applyAlignment="0" applyProtection="0">
      <alignment vertical="top"/>
      <protection locked="0"/>
    </xf>
    <xf numFmtId="0" fontId="227" fillId="0" borderId="0" applyNumberFormat="0" applyFill="0" applyBorder="0" applyAlignment="0" applyProtection="0">
      <alignment vertical="top"/>
      <protection locked="0"/>
    </xf>
    <xf numFmtId="0" fontId="227" fillId="0" borderId="0" applyNumberFormat="0" applyFill="0" applyBorder="0" applyAlignment="0" applyProtection="0">
      <alignment vertical="top"/>
      <protection locked="0"/>
    </xf>
    <xf numFmtId="0" fontId="227" fillId="0" borderId="0" applyNumberFormat="0" applyFill="0" applyBorder="0" applyAlignment="0" applyProtection="0">
      <alignment vertical="top"/>
      <protection locked="0"/>
    </xf>
    <xf numFmtId="9" fontId="243" fillId="0" borderId="0" applyFont="0" applyFill="0" applyBorder="0" applyAlignment="0" applyProtection="0"/>
    <xf numFmtId="43" fontId="19" fillId="0" borderId="0" applyFont="0" applyFill="0" applyBorder="0" applyAlignment="0" applyProtection="0"/>
    <xf numFmtId="0" fontId="81" fillId="0" borderId="0"/>
    <xf numFmtId="287" fontId="16" fillId="0" borderId="48">
      <alignment horizontal="center"/>
      <protection hidden="1"/>
    </xf>
    <xf numFmtId="260" fontId="81" fillId="0" borderId="0" applyBorder="0"/>
    <xf numFmtId="175" fontId="264" fillId="0" borderId="3" applyFont="0" applyBorder="0"/>
    <xf numFmtId="260" fontId="13" fillId="0" borderId="0" applyBorder="0"/>
    <xf numFmtId="175" fontId="264" fillId="0" borderId="3" applyFont="0" applyBorder="0"/>
    <xf numFmtId="175" fontId="264" fillId="0" borderId="3" applyFont="0" applyBorder="0"/>
    <xf numFmtId="260" fontId="13" fillId="0" borderId="0" applyBorder="0"/>
    <xf numFmtId="260" fontId="81" fillId="0" borderId="0" applyBorder="0"/>
    <xf numFmtId="175" fontId="264" fillId="0" borderId="3" applyFont="0" applyBorder="0"/>
    <xf numFmtId="260" fontId="81" fillId="0" borderId="0" applyBorder="0"/>
    <xf numFmtId="260" fontId="81" fillId="0" borderId="0" applyBorder="0"/>
    <xf numFmtId="260" fontId="81" fillId="0" borderId="0" applyBorder="0"/>
    <xf numFmtId="175" fontId="264" fillId="0" borderId="3" applyFont="0" applyBorder="0"/>
    <xf numFmtId="175" fontId="264" fillId="0" borderId="3" applyFont="0" applyBorder="0"/>
    <xf numFmtId="260" fontId="81" fillId="0" borderId="0" applyBorder="0"/>
    <xf numFmtId="0" fontId="19" fillId="0" borderId="0" applyNumberFormat="0" applyFill="0" applyBorder="0" applyAlignment="0" applyProtection="0"/>
    <xf numFmtId="306" fontId="81" fillId="0" borderId="0" applyFill="0" applyBorder="0" applyAlignment="0" applyProtection="0"/>
    <xf numFmtId="307" fontId="81" fillId="0" borderId="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311" fontId="81" fillId="0" borderId="0" applyFill="0" applyBorder="0" applyAlignment="0" applyProtection="0"/>
    <xf numFmtId="311" fontId="81" fillId="0" borderId="0" applyFill="0" applyBorder="0" applyAlignment="0" applyProtection="0"/>
    <xf numFmtId="310" fontId="81" fillId="0" borderId="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309" fontId="81" fillId="0" borderId="0" applyFill="0" applyBorder="0" applyAlignment="0" applyProtection="0"/>
    <xf numFmtId="0" fontId="19" fillId="0" borderId="0" applyNumberFormat="0" applyFill="0" applyBorder="0" applyAlignment="0" applyProtection="0"/>
    <xf numFmtId="0" fontId="31" fillId="0" borderId="0"/>
    <xf numFmtId="0" fontId="31" fillId="0" borderId="0"/>
    <xf numFmtId="0" fontId="31" fillId="0" borderId="0"/>
    <xf numFmtId="214" fontId="13" fillId="0" borderId="0" applyFont="0" applyFill="0" applyBorder="0" applyAlignment="0" applyProtection="0"/>
    <xf numFmtId="261" fontId="81" fillId="0" borderId="0" applyFill="0" applyBorder="0" applyAlignment="0" applyProtection="0"/>
    <xf numFmtId="261" fontId="13" fillId="0" borderId="0" applyFill="0" applyBorder="0" applyAlignment="0" applyProtection="0"/>
    <xf numFmtId="261" fontId="81" fillId="0" borderId="0" applyFill="0" applyBorder="0" applyAlignment="0" applyProtection="0"/>
    <xf numFmtId="261" fontId="81" fillId="0" borderId="0" applyFill="0" applyBorder="0" applyAlignment="0" applyProtection="0"/>
    <xf numFmtId="261" fontId="81" fillId="0" borderId="0" applyFill="0" applyBorder="0" applyAlignment="0" applyProtection="0"/>
    <xf numFmtId="261" fontId="13" fillId="0" borderId="0" applyFill="0" applyBorder="0" applyAlignment="0" applyProtection="0"/>
    <xf numFmtId="261" fontId="13" fillId="0" borderId="0" applyFill="0" applyBorder="0" applyAlignment="0" applyProtection="0"/>
    <xf numFmtId="261" fontId="13" fillId="0" borderId="0" applyFill="0" applyBorder="0" applyAlignment="0" applyProtection="0"/>
    <xf numFmtId="261" fontId="13" fillId="0" borderId="0" applyFill="0" applyBorder="0" applyAlignment="0" applyProtection="0"/>
    <xf numFmtId="261" fontId="81" fillId="0" borderId="0" applyFill="0" applyBorder="0" applyAlignment="0" applyProtection="0"/>
    <xf numFmtId="261" fontId="81" fillId="0" borderId="0" applyFill="0" applyBorder="0" applyAlignment="0" applyProtection="0"/>
    <xf numFmtId="261" fontId="81" fillId="0" borderId="0" applyFill="0" applyBorder="0" applyAlignment="0" applyProtection="0"/>
    <xf numFmtId="335" fontId="13" fillId="0" borderId="0" applyFill="0" applyBorder="0" applyAlignment="0" applyProtection="0"/>
    <xf numFmtId="42" fontId="30" fillId="0" borderId="0" applyFont="0" applyFill="0" applyBorder="0" applyAlignment="0" applyProtection="0"/>
    <xf numFmtId="42" fontId="30" fillId="0" borderId="0" applyFont="0" applyFill="0" applyBorder="0" applyAlignment="0" applyProtection="0"/>
    <xf numFmtId="0" fontId="10" fillId="0" borderId="0"/>
    <xf numFmtId="0" fontId="18" fillId="0" borderId="0" applyNumberFormat="0" applyFill="0" applyBorder="0" applyAlignment="0" applyProtection="0"/>
    <xf numFmtId="309" fontId="81" fillId="0" borderId="0" applyFill="0" applyBorder="0" applyAlignment="0" applyProtection="0"/>
    <xf numFmtId="309" fontId="13" fillId="0" borderId="0" applyFill="0" applyBorder="0" applyAlignment="0" applyProtection="0"/>
    <xf numFmtId="309" fontId="81" fillId="0" borderId="0" applyFill="0" applyBorder="0" applyAlignment="0" applyProtection="0"/>
    <xf numFmtId="309" fontId="81" fillId="0" borderId="0" applyFill="0" applyBorder="0" applyAlignment="0" applyProtection="0"/>
    <xf numFmtId="309" fontId="81" fillId="0" borderId="0" applyFill="0" applyBorder="0" applyAlignment="0" applyProtection="0"/>
    <xf numFmtId="310" fontId="13" fillId="0" borderId="0" applyFill="0" applyBorder="0" applyAlignment="0" applyProtection="0"/>
    <xf numFmtId="0" fontId="18" fillId="0" borderId="0" applyNumberFormat="0" applyFill="0" applyBorder="0" applyAlignment="0" applyProtection="0"/>
    <xf numFmtId="0" fontId="277" fillId="0" borderId="0">
      <alignment vertical="top"/>
    </xf>
    <xf numFmtId="0" fontId="33" fillId="0" borderId="0">
      <alignment vertical="top"/>
    </xf>
    <xf numFmtId="0" fontId="33" fillId="0" borderId="0">
      <alignment vertical="top"/>
    </xf>
    <xf numFmtId="0" fontId="31" fillId="0" borderId="0"/>
    <xf numFmtId="0" fontId="19" fillId="0" borderId="0"/>
    <xf numFmtId="0" fontId="18" fillId="0" borderId="0" applyNumberFormat="0" applyFill="0" applyBorder="0" applyAlignment="0" applyProtection="0"/>
    <xf numFmtId="0" fontId="19" fillId="0" borderId="0"/>
    <xf numFmtId="0" fontId="19" fillId="0" borderId="0"/>
    <xf numFmtId="0" fontId="19" fillId="0" borderId="0"/>
    <xf numFmtId="309" fontId="81" fillId="0" borderId="0" applyFill="0" applyBorder="0" applyAlignment="0" applyProtection="0"/>
    <xf numFmtId="310" fontId="81" fillId="0" borderId="0" applyFill="0" applyBorder="0" applyAlignment="0" applyProtection="0"/>
    <xf numFmtId="182" fontId="12" fillId="0" borderId="0" applyFont="0" applyFill="0" applyBorder="0" applyAlignment="0" applyProtection="0"/>
    <xf numFmtId="310" fontId="13" fillId="0" borderId="0" applyFill="0" applyBorder="0" applyAlignment="0" applyProtection="0"/>
    <xf numFmtId="182" fontId="12" fillId="0" borderId="0" applyFont="0" applyFill="0" applyBorder="0" applyAlignment="0" applyProtection="0"/>
    <xf numFmtId="182" fontId="12" fillId="0" borderId="0" applyFont="0" applyFill="0" applyBorder="0" applyAlignment="0" applyProtection="0"/>
    <xf numFmtId="310" fontId="13" fillId="0" borderId="0" applyFill="0" applyBorder="0" applyAlignment="0" applyProtection="0"/>
    <xf numFmtId="310" fontId="81" fillId="0" borderId="0" applyFill="0" applyBorder="0" applyAlignment="0" applyProtection="0"/>
    <xf numFmtId="182" fontId="12" fillId="0" borderId="0" applyFont="0" applyFill="0" applyBorder="0" applyAlignment="0" applyProtection="0"/>
    <xf numFmtId="310" fontId="81" fillId="0" borderId="0" applyFill="0" applyBorder="0" applyAlignment="0" applyProtection="0"/>
    <xf numFmtId="310" fontId="81" fillId="0" borderId="0" applyFill="0" applyBorder="0" applyAlignment="0" applyProtection="0"/>
    <xf numFmtId="310" fontId="81" fillId="0" borderId="0" applyFill="0" applyBorder="0" applyAlignment="0" applyProtection="0"/>
    <xf numFmtId="182" fontId="12" fillId="0" borderId="0" applyFont="0" applyFill="0" applyBorder="0" applyAlignment="0" applyProtection="0"/>
    <xf numFmtId="182" fontId="12" fillId="0" borderId="0" applyFont="0" applyFill="0" applyBorder="0" applyAlignment="0" applyProtection="0"/>
    <xf numFmtId="310" fontId="81" fillId="0" borderId="0" applyFill="0" applyBorder="0" applyAlignment="0" applyProtection="0"/>
    <xf numFmtId="269" fontId="81" fillId="0" borderId="0" applyFill="0" applyBorder="0" applyAlignment="0" applyProtection="0"/>
    <xf numFmtId="171" fontId="12" fillId="0" borderId="0" applyFont="0" applyFill="0" applyBorder="0" applyAlignment="0" applyProtection="0"/>
    <xf numFmtId="269" fontId="13" fillId="0" borderId="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269" fontId="13" fillId="0" borderId="0" applyFill="0" applyBorder="0" applyAlignment="0" applyProtection="0"/>
    <xf numFmtId="269" fontId="81" fillId="0" borderId="0" applyFill="0" applyBorder="0" applyAlignment="0" applyProtection="0"/>
    <xf numFmtId="171" fontId="12" fillId="0" borderId="0" applyFont="0" applyFill="0" applyBorder="0" applyAlignment="0" applyProtection="0"/>
    <xf numFmtId="269" fontId="81" fillId="0" borderId="0" applyFill="0" applyBorder="0" applyAlignment="0" applyProtection="0"/>
    <xf numFmtId="269" fontId="81" fillId="0" borderId="0" applyFill="0" applyBorder="0" applyAlignment="0" applyProtection="0"/>
    <xf numFmtId="269" fontId="81" fillId="0" borderId="0" applyFill="0" applyBorder="0" applyAlignment="0" applyProtection="0"/>
    <xf numFmtId="171" fontId="12" fillId="0" borderId="0" applyFont="0" applyFill="0" applyBorder="0" applyAlignment="0" applyProtection="0"/>
    <xf numFmtId="0" fontId="81" fillId="0" borderId="0" applyFill="0" applyBorder="0" applyAlignment="0" applyProtection="0"/>
    <xf numFmtId="204" fontId="30" fillId="0" borderId="0" applyFont="0" applyFill="0" applyBorder="0" applyAlignment="0" applyProtection="0"/>
    <xf numFmtId="337" fontId="13" fillId="0" borderId="0" applyFill="0" applyBorder="0" applyAlignment="0" applyProtection="0"/>
    <xf numFmtId="204" fontId="30" fillId="0" borderId="0" applyFont="0" applyFill="0" applyBorder="0" applyAlignment="0" applyProtection="0"/>
    <xf numFmtId="204" fontId="30" fillId="0" borderId="0" applyFont="0" applyFill="0" applyBorder="0" applyAlignment="0" applyProtection="0"/>
    <xf numFmtId="0" fontId="13" fillId="0" borderId="0" applyFill="0" applyBorder="0" applyAlignment="0" applyProtection="0"/>
    <xf numFmtId="0" fontId="81" fillId="0" borderId="0" applyFill="0" applyBorder="0" applyAlignment="0" applyProtection="0"/>
    <xf numFmtId="204" fontId="30" fillId="0" borderId="0" applyFont="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204" fontId="30" fillId="0" borderId="0" applyFont="0" applyFill="0" applyBorder="0" applyAlignment="0" applyProtection="0"/>
    <xf numFmtId="204" fontId="30" fillId="0" borderId="0" applyFont="0" applyFill="0" applyBorder="0" applyAlignment="0" applyProtection="0"/>
    <xf numFmtId="0" fontId="81" fillId="0" borderId="0" applyFill="0" applyBorder="0" applyAlignment="0" applyProtection="0"/>
    <xf numFmtId="171" fontId="12" fillId="0" borderId="0" applyFont="0" applyFill="0" applyBorder="0" applyAlignment="0" applyProtection="0"/>
    <xf numFmtId="269" fontId="81" fillId="0" borderId="0" applyFill="0" applyBorder="0" applyAlignment="0" applyProtection="0"/>
    <xf numFmtId="258" fontId="81" fillId="0" borderId="0" applyFill="0" applyBorder="0" applyAlignment="0" applyProtection="0"/>
    <xf numFmtId="169" fontId="12" fillId="0" borderId="0" applyFont="0" applyFill="0" applyBorder="0" applyAlignment="0" applyProtection="0"/>
    <xf numFmtId="258" fontId="13" fillId="0" borderId="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58" fontId="13" fillId="0" borderId="0" applyFill="0" applyBorder="0" applyAlignment="0" applyProtection="0"/>
    <xf numFmtId="258" fontId="81" fillId="0" borderId="0" applyFill="0" applyBorder="0" applyAlignment="0" applyProtection="0"/>
    <xf numFmtId="169" fontId="12" fillId="0" borderId="0" applyFont="0" applyFill="0" applyBorder="0" applyAlignment="0" applyProtection="0"/>
    <xf numFmtId="258" fontId="81" fillId="0" borderId="0" applyFill="0" applyBorder="0" applyAlignment="0" applyProtection="0"/>
    <xf numFmtId="258" fontId="81" fillId="0" borderId="0" applyFill="0" applyBorder="0" applyAlignment="0" applyProtection="0"/>
    <xf numFmtId="258" fontId="81" fillId="0" borderId="0" applyFill="0" applyBorder="0" applyAlignment="0" applyProtection="0"/>
    <xf numFmtId="169" fontId="12" fillId="0" borderId="0" applyFont="0" applyFill="0" applyBorder="0" applyAlignment="0" applyProtection="0"/>
    <xf numFmtId="309" fontId="81" fillId="0" borderId="0" applyFill="0" applyBorder="0" applyAlignment="0" applyProtection="0"/>
    <xf numFmtId="42" fontId="30" fillId="0" borderId="0" applyFont="0" applyFill="0" applyBorder="0" applyAlignment="0" applyProtection="0"/>
    <xf numFmtId="335" fontId="13" fillId="0" borderId="0" applyFill="0" applyBorder="0" applyAlignment="0" applyProtection="0"/>
    <xf numFmtId="42" fontId="30" fillId="0" borderId="0" applyFont="0" applyFill="0" applyBorder="0" applyAlignment="0" applyProtection="0"/>
    <xf numFmtId="42" fontId="30" fillId="0" borderId="0" applyFont="0" applyFill="0" applyBorder="0" applyAlignment="0" applyProtection="0"/>
    <xf numFmtId="309" fontId="13" fillId="0" borderId="0" applyFill="0" applyBorder="0" applyAlignment="0" applyProtection="0"/>
    <xf numFmtId="309" fontId="81" fillId="0" borderId="0" applyFill="0" applyBorder="0" applyAlignment="0" applyProtection="0"/>
    <xf numFmtId="42" fontId="30" fillId="0" borderId="0" applyFont="0" applyFill="0" applyBorder="0" applyAlignment="0" applyProtection="0"/>
    <xf numFmtId="309" fontId="81" fillId="0" borderId="0" applyFill="0" applyBorder="0" applyAlignment="0" applyProtection="0"/>
    <xf numFmtId="309" fontId="81" fillId="0" borderId="0" applyFill="0" applyBorder="0" applyAlignment="0" applyProtection="0"/>
    <xf numFmtId="309" fontId="81" fillId="0" borderId="0" applyFill="0" applyBorder="0" applyAlignment="0" applyProtection="0"/>
    <xf numFmtId="42" fontId="30" fillId="0" borderId="0" applyFont="0" applyFill="0" applyBorder="0" applyAlignment="0" applyProtection="0"/>
    <xf numFmtId="42" fontId="30" fillId="0" borderId="0" applyFont="0" applyFill="0" applyBorder="0" applyAlignment="0" applyProtection="0"/>
    <xf numFmtId="309" fontId="81" fillId="0" borderId="0" applyFill="0" applyBorder="0" applyAlignment="0" applyProtection="0"/>
    <xf numFmtId="169" fontId="12" fillId="0" borderId="0" applyFont="0" applyFill="0" applyBorder="0" applyAlignment="0" applyProtection="0"/>
    <xf numFmtId="258" fontId="81" fillId="0" borderId="0" applyFill="0" applyBorder="0" applyAlignment="0" applyProtection="0"/>
    <xf numFmtId="0" fontId="81" fillId="0" borderId="0" applyFill="0" applyBorder="0" applyAlignment="0" applyProtection="0"/>
    <xf numFmtId="204" fontId="30" fillId="0" borderId="0" applyFont="0" applyFill="0" applyBorder="0" applyAlignment="0" applyProtection="0"/>
    <xf numFmtId="337" fontId="13" fillId="0" borderId="0" applyFill="0" applyBorder="0" applyAlignment="0" applyProtection="0"/>
    <xf numFmtId="204" fontId="30" fillId="0" borderId="0" applyFont="0" applyFill="0" applyBorder="0" applyAlignment="0" applyProtection="0"/>
    <xf numFmtId="204" fontId="30" fillId="0" borderId="0" applyFont="0" applyFill="0" applyBorder="0" applyAlignment="0" applyProtection="0"/>
    <xf numFmtId="0" fontId="13" fillId="0" borderId="0" applyFill="0" applyBorder="0" applyAlignment="0" applyProtection="0"/>
    <xf numFmtId="0" fontId="81" fillId="0" borderId="0" applyFill="0" applyBorder="0" applyAlignment="0" applyProtection="0"/>
    <xf numFmtId="204" fontId="30" fillId="0" borderId="0" applyFont="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204" fontId="30" fillId="0" borderId="0" applyFont="0" applyFill="0" applyBorder="0" applyAlignment="0" applyProtection="0"/>
    <xf numFmtId="269" fontId="81" fillId="0" borderId="0" applyFill="0" applyBorder="0" applyAlignment="0" applyProtection="0"/>
    <xf numFmtId="171" fontId="12" fillId="0" borderId="0" applyFont="0" applyFill="0" applyBorder="0" applyAlignment="0" applyProtection="0"/>
    <xf numFmtId="269" fontId="13" fillId="0" borderId="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269" fontId="13" fillId="0" borderId="0" applyFill="0" applyBorder="0" applyAlignment="0" applyProtection="0"/>
    <xf numFmtId="269" fontId="81" fillId="0" borderId="0" applyFill="0" applyBorder="0" applyAlignment="0" applyProtection="0"/>
    <xf numFmtId="171" fontId="12" fillId="0" borderId="0" applyFont="0" applyFill="0" applyBorder="0" applyAlignment="0" applyProtection="0"/>
    <xf numFmtId="269" fontId="81" fillId="0" borderId="0" applyFill="0" applyBorder="0" applyAlignment="0" applyProtection="0"/>
    <xf numFmtId="269" fontId="81" fillId="0" borderId="0" applyFill="0" applyBorder="0" applyAlignment="0" applyProtection="0"/>
    <xf numFmtId="269" fontId="81" fillId="0" borderId="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269" fontId="81" fillId="0" borderId="0" applyFill="0" applyBorder="0" applyAlignment="0" applyProtection="0"/>
    <xf numFmtId="204" fontId="30" fillId="0" borderId="0" applyFont="0" applyFill="0" applyBorder="0" applyAlignment="0" applyProtection="0"/>
    <xf numFmtId="0" fontId="81" fillId="0" borderId="0" applyFill="0" applyBorder="0" applyAlignment="0" applyProtection="0"/>
    <xf numFmtId="311" fontId="81" fillId="0" borderId="0" applyFill="0" applyBorder="0" applyAlignment="0" applyProtection="0"/>
    <xf numFmtId="206" fontId="30" fillId="0" borderId="0" applyFont="0" applyFill="0" applyBorder="0" applyAlignment="0" applyProtection="0"/>
    <xf numFmtId="338" fontId="13" fillId="0" borderId="0" applyFill="0" applyBorder="0" applyAlignment="0" applyProtection="0"/>
    <xf numFmtId="206" fontId="30" fillId="0" borderId="0" applyFont="0" applyFill="0" applyBorder="0" applyAlignment="0" applyProtection="0"/>
    <xf numFmtId="206" fontId="30" fillId="0" borderId="0" applyFont="0" applyFill="0" applyBorder="0" applyAlignment="0" applyProtection="0"/>
    <xf numFmtId="311" fontId="13" fillId="0" borderId="0" applyFill="0" applyBorder="0" applyAlignment="0" applyProtection="0"/>
    <xf numFmtId="311" fontId="81" fillId="0" borderId="0" applyFill="0" applyBorder="0" applyAlignment="0" applyProtection="0"/>
    <xf numFmtId="206" fontId="30" fillId="0" borderId="0" applyFont="0" applyFill="0" applyBorder="0" applyAlignment="0" applyProtection="0"/>
    <xf numFmtId="311" fontId="81" fillId="0" borderId="0" applyFill="0" applyBorder="0" applyAlignment="0" applyProtection="0"/>
    <xf numFmtId="311" fontId="81" fillId="0" borderId="0" applyFill="0" applyBorder="0" applyAlignment="0" applyProtection="0"/>
    <xf numFmtId="311" fontId="81" fillId="0" borderId="0" applyFill="0" applyBorder="0" applyAlignment="0" applyProtection="0"/>
    <xf numFmtId="206" fontId="30" fillId="0" borderId="0" applyFont="0" applyFill="0" applyBorder="0" applyAlignment="0" applyProtection="0"/>
    <xf numFmtId="206" fontId="30" fillId="0" borderId="0" applyFont="0" applyFill="0" applyBorder="0" applyAlignment="0" applyProtection="0"/>
    <xf numFmtId="311" fontId="81" fillId="0" borderId="0" applyFill="0" applyBorder="0" applyAlignment="0" applyProtection="0"/>
    <xf numFmtId="42" fontId="30" fillId="0" borderId="0" applyFont="0" applyFill="0" applyBorder="0" applyAlignment="0" applyProtection="0"/>
    <xf numFmtId="335" fontId="13" fillId="0" borderId="0" applyFill="0" applyBorder="0" applyAlignment="0" applyProtection="0"/>
    <xf numFmtId="42" fontId="30" fillId="0" borderId="0" applyFont="0" applyFill="0" applyBorder="0" applyAlignment="0" applyProtection="0"/>
    <xf numFmtId="42" fontId="30" fillId="0" borderId="0" applyFont="0" applyFill="0" applyBorder="0" applyAlignment="0" applyProtection="0"/>
    <xf numFmtId="309" fontId="13" fillId="0" borderId="0" applyFill="0" applyBorder="0" applyAlignment="0" applyProtection="0"/>
    <xf numFmtId="309" fontId="81" fillId="0" borderId="0" applyFill="0" applyBorder="0" applyAlignment="0" applyProtection="0"/>
    <xf numFmtId="42" fontId="30" fillId="0" borderId="0" applyFont="0" applyFill="0" applyBorder="0" applyAlignment="0" applyProtection="0"/>
    <xf numFmtId="309" fontId="81" fillId="0" borderId="0" applyFill="0" applyBorder="0" applyAlignment="0" applyProtection="0"/>
    <xf numFmtId="309" fontId="81" fillId="0" borderId="0" applyFill="0" applyBorder="0" applyAlignment="0" applyProtection="0"/>
    <xf numFmtId="309" fontId="81" fillId="0" borderId="0" applyFill="0" applyBorder="0" applyAlignment="0" applyProtection="0"/>
    <xf numFmtId="42" fontId="30" fillId="0" borderId="0" applyFont="0" applyFill="0" applyBorder="0" applyAlignment="0" applyProtection="0"/>
    <xf numFmtId="258" fontId="81" fillId="0" borderId="0" applyFill="0" applyBorder="0" applyAlignment="0" applyProtection="0"/>
    <xf numFmtId="169" fontId="12" fillId="0" borderId="0" applyFont="0" applyFill="0" applyBorder="0" applyAlignment="0" applyProtection="0"/>
    <xf numFmtId="258" fontId="13" fillId="0" borderId="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58" fontId="13" fillId="0" borderId="0" applyFill="0" applyBorder="0" applyAlignment="0" applyProtection="0"/>
    <xf numFmtId="258" fontId="81" fillId="0" borderId="0" applyFill="0" applyBorder="0" applyAlignment="0" applyProtection="0"/>
    <xf numFmtId="169" fontId="12" fillId="0" borderId="0" applyFont="0" applyFill="0" applyBorder="0" applyAlignment="0" applyProtection="0"/>
    <xf numFmtId="258" fontId="81" fillId="0" borderId="0" applyFill="0" applyBorder="0" applyAlignment="0" applyProtection="0"/>
    <xf numFmtId="258" fontId="81" fillId="0" borderId="0" applyFill="0" applyBorder="0" applyAlignment="0" applyProtection="0"/>
    <xf numFmtId="258" fontId="81" fillId="0" borderId="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58" fontId="81" fillId="0" borderId="0" applyFill="0" applyBorder="0" applyAlignment="0" applyProtection="0"/>
    <xf numFmtId="42" fontId="30" fillId="0" borderId="0" applyFont="0" applyFill="0" applyBorder="0" applyAlignment="0" applyProtection="0"/>
    <xf numFmtId="309" fontId="81" fillId="0" borderId="0" applyFill="0" applyBorder="0" applyAlignment="0" applyProtection="0"/>
    <xf numFmtId="269" fontId="81" fillId="0" borderId="0" applyFill="0" applyBorder="0" applyAlignment="0" applyProtection="0"/>
    <xf numFmtId="311" fontId="81" fillId="0" borderId="0" applyFill="0" applyBorder="0" applyAlignment="0" applyProtection="0"/>
    <xf numFmtId="206" fontId="30" fillId="0" borderId="0" applyFont="0" applyFill="0" applyBorder="0" applyAlignment="0" applyProtection="0"/>
    <xf numFmtId="338" fontId="13" fillId="0" borderId="0" applyFill="0" applyBorder="0" applyAlignment="0" applyProtection="0"/>
    <xf numFmtId="206" fontId="30" fillId="0" borderId="0" applyFont="0" applyFill="0" applyBorder="0" applyAlignment="0" applyProtection="0"/>
    <xf numFmtId="206" fontId="30" fillId="0" borderId="0" applyFont="0" applyFill="0" applyBorder="0" applyAlignment="0" applyProtection="0"/>
    <xf numFmtId="311" fontId="13" fillId="0" borderId="0" applyFill="0" applyBorder="0" applyAlignment="0" applyProtection="0"/>
    <xf numFmtId="311" fontId="81" fillId="0" borderId="0" applyFill="0" applyBorder="0" applyAlignment="0" applyProtection="0"/>
    <xf numFmtId="206" fontId="30" fillId="0" borderId="0" applyFont="0" applyFill="0" applyBorder="0" applyAlignment="0" applyProtection="0"/>
    <xf numFmtId="311" fontId="81" fillId="0" borderId="0" applyFill="0" applyBorder="0" applyAlignment="0" applyProtection="0"/>
    <xf numFmtId="311" fontId="81" fillId="0" borderId="0" applyFill="0" applyBorder="0" applyAlignment="0" applyProtection="0"/>
    <xf numFmtId="311" fontId="81" fillId="0" borderId="0" applyFill="0" applyBorder="0" applyAlignment="0" applyProtection="0"/>
    <xf numFmtId="206" fontId="30" fillId="0" borderId="0" applyFont="0" applyFill="0" applyBorder="0" applyAlignment="0" applyProtection="0"/>
    <xf numFmtId="206" fontId="30" fillId="0" borderId="0" applyFont="0" applyFill="0" applyBorder="0" applyAlignment="0" applyProtection="0"/>
    <xf numFmtId="311" fontId="81" fillId="0" borderId="0" applyFill="0" applyBorder="0" applyAlignment="0" applyProtection="0"/>
    <xf numFmtId="0" fontId="81" fillId="0" borderId="0" applyFill="0" applyBorder="0" applyAlignment="0" applyProtection="0"/>
    <xf numFmtId="204" fontId="30" fillId="0" borderId="0" applyFont="0" applyFill="0" applyBorder="0" applyAlignment="0" applyProtection="0"/>
    <xf numFmtId="337" fontId="13" fillId="0" borderId="0" applyFill="0" applyBorder="0" applyAlignment="0" applyProtection="0"/>
    <xf numFmtId="204" fontId="30" fillId="0" borderId="0" applyFont="0" applyFill="0" applyBorder="0" applyAlignment="0" applyProtection="0"/>
    <xf numFmtId="204" fontId="30" fillId="0" borderId="0" applyFont="0" applyFill="0" applyBorder="0" applyAlignment="0" applyProtection="0"/>
    <xf numFmtId="0" fontId="13" fillId="0" borderId="0" applyFill="0" applyBorder="0" applyAlignment="0" applyProtection="0"/>
    <xf numFmtId="0" fontId="81" fillId="0" borderId="0" applyFill="0" applyBorder="0" applyAlignment="0" applyProtection="0"/>
    <xf numFmtId="204" fontId="30" fillId="0" borderId="0" applyFont="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204" fontId="30" fillId="0" borderId="0" applyFont="0" applyFill="0" applyBorder="0" applyAlignment="0" applyProtection="0"/>
    <xf numFmtId="204" fontId="30" fillId="0" borderId="0" applyFont="0" applyFill="0" applyBorder="0" applyAlignment="0" applyProtection="0"/>
    <xf numFmtId="0" fontId="81" fillId="0" borderId="0" applyFill="0" applyBorder="0" applyAlignment="0" applyProtection="0"/>
    <xf numFmtId="258" fontId="81" fillId="0" borderId="0" applyFill="0" applyBorder="0" applyAlignment="0" applyProtection="0"/>
    <xf numFmtId="169" fontId="12" fillId="0" borderId="0" applyFont="0" applyFill="0" applyBorder="0" applyAlignment="0" applyProtection="0"/>
    <xf numFmtId="258" fontId="13" fillId="0" borderId="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58" fontId="13" fillId="0" borderId="0" applyFill="0" applyBorder="0" applyAlignment="0" applyProtection="0"/>
    <xf numFmtId="258" fontId="81" fillId="0" borderId="0" applyFill="0" applyBorder="0" applyAlignment="0" applyProtection="0"/>
    <xf numFmtId="169" fontId="12" fillId="0" borderId="0" applyFont="0" applyFill="0" applyBorder="0" applyAlignment="0" applyProtection="0"/>
    <xf numFmtId="258" fontId="81" fillId="0" borderId="0" applyFill="0" applyBorder="0" applyAlignment="0" applyProtection="0"/>
    <xf numFmtId="258" fontId="81" fillId="0" borderId="0" applyFill="0" applyBorder="0" applyAlignment="0" applyProtection="0"/>
    <xf numFmtId="258" fontId="81" fillId="0" borderId="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58" fontId="81" fillId="0" borderId="0" applyFill="0" applyBorder="0" applyAlignment="0" applyProtection="0"/>
    <xf numFmtId="310" fontId="81" fillId="0" borderId="0" applyFill="0" applyBorder="0" applyAlignment="0" applyProtection="0"/>
    <xf numFmtId="182" fontId="12" fillId="0" borderId="0" applyFont="0" applyFill="0" applyBorder="0" applyAlignment="0" applyProtection="0"/>
    <xf numFmtId="310" fontId="13" fillId="0" borderId="0" applyFill="0" applyBorder="0" applyAlignment="0" applyProtection="0"/>
    <xf numFmtId="182" fontId="12" fillId="0" borderId="0" applyFont="0" applyFill="0" applyBorder="0" applyAlignment="0" applyProtection="0"/>
    <xf numFmtId="182" fontId="12" fillId="0" borderId="0" applyFont="0" applyFill="0" applyBorder="0" applyAlignment="0" applyProtection="0"/>
    <xf numFmtId="310" fontId="13" fillId="0" borderId="0" applyFill="0" applyBorder="0" applyAlignment="0" applyProtection="0"/>
    <xf numFmtId="310" fontId="81" fillId="0" borderId="0" applyFill="0" applyBorder="0" applyAlignment="0" applyProtection="0"/>
    <xf numFmtId="182" fontId="12" fillId="0" borderId="0" applyFont="0" applyFill="0" applyBorder="0" applyAlignment="0" applyProtection="0"/>
    <xf numFmtId="310" fontId="81" fillId="0" borderId="0" applyFill="0" applyBorder="0" applyAlignment="0" applyProtection="0"/>
    <xf numFmtId="310" fontId="81" fillId="0" borderId="0" applyFill="0" applyBorder="0" applyAlignment="0" applyProtection="0"/>
    <xf numFmtId="310" fontId="81" fillId="0" borderId="0" applyFill="0" applyBorder="0" applyAlignment="0" applyProtection="0"/>
    <xf numFmtId="182" fontId="12" fillId="0" borderId="0" applyFont="0" applyFill="0" applyBorder="0" applyAlignment="0" applyProtection="0"/>
    <xf numFmtId="182" fontId="12" fillId="0" borderId="0" applyFont="0" applyFill="0" applyBorder="0" applyAlignment="0" applyProtection="0"/>
    <xf numFmtId="310" fontId="81" fillId="0" borderId="0" applyFill="0" applyBorder="0" applyAlignment="0" applyProtection="0"/>
    <xf numFmtId="171" fontId="12" fillId="0" borderId="0" applyFont="0" applyFill="0" applyBorder="0" applyAlignment="0" applyProtection="0"/>
    <xf numFmtId="269" fontId="13" fillId="0" borderId="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269" fontId="13" fillId="0" borderId="0" applyFill="0" applyBorder="0" applyAlignment="0" applyProtection="0"/>
    <xf numFmtId="269" fontId="81" fillId="0" borderId="0" applyFill="0" applyBorder="0" applyAlignment="0" applyProtection="0"/>
    <xf numFmtId="171" fontId="12" fillId="0" borderId="0" applyFont="0" applyFill="0" applyBorder="0" applyAlignment="0" applyProtection="0"/>
    <xf numFmtId="269" fontId="81" fillId="0" borderId="0" applyFill="0" applyBorder="0" applyAlignment="0" applyProtection="0"/>
    <xf numFmtId="269" fontId="81" fillId="0" borderId="0" applyFill="0" applyBorder="0" applyAlignment="0" applyProtection="0"/>
    <xf numFmtId="269" fontId="81" fillId="0" borderId="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269" fontId="81" fillId="0" borderId="0" applyFill="0" applyBorder="0" applyAlignment="0" applyProtection="0"/>
    <xf numFmtId="0" fontId="10" fillId="0" borderId="0"/>
    <xf numFmtId="0" fontId="14" fillId="0" borderId="0"/>
    <xf numFmtId="182" fontId="12" fillId="0" borderId="0" applyFont="0" applyFill="0" applyBorder="0" applyAlignment="0" applyProtection="0"/>
    <xf numFmtId="0" fontId="10" fillId="0" borderId="0"/>
    <xf numFmtId="335" fontId="13" fillId="0" borderId="0" applyFill="0" applyBorder="0" applyAlignment="0" applyProtection="0"/>
    <xf numFmtId="42" fontId="30" fillId="0" borderId="0" applyFont="0" applyFill="0" applyBorder="0" applyAlignment="0" applyProtection="0"/>
    <xf numFmtId="42" fontId="30" fillId="0" borderId="0" applyFont="0" applyFill="0" applyBorder="0" applyAlignment="0" applyProtection="0"/>
    <xf numFmtId="258" fontId="81" fillId="0" borderId="0" applyFill="0" applyBorder="0" applyAlignment="0" applyProtection="0"/>
    <xf numFmtId="311" fontId="81" fillId="0" borderId="0" applyFill="0" applyBorder="0" applyAlignment="0" applyProtection="0"/>
    <xf numFmtId="206" fontId="30" fillId="0" borderId="0" applyFont="0" applyFill="0" applyBorder="0" applyAlignment="0" applyProtection="0"/>
    <xf numFmtId="338" fontId="13" fillId="0" borderId="0" applyFill="0" applyBorder="0" applyAlignment="0" applyProtection="0"/>
    <xf numFmtId="206" fontId="30" fillId="0" borderId="0" applyFont="0" applyFill="0" applyBorder="0" applyAlignment="0" applyProtection="0"/>
    <xf numFmtId="206" fontId="30" fillId="0" borderId="0" applyFont="0" applyFill="0" applyBorder="0" applyAlignment="0" applyProtection="0"/>
    <xf numFmtId="311" fontId="13" fillId="0" borderId="0" applyFill="0" applyBorder="0" applyAlignment="0" applyProtection="0"/>
    <xf numFmtId="311" fontId="81" fillId="0" borderId="0" applyFill="0" applyBorder="0" applyAlignment="0" applyProtection="0"/>
    <xf numFmtId="206" fontId="30" fillId="0" borderId="0" applyFont="0" applyFill="0" applyBorder="0" applyAlignment="0" applyProtection="0"/>
    <xf numFmtId="311" fontId="81" fillId="0" borderId="0" applyFill="0" applyBorder="0" applyAlignment="0" applyProtection="0"/>
    <xf numFmtId="311" fontId="81" fillId="0" borderId="0" applyFill="0" applyBorder="0" applyAlignment="0" applyProtection="0"/>
    <xf numFmtId="311" fontId="81" fillId="0" borderId="0" applyFill="0" applyBorder="0" applyAlignment="0" applyProtection="0"/>
    <xf numFmtId="206" fontId="30" fillId="0" borderId="0" applyFont="0" applyFill="0" applyBorder="0" applyAlignment="0" applyProtection="0"/>
    <xf numFmtId="206" fontId="30" fillId="0" borderId="0" applyFont="0" applyFill="0" applyBorder="0" applyAlignment="0" applyProtection="0"/>
    <xf numFmtId="311" fontId="81" fillId="0" borderId="0" applyFill="0" applyBorder="0" applyAlignment="0" applyProtection="0"/>
    <xf numFmtId="0" fontId="81" fillId="0" borderId="0" applyFill="0" applyBorder="0" applyAlignment="0" applyProtection="0"/>
    <xf numFmtId="204" fontId="30" fillId="0" borderId="0" applyFont="0" applyFill="0" applyBorder="0" applyAlignment="0" applyProtection="0"/>
    <xf numFmtId="337" fontId="13" fillId="0" borderId="0" applyFill="0" applyBorder="0" applyAlignment="0" applyProtection="0"/>
    <xf numFmtId="204" fontId="30" fillId="0" borderId="0" applyFont="0" applyFill="0" applyBorder="0" applyAlignment="0" applyProtection="0"/>
    <xf numFmtId="204" fontId="30" fillId="0" borderId="0" applyFont="0" applyFill="0" applyBorder="0" applyAlignment="0" applyProtection="0"/>
    <xf numFmtId="0" fontId="13" fillId="0" borderId="0" applyFill="0" applyBorder="0" applyAlignment="0" applyProtection="0"/>
    <xf numFmtId="0" fontId="81" fillId="0" borderId="0" applyFill="0" applyBorder="0" applyAlignment="0" applyProtection="0"/>
    <xf numFmtId="204" fontId="30" fillId="0" borderId="0" applyFont="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204" fontId="30" fillId="0" borderId="0" applyFont="0" applyFill="0" applyBorder="0" applyAlignment="0" applyProtection="0"/>
    <xf numFmtId="204" fontId="30" fillId="0" borderId="0" applyFont="0" applyFill="0" applyBorder="0" applyAlignment="0" applyProtection="0"/>
    <xf numFmtId="0" fontId="81" fillId="0" borderId="0" applyFill="0" applyBorder="0" applyAlignment="0" applyProtection="0"/>
    <xf numFmtId="310" fontId="81" fillId="0" borderId="0" applyFill="0" applyBorder="0" applyAlignment="0" applyProtection="0"/>
    <xf numFmtId="182" fontId="12" fillId="0" borderId="0" applyFont="0" applyFill="0" applyBorder="0" applyAlignment="0" applyProtection="0"/>
    <xf numFmtId="310" fontId="13" fillId="0" borderId="0" applyFill="0" applyBorder="0" applyAlignment="0" applyProtection="0"/>
    <xf numFmtId="182" fontId="12" fillId="0" borderId="0" applyFont="0" applyFill="0" applyBorder="0" applyAlignment="0" applyProtection="0"/>
    <xf numFmtId="182" fontId="12" fillId="0" borderId="0" applyFont="0" applyFill="0" applyBorder="0" applyAlignment="0" applyProtection="0"/>
    <xf numFmtId="310" fontId="13" fillId="0" borderId="0" applyFill="0" applyBorder="0" applyAlignment="0" applyProtection="0"/>
    <xf numFmtId="310" fontId="81" fillId="0" borderId="0" applyFill="0" applyBorder="0" applyAlignment="0" applyProtection="0"/>
    <xf numFmtId="182" fontId="12" fillId="0" borderId="0" applyFont="0" applyFill="0" applyBorder="0" applyAlignment="0" applyProtection="0"/>
    <xf numFmtId="310" fontId="81" fillId="0" borderId="0" applyFill="0" applyBorder="0" applyAlignment="0" applyProtection="0"/>
    <xf numFmtId="310" fontId="81" fillId="0" borderId="0" applyFill="0" applyBorder="0" applyAlignment="0" applyProtection="0"/>
    <xf numFmtId="310" fontId="81" fillId="0" borderId="0" applyFill="0" applyBorder="0" applyAlignment="0" applyProtection="0"/>
    <xf numFmtId="182" fontId="12" fillId="0" borderId="0" applyFont="0" applyFill="0" applyBorder="0" applyAlignment="0" applyProtection="0"/>
    <xf numFmtId="182" fontId="12" fillId="0" borderId="0" applyFont="0" applyFill="0" applyBorder="0" applyAlignment="0" applyProtection="0"/>
    <xf numFmtId="310" fontId="81" fillId="0" borderId="0" applyFill="0" applyBorder="0" applyAlignment="0" applyProtection="0"/>
    <xf numFmtId="269" fontId="81" fillId="0" borderId="0" applyFill="0" applyBorder="0" applyAlignment="0" applyProtection="0"/>
    <xf numFmtId="171" fontId="12" fillId="0" borderId="0" applyFont="0" applyFill="0" applyBorder="0" applyAlignment="0" applyProtection="0"/>
    <xf numFmtId="269" fontId="13" fillId="0" borderId="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269" fontId="13" fillId="0" borderId="0" applyFill="0" applyBorder="0" applyAlignment="0" applyProtection="0"/>
    <xf numFmtId="269" fontId="81" fillId="0" borderId="0" applyFill="0" applyBorder="0" applyAlignment="0" applyProtection="0"/>
    <xf numFmtId="171" fontId="12" fillId="0" borderId="0" applyFont="0" applyFill="0" applyBorder="0" applyAlignment="0" applyProtection="0"/>
    <xf numFmtId="269" fontId="81" fillId="0" borderId="0" applyFill="0" applyBorder="0" applyAlignment="0" applyProtection="0"/>
    <xf numFmtId="269" fontId="81" fillId="0" borderId="0" applyFill="0" applyBorder="0" applyAlignment="0" applyProtection="0"/>
    <xf numFmtId="269" fontId="81" fillId="0" borderId="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269" fontId="81" fillId="0" borderId="0" applyFill="0" applyBorder="0" applyAlignment="0" applyProtection="0"/>
    <xf numFmtId="169" fontId="12" fillId="0" borderId="0" applyFont="0" applyFill="0" applyBorder="0" applyAlignment="0" applyProtection="0"/>
    <xf numFmtId="258" fontId="13" fillId="0" borderId="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58" fontId="13" fillId="0" borderId="0" applyFill="0" applyBorder="0" applyAlignment="0" applyProtection="0"/>
    <xf numFmtId="258" fontId="81" fillId="0" borderId="0" applyFill="0" applyBorder="0" applyAlignment="0" applyProtection="0"/>
    <xf numFmtId="169" fontId="12" fillId="0" borderId="0" applyFont="0" applyFill="0" applyBorder="0" applyAlignment="0" applyProtection="0"/>
    <xf numFmtId="258" fontId="81" fillId="0" borderId="0" applyFill="0" applyBorder="0" applyAlignment="0" applyProtection="0"/>
    <xf numFmtId="258" fontId="81" fillId="0" borderId="0" applyFill="0" applyBorder="0" applyAlignment="0" applyProtection="0"/>
    <xf numFmtId="258" fontId="81" fillId="0" borderId="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58" fontId="81" fillId="0" borderId="0" applyFill="0" applyBorder="0" applyAlignment="0" applyProtection="0"/>
    <xf numFmtId="0" fontId="18" fillId="0" borderId="0" applyNumberFormat="0" applyFill="0" applyBorder="0" applyAlignment="0" applyProtection="0"/>
    <xf numFmtId="0" fontId="19" fillId="0" borderId="0"/>
    <xf numFmtId="0" fontId="10" fillId="0" borderId="0"/>
    <xf numFmtId="0" fontId="19" fillId="0" borderId="0"/>
    <xf numFmtId="0" fontId="10" fillId="0" borderId="0"/>
    <xf numFmtId="0" fontId="10" fillId="0" borderId="0"/>
    <xf numFmtId="0" fontId="10" fillId="0" borderId="0"/>
    <xf numFmtId="0" fontId="19" fillId="0" borderId="0"/>
    <xf numFmtId="0" fontId="19" fillId="0" borderId="0"/>
    <xf numFmtId="0" fontId="10" fillId="0" borderId="0"/>
    <xf numFmtId="0" fontId="10" fillId="0" borderId="0"/>
    <xf numFmtId="182" fontId="12" fillId="0" borderId="0" applyFont="0" applyFill="0" applyBorder="0" applyAlignment="0" applyProtection="0"/>
    <xf numFmtId="207" fontId="37" fillId="0" borderId="0" applyFont="0" applyFill="0" applyBorder="0" applyAlignment="0" applyProtection="0"/>
    <xf numFmtId="262" fontId="13" fillId="0" borderId="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40" fillId="0" borderId="0"/>
    <xf numFmtId="1" fontId="43" fillId="0" borderId="0" applyBorder="0" applyAlignment="0"/>
    <xf numFmtId="225" fontId="81" fillId="0" borderId="0" applyFill="0" applyBorder="0" applyAlignment="0" applyProtection="0"/>
    <xf numFmtId="0" fontId="81" fillId="0" borderId="0" applyFill="0" applyBorder="0" applyAlignment="0"/>
    <xf numFmtId="176" fontId="81" fillId="0" borderId="0" applyFill="0" applyBorder="0" applyAlignment="0" applyProtection="0"/>
    <xf numFmtId="0" fontId="12" fillId="0" borderId="0" applyFont="0" applyFill="0" applyBorder="0" applyAlignment="0"/>
    <xf numFmtId="10" fontId="81" fillId="0" borderId="0" applyFill="0" applyBorder="0" applyAlignment="0" applyProtection="0"/>
    <xf numFmtId="207" fontId="37" fillId="0" borderId="0" applyFont="0" applyFill="0" applyBorder="0" applyAlignment="0" applyProtection="0"/>
    <xf numFmtId="0" fontId="44" fillId="2" borderId="0"/>
    <xf numFmtId="0" fontId="44" fillId="64" borderId="0"/>
    <xf numFmtId="0" fontId="44" fillId="2" borderId="0"/>
    <xf numFmtId="0" fontId="44" fillId="2" borderId="0"/>
    <xf numFmtId="0" fontId="44" fillId="3" borderId="0"/>
    <xf numFmtId="0" fontId="44" fillId="64" borderId="0"/>
    <xf numFmtId="0" fontId="44" fillId="3" borderId="0"/>
    <xf numFmtId="0" fontId="44" fillId="3" borderId="0"/>
    <xf numFmtId="0" fontId="44" fillId="64" borderId="0"/>
    <xf numFmtId="262" fontId="81" fillId="0" borderId="0" applyFill="0" applyBorder="0" applyAlignment="0" applyProtection="0"/>
    <xf numFmtId="0" fontId="44" fillId="3" borderId="0"/>
    <xf numFmtId="0" fontId="44" fillId="64" borderId="0"/>
    <xf numFmtId="0" fontId="44" fillId="3" borderId="0"/>
    <xf numFmtId="0" fontId="44" fillId="3" borderId="0"/>
    <xf numFmtId="262" fontId="13" fillId="0" borderId="0" applyFill="0" applyBorder="0" applyAlignment="0" applyProtection="0"/>
    <xf numFmtId="262" fontId="81" fillId="0" borderId="0" applyFill="0" applyBorder="0" applyAlignment="0" applyProtection="0"/>
    <xf numFmtId="262" fontId="81" fillId="0" borderId="0" applyFill="0" applyBorder="0" applyAlignment="0" applyProtection="0"/>
    <xf numFmtId="262" fontId="81" fillId="0" borderId="0" applyFill="0" applyBorder="0" applyAlignment="0" applyProtection="0"/>
    <xf numFmtId="262" fontId="81" fillId="0" borderId="0" applyFill="0" applyBorder="0" applyAlignment="0" applyProtection="0"/>
    <xf numFmtId="262" fontId="13" fillId="0" borderId="0" applyFill="0" applyBorder="0" applyAlignment="0" applyProtection="0"/>
    <xf numFmtId="262" fontId="81" fillId="0" borderId="0" applyFill="0" applyBorder="0" applyAlignment="0" applyProtection="0"/>
    <xf numFmtId="262" fontId="81" fillId="0" borderId="0" applyFill="0" applyBorder="0" applyAlignment="0" applyProtection="0"/>
    <xf numFmtId="262" fontId="81" fillId="0" borderId="0" applyFill="0" applyBorder="0" applyAlignment="0" applyProtection="0"/>
    <xf numFmtId="0" fontId="44" fillId="2" borderId="0"/>
    <xf numFmtId="0" fontId="44" fillId="3" borderId="0"/>
    <xf numFmtId="0" fontId="44" fillId="3" borderId="0"/>
    <xf numFmtId="0" fontId="44" fillId="3" borderId="0"/>
    <xf numFmtId="0" fontId="44" fillId="2" borderId="0"/>
    <xf numFmtId="0" fontId="44" fillId="2" borderId="0"/>
    <xf numFmtId="0" fontId="44" fillId="3" borderId="0"/>
    <xf numFmtId="0" fontId="44" fillId="64" borderId="0"/>
    <xf numFmtId="0" fontId="44" fillId="3" borderId="0"/>
    <xf numFmtId="0" fontId="44" fillId="3" borderId="0"/>
    <xf numFmtId="0" fontId="44" fillId="3" borderId="0"/>
    <xf numFmtId="0" fontId="51" fillId="3" borderId="0"/>
    <xf numFmtId="0" fontId="51" fillId="2" borderId="0"/>
    <xf numFmtId="0" fontId="51" fillId="64" borderId="0"/>
    <xf numFmtId="0" fontId="51" fillId="2" borderId="0"/>
    <xf numFmtId="0" fontId="51" fillId="2" borderId="0"/>
    <xf numFmtId="0" fontId="51" fillId="3" borderId="0"/>
    <xf numFmtId="0" fontId="51" fillId="64" borderId="0"/>
    <xf numFmtId="0" fontId="51" fillId="3" borderId="0"/>
    <xf numFmtId="0" fontId="51" fillId="3" borderId="0"/>
    <xf numFmtId="0" fontId="51" fillId="64" borderId="0"/>
    <xf numFmtId="0" fontId="51" fillId="3" borderId="0"/>
    <xf numFmtId="0" fontId="51" fillId="64" borderId="0"/>
    <xf numFmtId="0" fontId="51" fillId="3" borderId="0"/>
    <xf numFmtId="0" fontId="51" fillId="3" borderId="0"/>
    <xf numFmtId="0" fontId="51" fillId="64" borderId="0"/>
    <xf numFmtId="0" fontId="51" fillId="3" borderId="0"/>
    <xf numFmtId="0" fontId="51" fillId="3" borderId="0"/>
    <xf numFmtId="0" fontId="51" fillId="2" borderId="0"/>
    <xf numFmtId="0" fontId="51" fillId="3" borderId="0"/>
    <xf numFmtId="0" fontId="51" fillId="3" borderId="0"/>
    <xf numFmtId="0" fontId="51" fillId="3" borderId="0"/>
    <xf numFmtId="0" fontId="51" fillId="2" borderId="0"/>
    <xf numFmtId="0" fontId="51" fillId="2" borderId="0"/>
    <xf numFmtId="0" fontId="51" fillId="3" borderId="0"/>
    <xf numFmtId="0" fontId="52" fillId="65" borderId="0" applyNumberFormat="0" applyBorder="0" applyAlignment="0" applyProtection="0"/>
    <xf numFmtId="0" fontId="52" fillId="66" borderId="0" applyNumberFormat="0" applyBorder="0" applyAlignment="0" applyProtection="0"/>
    <xf numFmtId="0" fontId="52" fillId="67" borderId="0" applyNumberFormat="0" applyBorder="0" applyAlignment="0" applyProtection="0"/>
    <xf numFmtId="0" fontId="52" fillId="68" borderId="0" applyNumberFormat="0" applyBorder="0" applyAlignment="0" applyProtection="0"/>
    <xf numFmtId="0" fontId="52" fillId="69" borderId="0" applyNumberFormat="0" applyBorder="0" applyAlignment="0" applyProtection="0"/>
    <xf numFmtId="0" fontId="52" fillId="70" borderId="0" applyNumberFormat="0" applyBorder="0" applyAlignment="0" applyProtection="0"/>
    <xf numFmtId="0" fontId="53" fillId="3" borderId="0"/>
    <xf numFmtId="0" fontId="53" fillId="2" borderId="0"/>
    <xf numFmtId="0" fontId="53" fillId="64" borderId="0"/>
    <xf numFmtId="0" fontId="53" fillId="2" borderId="0"/>
    <xf numFmtId="0" fontId="53" fillId="2" borderId="0"/>
    <xf numFmtId="0" fontId="53" fillId="3" borderId="0"/>
    <xf numFmtId="0" fontId="53" fillId="64" borderId="0"/>
    <xf numFmtId="0" fontId="53" fillId="3" borderId="0"/>
    <xf numFmtId="0" fontId="53" fillId="3" borderId="0"/>
    <xf numFmtId="0" fontId="53" fillId="64" borderId="0"/>
    <xf numFmtId="0" fontId="53" fillId="3" borderId="0"/>
    <xf numFmtId="0" fontId="53" fillId="64" borderId="0"/>
    <xf numFmtId="0" fontId="53" fillId="3" borderId="0"/>
    <xf numFmtId="0" fontId="53" fillId="3" borderId="0"/>
    <xf numFmtId="0" fontId="53" fillId="64" borderId="0"/>
    <xf numFmtId="0" fontId="53" fillId="3" borderId="0"/>
    <xf numFmtId="0" fontId="53" fillId="3" borderId="0"/>
    <xf numFmtId="0" fontId="53" fillId="2" borderId="0"/>
    <xf numFmtId="0" fontId="53" fillId="3" borderId="0"/>
    <xf numFmtId="0" fontId="53" fillId="3" borderId="0"/>
    <xf numFmtId="0" fontId="53" fillId="3" borderId="0"/>
    <xf numFmtId="0" fontId="53" fillId="2" borderId="0"/>
    <xf numFmtId="0" fontId="53" fillId="2" borderId="0"/>
    <xf numFmtId="0" fontId="53" fillId="3" borderId="0"/>
    <xf numFmtId="0" fontId="52" fillId="71" borderId="0" applyNumberFormat="0" applyBorder="0" applyAlignment="0" applyProtection="0"/>
    <xf numFmtId="0" fontId="52" fillId="72" borderId="0" applyNumberFormat="0" applyBorder="0" applyAlignment="0" applyProtection="0"/>
    <xf numFmtId="0" fontId="52" fillId="73" borderId="0" applyNumberFormat="0" applyBorder="0" applyAlignment="0" applyProtection="0"/>
    <xf numFmtId="0" fontId="52" fillId="68" borderId="0" applyNumberFormat="0" applyBorder="0" applyAlignment="0" applyProtection="0"/>
    <xf numFmtId="0" fontId="52" fillId="71" borderId="0" applyNumberFormat="0" applyBorder="0" applyAlignment="0" applyProtection="0"/>
    <xf numFmtId="0" fontId="52" fillId="74" borderId="0" applyNumberFormat="0" applyBorder="0" applyAlignment="0" applyProtection="0"/>
    <xf numFmtId="0" fontId="18" fillId="0" borderId="0"/>
    <xf numFmtId="0" fontId="18" fillId="0" borderId="0"/>
    <xf numFmtId="0" fontId="18" fillId="0" borderId="0"/>
    <xf numFmtId="0" fontId="18" fillId="0" borderId="0"/>
    <xf numFmtId="0" fontId="55" fillId="75" borderId="0" applyNumberFormat="0" applyBorder="0" applyAlignment="0" applyProtection="0"/>
    <xf numFmtId="0" fontId="55" fillId="72" borderId="0" applyNumberFormat="0" applyBorder="0" applyAlignment="0" applyProtection="0"/>
    <xf numFmtId="0" fontId="55" fillId="73" borderId="0" applyNumberFormat="0" applyBorder="0" applyAlignment="0" applyProtection="0"/>
    <xf numFmtId="0" fontId="55" fillId="76" borderId="0" applyNumberFormat="0" applyBorder="0" applyAlignment="0" applyProtection="0"/>
    <xf numFmtId="0" fontId="55" fillId="77" borderId="0" applyNumberFormat="0" applyBorder="0" applyAlignment="0" applyProtection="0"/>
    <xf numFmtId="0" fontId="55" fillId="78" borderId="0" applyNumberFormat="0" applyBorder="0" applyAlignment="0" applyProtection="0"/>
    <xf numFmtId="0" fontId="55" fillId="79" borderId="0" applyNumberFormat="0" applyBorder="0" applyAlignment="0" applyProtection="0"/>
    <xf numFmtId="0" fontId="55" fillId="80" borderId="0" applyNumberFormat="0" applyBorder="0" applyAlignment="0" applyProtection="0"/>
    <xf numFmtId="0" fontId="55" fillId="81" borderId="0" applyNumberFormat="0" applyBorder="0" applyAlignment="0" applyProtection="0"/>
    <xf numFmtId="0" fontId="55" fillId="76" borderId="0" applyNumberFormat="0" applyBorder="0" applyAlignment="0" applyProtection="0"/>
    <xf numFmtId="0" fontId="55" fillId="77" borderId="0" applyNumberFormat="0" applyBorder="0" applyAlignment="0" applyProtection="0"/>
    <xf numFmtId="0" fontId="55" fillId="82" borderId="0" applyNumberFormat="0" applyBorder="0" applyAlignment="0" applyProtection="0"/>
    <xf numFmtId="0" fontId="5" fillId="0" borderId="0">
      <alignment horizontal="center" wrapText="1"/>
      <protection locked="0"/>
    </xf>
    <xf numFmtId="310" fontId="81" fillId="0" borderId="0" applyFill="0" applyBorder="0" applyAlignment="0" applyProtection="0"/>
    <xf numFmtId="0" fontId="65" fillId="66" borderId="0" applyNumberFormat="0" applyBorder="0" applyAlignment="0" applyProtection="0"/>
    <xf numFmtId="0" fontId="1" fillId="0" borderId="0" applyNumberFormat="0" applyFill="0" applyBorder="0" applyAlignment="0" applyProtection="0"/>
    <xf numFmtId="208" fontId="31" fillId="0" borderId="0" applyFill="0" applyBorder="0" applyAlignment="0"/>
    <xf numFmtId="222" fontId="19" fillId="0" borderId="0" applyFill="0" applyBorder="0" applyAlignment="0"/>
    <xf numFmtId="312" fontId="19" fillId="0" borderId="0" applyFill="0" applyBorder="0" applyAlignment="0"/>
    <xf numFmtId="313" fontId="19" fillId="0" borderId="0" applyFill="0" applyBorder="0" applyAlignment="0"/>
    <xf numFmtId="314" fontId="19" fillId="0" borderId="0" applyFill="0" applyBorder="0" applyAlignment="0"/>
    <xf numFmtId="243" fontId="19" fillId="0" borderId="0" applyFill="0" applyBorder="0" applyAlignment="0"/>
    <xf numFmtId="222" fontId="19" fillId="0" borderId="0" applyFill="0" applyBorder="0" applyAlignment="0"/>
    <xf numFmtId="0" fontId="74" fillId="3" borderId="6" applyNumberFormat="0" applyAlignment="0" applyProtection="0"/>
    <xf numFmtId="0" fontId="84" fillId="0" borderId="0"/>
    <xf numFmtId="288" fontId="76" fillId="0" borderId="0" applyBorder="0"/>
    <xf numFmtId="288" fontId="77" fillId="0" borderId="48">
      <protection locked="0"/>
    </xf>
    <xf numFmtId="3" fontId="78" fillId="67" borderId="49"/>
    <xf numFmtId="289" fontId="79" fillId="0" borderId="48"/>
    <xf numFmtId="0" fontId="80" fillId="83" borderId="8" applyNumberFormat="0" applyAlignment="0" applyProtection="0"/>
    <xf numFmtId="1" fontId="82" fillId="0" borderId="0" applyBorder="0"/>
    <xf numFmtId="0" fontId="8" fillId="0" borderId="50" applyNumberFormat="0" applyFill="0" applyProtection="0">
      <alignment horizontal="center"/>
    </xf>
    <xf numFmtId="43" fontId="81" fillId="0" borderId="0" applyFont="0" applyFill="0" applyBorder="0" applyAlignment="0" applyProtection="0"/>
    <xf numFmtId="209" fontId="230" fillId="0" borderId="0"/>
    <xf numFmtId="209" fontId="230" fillId="0" borderId="0"/>
    <xf numFmtId="209" fontId="230" fillId="0" borderId="0"/>
    <xf numFmtId="209" fontId="230" fillId="0" borderId="0"/>
    <xf numFmtId="209" fontId="230" fillId="0" borderId="0"/>
    <xf numFmtId="209" fontId="230" fillId="0" borderId="0"/>
    <xf numFmtId="209" fontId="230" fillId="0" borderId="0"/>
    <xf numFmtId="209" fontId="230" fillId="0" borderId="0"/>
    <xf numFmtId="0" fontId="87" fillId="0" borderId="49"/>
    <xf numFmtId="41" fontId="19" fillId="0" borderId="0" applyFont="0" applyFill="0" applyBorder="0" applyAlignment="0" applyProtection="0"/>
    <xf numFmtId="314" fontId="81" fillId="0" borderId="0" applyFill="0" applyBorder="0" applyAlignment="0" applyProtection="0"/>
    <xf numFmtId="170" fontId="19" fillId="0" borderId="0" applyFont="0" applyFill="0" applyBorder="0" applyAlignment="0" applyProtection="0"/>
    <xf numFmtId="315" fontId="69" fillId="0" borderId="0"/>
    <xf numFmtId="37" fontId="81" fillId="0" borderId="0" applyFill="0" applyBorder="0" applyAlignment="0" applyProtection="0"/>
    <xf numFmtId="222" fontId="81" fillId="0" borderId="0" applyFill="0" applyBorder="0" applyAlignment="0" applyProtection="0"/>
    <xf numFmtId="39" fontId="81" fillId="0" borderId="0" applyFill="0" applyBorder="0" applyAlignment="0" applyProtection="0"/>
    <xf numFmtId="3" fontId="81" fillId="0" borderId="0" applyFill="0" applyBorder="0" applyAlignment="0" applyProtection="0"/>
    <xf numFmtId="0" fontId="91" fillId="0" borderId="0" applyNumberFormat="0" applyAlignment="0"/>
    <xf numFmtId="0" fontId="265" fillId="0" borderId="0" applyNumberFormat="0" applyAlignment="0"/>
    <xf numFmtId="290" fontId="266" fillId="0" borderId="0">
      <protection locked="0"/>
    </xf>
    <xf numFmtId="291" fontId="266" fillId="0" borderId="0">
      <protection locked="0"/>
    </xf>
    <xf numFmtId="292" fontId="267" fillId="0" borderId="51">
      <protection locked="0"/>
    </xf>
    <xf numFmtId="293" fontId="266" fillId="0" borderId="0">
      <protection locked="0"/>
    </xf>
    <xf numFmtId="294" fontId="266" fillId="0" borderId="0">
      <protection locked="0"/>
    </xf>
    <xf numFmtId="0" fontId="266" fillId="0" borderId="0" applyNumberFormat="0">
      <protection locked="0"/>
    </xf>
    <xf numFmtId="293" fontId="266" fillId="0" borderId="0">
      <protection locked="0"/>
    </xf>
    <xf numFmtId="288" fontId="95" fillId="0" borderId="48"/>
    <xf numFmtId="295" fontId="95" fillId="0" borderId="48"/>
    <xf numFmtId="222" fontId="81" fillId="0" borderId="0" applyFill="0" applyBorder="0" applyAlignment="0" applyProtection="0"/>
    <xf numFmtId="316" fontId="81" fillId="0" borderId="0" applyFill="0" applyBorder="0" applyAlignment="0" applyProtection="0"/>
    <xf numFmtId="317" fontId="81" fillId="0" borderId="0" applyFill="0" applyBorder="0" applyAlignment="0" applyProtection="0"/>
    <xf numFmtId="318" fontId="81" fillId="0" borderId="0" applyFill="0" applyBorder="0" applyAlignment="0" applyProtection="0"/>
    <xf numFmtId="319" fontId="19" fillId="0" borderId="0"/>
    <xf numFmtId="288" fontId="16" fillId="0" borderId="48">
      <alignment horizontal="center"/>
      <protection hidden="1"/>
    </xf>
    <xf numFmtId="296" fontId="96" fillId="0" borderId="48">
      <alignment horizontal="center"/>
      <protection hidden="1"/>
    </xf>
    <xf numFmtId="178" fontId="13" fillId="0" borderId="52"/>
    <xf numFmtId="0" fontId="81" fillId="0" borderId="0" applyNumberFormat="0" applyFill="0" applyBorder="0" applyProtection="0">
      <alignment horizontal="left"/>
    </xf>
    <xf numFmtId="0" fontId="81" fillId="0" borderId="0" applyFill="0" applyBorder="0" applyAlignment="0" applyProtection="0"/>
    <xf numFmtId="14" fontId="33" fillId="0" borderId="0" applyFill="0" applyBorder="0" applyAlignment="0"/>
    <xf numFmtId="0" fontId="268" fillId="0" borderId="0"/>
    <xf numFmtId="320" fontId="19" fillId="0" borderId="53">
      <alignment vertical="center"/>
    </xf>
    <xf numFmtId="321" fontId="13" fillId="0" borderId="0"/>
    <xf numFmtId="322" fontId="18" fillId="0" borderId="49"/>
    <xf numFmtId="323" fontId="19" fillId="0" borderId="0"/>
    <xf numFmtId="324" fontId="18" fillId="0" borderId="0"/>
    <xf numFmtId="258" fontId="81" fillId="0" borderId="0" applyFill="0" applyBorder="0" applyAlignment="0" applyProtection="0"/>
    <xf numFmtId="232" fontId="81" fillId="0" borderId="0" applyFill="0" applyBorder="0" applyAlignment="0" applyProtection="0"/>
    <xf numFmtId="266" fontId="13" fillId="0" borderId="0" applyFill="0" applyBorder="0" applyAlignment="0" applyProtection="0"/>
    <xf numFmtId="266" fontId="13" fillId="0" borderId="0" applyFill="0" applyBorder="0" applyAlignment="0" applyProtection="0"/>
    <xf numFmtId="266" fontId="81" fillId="0" borderId="0" applyFill="0" applyBorder="0" applyAlignment="0" applyProtection="0"/>
    <xf numFmtId="266" fontId="81" fillId="0" borderId="0" applyFill="0" applyBorder="0" applyAlignment="0" applyProtection="0"/>
    <xf numFmtId="266" fontId="13" fillId="0" borderId="0" applyFill="0" applyBorder="0" applyAlignment="0" applyProtection="0"/>
    <xf numFmtId="266" fontId="13" fillId="0" borderId="0" applyFill="0" applyBorder="0" applyAlignment="0" applyProtection="0"/>
    <xf numFmtId="266" fontId="81" fillId="0" borderId="0" applyFill="0" applyBorder="0" applyAlignment="0" applyProtection="0"/>
    <xf numFmtId="266" fontId="81" fillId="0" borderId="0" applyFill="0" applyBorder="0" applyAlignment="0" applyProtection="0"/>
    <xf numFmtId="266" fontId="81" fillId="0" borderId="0" applyFill="0" applyBorder="0" applyAlignment="0" applyProtection="0"/>
    <xf numFmtId="266" fontId="81" fillId="0" borderId="0" applyFill="0" applyBorder="0" applyAlignment="0" applyProtection="0"/>
    <xf numFmtId="266" fontId="81" fillId="0" borderId="0" applyFill="0" applyBorder="0" applyAlignment="0" applyProtection="0"/>
    <xf numFmtId="266" fontId="81" fillId="0" borderId="0" applyFill="0" applyBorder="0" applyAlignment="0" applyProtection="0"/>
    <xf numFmtId="266" fontId="81" fillId="0" borderId="0" applyFill="0" applyBorder="0" applyAlignment="0" applyProtection="0"/>
    <xf numFmtId="266" fontId="81" fillId="0" borderId="0" applyFill="0" applyBorder="0" applyAlignment="0" applyProtection="0"/>
    <xf numFmtId="266" fontId="13" fillId="0" borderId="0" applyFill="0" applyBorder="0" applyAlignment="0" applyProtection="0"/>
    <xf numFmtId="266" fontId="13" fillId="0" borderId="0" applyFill="0" applyBorder="0" applyAlignment="0" applyProtection="0"/>
    <xf numFmtId="266" fontId="81" fillId="0" borderId="0" applyFill="0" applyBorder="0" applyAlignment="0" applyProtection="0"/>
    <xf numFmtId="266" fontId="81" fillId="0" borderId="0" applyFill="0" applyBorder="0" applyAlignment="0" applyProtection="0"/>
    <xf numFmtId="266" fontId="81" fillId="0" borderId="0" applyFill="0" applyBorder="0" applyAlignment="0" applyProtection="0"/>
    <xf numFmtId="266" fontId="81" fillId="0" borderId="0" applyFill="0" applyBorder="0" applyAlignment="0" applyProtection="0"/>
    <xf numFmtId="266" fontId="81" fillId="0" borderId="0" applyFill="0" applyBorder="0" applyAlignment="0" applyProtection="0"/>
    <xf numFmtId="266" fontId="81" fillId="0" borderId="0" applyFill="0" applyBorder="0" applyAlignment="0" applyProtection="0"/>
    <xf numFmtId="266" fontId="13" fillId="0" borderId="0" applyFill="0" applyBorder="0" applyAlignment="0" applyProtection="0"/>
    <xf numFmtId="266" fontId="13" fillId="0" borderId="0" applyFill="0" applyBorder="0" applyAlignment="0" applyProtection="0"/>
    <xf numFmtId="266" fontId="81" fillId="0" borderId="0" applyFill="0" applyBorder="0" applyAlignment="0" applyProtection="0"/>
    <xf numFmtId="266" fontId="81" fillId="0" borderId="0" applyFill="0" applyBorder="0" applyAlignment="0" applyProtection="0"/>
    <xf numFmtId="266" fontId="13" fillId="0" borderId="0" applyFill="0" applyBorder="0" applyAlignment="0" applyProtection="0"/>
    <xf numFmtId="266" fontId="13" fillId="0" borderId="0" applyFill="0" applyBorder="0" applyAlignment="0" applyProtection="0"/>
    <xf numFmtId="266" fontId="81" fillId="0" borderId="0" applyFill="0" applyBorder="0" applyAlignment="0" applyProtection="0"/>
    <xf numFmtId="266" fontId="81" fillId="0" borderId="0" applyFill="0" applyBorder="0" applyAlignment="0" applyProtection="0"/>
    <xf numFmtId="266" fontId="81" fillId="0" borderId="0" applyFill="0" applyBorder="0" applyAlignment="0" applyProtection="0"/>
    <xf numFmtId="266" fontId="81" fillId="0" borderId="0" applyFill="0" applyBorder="0" applyAlignment="0" applyProtection="0"/>
    <xf numFmtId="266" fontId="81" fillId="0" borderId="0" applyFill="0" applyBorder="0" applyAlignment="0" applyProtection="0"/>
    <xf numFmtId="266" fontId="81" fillId="0" borderId="0" applyFill="0" applyBorder="0" applyAlignment="0" applyProtection="0"/>
    <xf numFmtId="266" fontId="13" fillId="0" borderId="0" applyFill="0" applyBorder="0" applyAlignment="0" applyProtection="0"/>
    <xf numFmtId="266" fontId="13" fillId="0" borderId="0" applyFill="0" applyBorder="0" applyAlignment="0" applyProtection="0"/>
    <xf numFmtId="266" fontId="13" fillId="0" borderId="0" applyFill="0" applyBorder="0" applyAlignment="0" applyProtection="0"/>
    <xf numFmtId="266" fontId="13" fillId="0" borderId="0" applyFill="0" applyBorder="0" applyAlignment="0" applyProtection="0"/>
    <xf numFmtId="266" fontId="81" fillId="0" borderId="0" applyFill="0" applyBorder="0" applyAlignment="0" applyProtection="0"/>
    <xf numFmtId="266" fontId="81" fillId="0" borderId="0" applyFill="0" applyBorder="0" applyAlignment="0" applyProtection="0"/>
    <xf numFmtId="266" fontId="13" fillId="0" borderId="0" applyFill="0" applyBorder="0" applyAlignment="0" applyProtection="0"/>
    <xf numFmtId="266" fontId="13" fillId="0" borderId="0" applyFill="0" applyBorder="0" applyAlignment="0" applyProtection="0"/>
    <xf numFmtId="266" fontId="81" fillId="0" borderId="0" applyFill="0" applyBorder="0" applyAlignment="0" applyProtection="0"/>
    <xf numFmtId="266" fontId="81" fillId="0" borderId="0" applyFill="0" applyBorder="0" applyAlignment="0" applyProtection="0"/>
    <xf numFmtId="266" fontId="81" fillId="0" borderId="0" applyFill="0" applyBorder="0" applyAlignment="0" applyProtection="0"/>
    <xf numFmtId="266" fontId="81" fillId="0" borderId="0" applyFill="0" applyBorder="0" applyAlignment="0" applyProtection="0"/>
    <xf numFmtId="266" fontId="81" fillId="0" borderId="0" applyFill="0" applyBorder="0" applyAlignment="0" applyProtection="0"/>
    <xf numFmtId="266" fontId="81" fillId="0" borderId="0" applyFill="0" applyBorder="0" applyAlignment="0" applyProtection="0"/>
    <xf numFmtId="266" fontId="81" fillId="0" borderId="0" applyFill="0" applyBorder="0" applyAlignment="0" applyProtection="0"/>
    <xf numFmtId="266" fontId="81" fillId="0" borderId="0" applyFill="0" applyBorder="0" applyAlignment="0" applyProtection="0"/>
    <xf numFmtId="266" fontId="13" fillId="0" borderId="0" applyFill="0" applyBorder="0" applyAlignment="0" applyProtection="0"/>
    <xf numFmtId="266" fontId="13" fillId="0" borderId="0" applyFill="0" applyBorder="0" applyAlignment="0" applyProtection="0"/>
    <xf numFmtId="266" fontId="81" fillId="0" borderId="0" applyFill="0" applyBorder="0" applyAlignment="0" applyProtection="0"/>
    <xf numFmtId="266" fontId="81" fillId="0" borderId="0" applyFill="0" applyBorder="0" applyAlignment="0" applyProtection="0"/>
    <xf numFmtId="266" fontId="81" fillId="0" borderId="0" applyFill="0" applyBorder="0" applyAlignment="0" applyProtection="0"/>
    <xf numFmtId="266" fontId="81" fillId="0" borderId="0" applyFill="0" applyBorder="0" applyAlignment="0" applyProtection="0"/>
    <xf numFmtId="266" fontId="81" fillId="0" borderId="0" applyFill="0" applyBorder="0" applyAlignment="0" applyProtection="0"/>
    <xf numFmtId="266" fontId="81" fillId="0" borderId="0" applyFill="0" applyBorder="0" applyAlignment="0" applyProtection="0"/>
    <xf numFmtId="266" fontId="13" fillId="0" borderId="0" applyFill="0" applyBorder="0" applyAlignment="0" applyProtection="0"/>
    <xf numFmtId="266" fontId="13" fillId="0" borderId="0" applyFill="0" applyBorder="0" applyAlignment="0" applyProtection="0"/>
    <xf numFmtId="266" fontId="81" fillId="0" borderId="0" applyFill="0" applyBorder="0" applyAlignment="0" applyProtection="0"/>
    <xf numFmtId="266" fontId="81" fillId="0" borderId="0" applyFill="0" applyBorder="0" applyAlignment="0" applyProtection="0"/>
    <xf numFmtId="266" fontId="13" fillId="0" borderId="0" applyFill="0" applyBorder="0" applyAlignment="0" applyProtection="0"/>
    <xf numFmtId="266" fontId="13" fillId="0" borderId="0" applyFill="0" applyBorder="0" applyAlignment="0" applyProtection="0"/>
    <xf numFmtId="266" fontId="81" fillId="0" borderId="0" applyFill="0" applyBorder="0" applyAlignment="0" applyProtection="0"/>
    <xf numFmtId="266" fontId="81" fillId="0" borderId="0" applyFill="0" applyBorder="0" applyAlignment="0" applyProtection="0"/>
    <xf numFmtId="266" fontId="81" fillId="0" borderId="0" applyFill="0" applyBorder="0" applyAlignment="0" applyProtection="0"/>
    <xf numFmtId="266" fontId="81" fillId="0" borderId="0" applyFill="0" applyBorder="0" applyAlignment="0" applyProtection="0"/>
    <xf numFmtId="266" fontId="81" fillId="0" borderId="0" applyFill="0" applyBorder="0" applyAlignment="0" applyProtection="0"/>
    <xf numFmtId="266" fontId="81" fillId="0" borderId="0" applyFill="0" applyBorder="0" applyAlignment="0" applyProtection="0"/>
    <xf numFmtId="266" fontId="13" fillId="0" borderId="0" applyFill="0" applyBorder="0" applyAlignment="0" applyProtection="0"/>
    <xf numFmtId="266" fontId="13" fillId="0" borderId="0" applyFill="0" applyBorder="0" applyAlignment="0" applyProtection="0"/>
    <xf numFmtId="266" fontId="13" fillId="0" borderId="0" applyFill="0" applyBorder="0" applyAlignment="0" applyProtection="0"/>
    <xf numFmtId="266" fontId="13" fillId="0" borderId="0" applyFill="0" applyBorder="0" applyAlignment="0" applyProtection="0"/>
    <xf numFmtId="267" fontId="13" fillId="0" borderId="0" applyFill="0" applyBorder="0" applyAlignment="0" applyProtection="0"/>
    <xf numFmtId="267" fontId="13" fillId="0" borderId="0" applyFill="0" applyBorder="0" applyAlignment="0" applyProtection="0"/>
    <xf numFmtId="266" fontId="81" fillId="0" borderId="0" applyFill="0" applyBorder="0" applyAlignment="0" applyProtection="0"/>
    <xf numFmtId="266" fontId="81" fillId="0" borderId="0" applyFill="0" applyBorder="0" applyAlignment="0" applyProtection="0"/>
    <xf numFmtId="266" fontId="13" fillId="0" borderId="0" applyFill="0" applyBorder="0" applyAlignment="0" applyProtection="0"/>
    <xf numFmtId="266" fontId="13" fillId="0" borderId="0" applyFill="0" applyBorder="0" applyAlignment="0" applyProtection="0"/>
    <xf numFmtId="266" fontId="81" fillId="0" borderId="0" applyFill="0" applyBorder="0" applyAlignment="0" applyProtection="0"/>
    <xf numFmtId="266" fontId="81" fillId="0" borderId="0" applyFill="0" applyBorder="0" applyAlignment="0" applyProtection="0"/>
    <xf numFmtId="266" fontId="81" fillId="0" borderId="0" applyFill="0" applyBorder="0" applyAlignment="0" applyProtection="0"/>
    <xf numFmtId="266" fontId="81" fillId="0" borderId="0" applyFill="0" applyBorder="0" applyAlignment="0" applyProtection="0"/>
    <xf numFmtId="266" fontId="81" fillId="0" borderId="0" applyFill="0" applyBorder="0" applyAlignment="0" applyProtection="0"/>
    <xf numFmtId="266" fontId="81" fillId="0" borderId="0" applyFill="0" applyBorder="0" applyAlignment="0" applyProtection="0"/>
    <xf numFmtId="267" fontId="81" fillId="0" borderId="0" applyFill="0" applyBorder="0" applyAlignment="0" applyProtection="0"/>
    <xf numFmtId="267" fontId="81" fillId="0" borderId="0" applyFill="0" applyBorder="0" applyAlignment="0" applyProtection="0"/>
    <xf numFmtId="267" fontId="13" fillId="0" borderId="0" applyFill="0" applyBorder="0" applyAlignment="0" applyProtection="0"/>
    <xf numFmtId="267" fontId="13" fillId="0" borderId="0" applyFill="0" applyBorder="0" applyAlignment="0" applyProtection="0"/>
    <xf numFmtId="267" fontId="81" fillId="0" borderId="0" applyFill="0" applyBorder="0" applyAlignment="0" applyProtection="0"/>
    <xf numFmtId="267" fontId="81" fillId="0" borderId="0" applyFill="0" applyBorder="0" applyAlignment="0" applyProtection="0"/>
    <xf numFmtId="267" fontId="81" fillId="0" borderId="0" applyFill="0" applyBorder="0" applyAlignment="0" applyProtection="0"/>
    <xf numFmtId="267" fontId="81" fillId="0" borderId="0" applyFill="0" applyBorder="0" applyAlignment="0" applyProtection="0"/>
    <xf numFmtId="267" fontId="81" fillId="0" borderId="0" applyFill="0" applyBorder="0" applyAlignment="0" applyProtection="0"/>
    <xf numFmtId="267" fontId="81" fillId="0" borderId="0" applyFill="0" applyBorder="0" applyAlignment="0" applyProtection="0"/>
    <xf numFmtId="267" fontId="81" fillId="0" borderId="0" applyFill="0" applyBorder="0" applyAlignment="0" applyProtection="0"/>
    <xf numFmtId="267" fontId="81" fillId="0" borderId="0" applyFill="0" applyBorder="0" applyAlignment="0" applyProtection="0"/>
    <xf numFmtId="267" fontId="13" fillId="0" borderId="0" applyFill="0" applyBorder="0" applyAlignment="0" applyProtection="0"/>
    <xf numFmtId="267" fontId="13" fillId="0" borderId="0" applyFill="0" applyBorder="0" applyAlignment="0" applyProtection="0"/>
    <xf numFmtId="267" fontId="81" fillId="0" borderId="0" applyFill="0" applyBorder="0" applyAlignment="0" applyProtection="0"/>
    <xf numFmtId="267" fontId="81" fillId="0" borderId="0" applyFill="0" applyBorder="0" applyAlignment="0" applyProtection="0"/>
    <xf numFmtId="267" fontId="81" fillId="0" borderId="0" applyFill="0" applyBorder="0" applyAlignment="0" applyProtection="0"/>
    <xf numFmtId="267" fontId="81" fillId="0" borderId="0" applyFill="0" applyBorder="0" applyAlignment="0" applyProtection="0"/>
    <xf numFmtId="267" fontId="81" fillId="0" borderId="0" applyFill="0" applyBorder="0" applyAlignment="0" applyProtection="0"/>
    <xf numFmtId="267" fontId="81" fillId="0" borderId="0" applyFill="0" applyBorder="0" applyAlignment="0" applyProtection="0"/>
    <xf numFmtId="267" fontId="13" fillId="0" borderId="0" applyFill="0" applyBorder="0" applyAlignment="0" applyProtection="0"/>
    <xf numFmtId="267" fontId="13" fillId="0" borderId="0" applyFill="0" applyBorder="0" applyAlignment="0" applyProtection="0"/>
    <xf numFmtId="267" fontId="81" fillId="0" borderId="0" applyFill="0" applyBorder="0" applyAlignment="0" applyProtection="0"/>
    <xf numFmtId="267" fontId="81" fillId="0" borderId="0" applyFill="0" applyBorder="0" applyAlignment="0" applyProtection="0"/>
    <xf numFmtId="267" fontId="13" fillId="0" borderId="0" applyFill="0" applyBorder="0" applyAlignment="0" applyProtection="0"/>
    <xf numFmtId="267" fontId="13" fillId="0" borderId="0" applyFill="0" applyBorder="0" applyAlignment="0" applyProtection="0"/>
    <xf numFmtId="267" fontId="81" fillId="0" borderId="0" applyFill="0" applyBorder="0" applyAlignment="0" applyProtection="0"/>
    <xf numFmtId="267" fontId="81" fillId="0" borderId="0" applyFill="0" applyBorder="0" applyAlignment="0" applyProtection="0"/>
    <xf numFmtId="267" fontId="81" fillId="0" borderId="0" applyFill="0" applyBorder="0" applyAlignment="0" applyProtection="0"/>
    <xf numFmtId="267" fontId="81" fillId="0" borderId="0" applyFill="0" applyBorder="0" applyAlignment="0" applyProtection="0"/>
    <xf numFmtId="267" fontId="81" fillId="0" borderId="0" applyFill="0" applyBorder="0" applyAlignment="0" applyProtection="0"/>
    <xf numFmtId="267" fontId="81" fillId="0" borderId="0" applyFill="0" applyBorder="0" applyAlignment="0" applyProtection="0"/>
    <xf numFmtId="267" fontId="13" fillId="0" borderId="0" applyFill="0" applyBorder="0" applyAlignment="0" applyProtection="0"/>
    <xf numFmtId="267" fontId="13" fillId="0" borderId="0" applyFill="0" applyBorder="0" applyAlignment="0" applyProtection="0"/>
    <xf numFmtId="266" fontId="81" fillId="0" borderId="0" applyFill="0" applyBorder="0" applyAlignment="0" applyProtection="0"/>
    <xf numFmtId="266" fontId="81" fillId="0" borderId="0" applyFill="0" applyBorder="0" applyAlignment="0" applyProtection="0"/>
    <xf numFmtId="266" fontId="13" fillId="0" borderId="0" applyFill="0" applyBorder="0" applyAlignment="0" applyProtection="0"/>
    <xf numFmtId="266" fontId="13" fillId="0" borderId="0" applyFill="0" applyBorder="0" applyAlignment="0" applyProtection="0"/>
    <xf numFmtId="266" fontId="81" fillId="0" borderId="0" applyFill="0" applyBorder="0" applyAlignment="0" applyProtection="0"/>
    <xf numFmtId="266" fontId="81" fillId="0" borderId="0" applyFill="0" applyBorder="0" applyAlignment="0" applyProtection="0"/>
    <xf numFmtId="266" fontId="81" fillId="0" borderId="0" applyFill="0" applyBorder="0" applyAlignment="0" applyProtection="0"/>
    <xf numFmtId="266" fontId="81" fillId="0" borderId="0" applyFill="0" applyBorder="0" applyAlignment="0" applyProtection="0"/>
    <xf numFmtId="266" fontId="81" fillId="0" borderId="0" applyFill="0" applyBorder="0" applyAlignment="0" applyProtection="0"/>
    <xf numFmtId="266" fontId="81" fillId="0" borderId="0" applyFill="0" applyBorder="0" applyAlignment="0" applyProtection="0"/>
    <xf numFmtId="266" fontId="13" fillId="0" borderId="0" applyFill="0" applyBorder="0" applyAlignment="0" applyProtection="0"/>
    <xf numFmtId="266" fontId="13" fillId="0" borderId="0" applyFill="0" applyBorder="0" applyAlignment="0" applyProtection="0"/>
    <xf numFmtId="266" fontId="81" fillId="0" borderId="0" applyFill="0" applyBorder="0" applyAlignment="0" applyProtection="0"/>
    <xf numFmtId="266" fontId="81" fillId="0" borderId="0" applyFill="0" applyBorder="0" applyAlignment="0" applyProtection="0"/>
    <xf numFmtId="266" fontId="13" fillId="0" borderId="0" applyFill="0" applyBorder="0" applyAlignment="0" applyProtection="0"/>
    <xf numFmtId="266" fontId="13" fillId="0" borderId="0" applyFill="0" applyBorder="0" applyAlignment="0" applyProtection="0"/>
    <xf numFmtId="266" fontId="81" fillId="0" borderId="0" applyFill="0" applyBorder="0" applyAlignment="0" applyProtection="0"/>
    <xf numFmtId="266" fontId="81" fillId="0" borderId="0" applyFill="0" applyBorder="0" applyAlignment="0" applyProtection="0"/>
    <xf numFmtId="266" fontId="81" fillId="0" borderId="0" applyFill="0" applyBorder="0" applyAlignment="0" applyProtection="0"/>
    <xf numFmtId="266" fontId="81" fillId="0" borderId="0" applyFill="0" applyBorder="0" applyAlignment="0" applyProtection="0"/>
    <xf numFmtId="266" fontId="81" fillId="0" borderId="0" applyFill="0" applyBorder="0" applyAlignment="0" applyProtection="0"/>
    <xf numFmtId="266" fontId="81" fillId="0" borderId="0" applyFill="0" applyBorder="0" applyAlignment="0" applyProtection="0"/>
    <xf numFmtId="266" fontId="13" fillId="0" borderId="0" applyFill="0" applyBorder="0" applyAlignment="0" applyProtection="0"/>
    <xf numFmtId="266" fontId="13" fillId="0" borderId="0" applyFill="0" applyBorder="0" applyAlignment="0" applyProtection="0"/>
    <xf numFmtId="268" fontId="13" fillId="0" borderId="0" applyFill="0" applyBorder="0" applyAlignment="0" applyProtection="0"/>
    <xf numFmtId="268" fontId="13" fillId="0" borderId="0" applyFill="0" applyBorder="0" applyAlignment="0" applyProtection="0"/>
    <xf numFmtId="268" fontId="81" fillId="0" borderId="0" applyFill="0" applyBorder="0" applyAlignment="0" applyProtection="0"/>
    <xf numFmtId="268" fontId="81" fillId="0" borderId="0" applyFill="0" applyBorder="0" applyAlignment="0" applyProtection="0"/>
    <xf numFmtId="268" fontId="13" fillId="0" borderId="0" applyFill="0" applyBorder="0" applyAlignment="0" applyProtection="0"/>
    <xf numFmtId="268" fontId="13" fillId="0" borderId="0" applyFill="0" applyBorder="0" applyAlignment="0" applyProtection="0"/>
    <xf numFmtId="268" fontId="81" fillId="0" borderId="0" applyFill="0" applyBorder="0" applyAlignment="0" applyProtection="0"/>
    <xf numFmtId="268" fontId="81" fillId="0" borderId="0" applyFill="0" applyBorder="0" applyAlignment="0" applyProtection="0"/>
    <xf numFmtId="268" fontId="81" fillId="0" borderId="0" applyFill="0" applyBorder="0" applyAlignment="0" applyProtection="0"/>
    <xf numFmtId="268" fontId="81" fillId="0" borderId="0" applyFill="0" applyBorder="0" applyAlignment="0" applyProtection="0"/>
    <xf numFmtId="268" fontId="81" fillId="0" borderId="0" applyFill="0" applyBorder="0" applyAlignment="0" applyProtection="0"/>
    <xf numFmtId="268" fontId="81" fillId="0" borderId="0" applyFill="0" applyBorder="0" applyAlignment="0" applyProtection="0"/>
    <xf numFmtId="268" fontId="81" fillId="0" borderId="0" applyFill="0" applyBorder="0" applyAlignment="0" applyProtection="0"/>
    <xf numFmtId="268" fontId="81" fillId="0" borderId="0" applyFill="0" applyBorder="0" applyAlignment="0" applyProtection="0"/>
    <xf numFmtId="268" fontId="13" fillId="0" borderId="0" applyFill="0" applyBorder="0" applyAlignment="0" applyProtection="0"/>
    <xf numFmtId="268" fontId="13" fillId="0" borderId="0" applyFill="0" applyBorder="0" applyAlignment="0" applyProtection="0"/>
    <xf numFmtId="268" fontId="81" fillId="0" borderId="0" applyFill="0" applyBorder="0" applyAlignment="0" applyProtection="0"/>
    <xf numFmtId="268" fontId="81" fillId="0" borderId="0" applyFill="0" applyBorder="0" applyAlignment="0" applyProtection="0"/>
    <xf numFmtId="268" fontId="81" fillId="0" borderId="0" applyFill="0" applyBorder="0" applyAlignment="0" applyProtection="0"/>
    <xf numFmtId="268" fontId="81" fillId="0" borderId="0" applyFill="0" applyBorder="0" applyAlignment="0" applyProtection="0"/>
    <xf numFmtId="268" fontId="81" fillId="0" borderId="0" applyFill="0" applyBorder="0" applyAlignment="0" applyProtection="0"/>
    <xf numFmtId="268" fontId="81" fillId="0" borderId="0" applyFill="0" applyBorder="0" applyAlignment="0" applyProtection="0"/>
    <xf numFmtId="268" fontId="13" fillId="0" borderId="0" applyFill="0" applyBorder="0" applyAlignment="0" applyProtection="0"/>
    <xf numFmtId="268" fontId="13" fillId="0" borderId="0" applyFill="0" applyBorder="0" applyAlignment="0" applyProtection="0"/>
    <xf numFmtId="268" fontId="81" fillId="0" borderId="0" applyFill="0" applyBorder="0" applyAlignment="0" applyProtection="0"/>
    <xf numFmtId="268" fontId="81" fillId="0" borderId="0" applyFill="0" applyBorder="0" applyAlignment="0" applyProtection="0"/>
    <xf numFmtId="268" fontId="13" fillId="0" borderId="0" applyFill="0" applyBorder="0" applyAlignment="0" applyProtection="0"/>
    <xf numFmtId="268" fontId="13" fillId="0" borderId="0" applyFill="0" applyBorder="0" applyAlignment="0" applyProtection="0"/>
    <xf numFmtId="268" fontId="81" fillId="0" borderId="0" applyFill="0" applyBorder="0" applyAlignment="0" applyProtection="0"/>
    <xf numFmtId="268" fontId="81" fillId="0" borderId="0" applyFill="0" applyBorder="0" applyAlignment="0" applyProtection="0"/>
    <xf numFmtId="268" fontId="81" fillId="0" borderId="0" applyFill="0" applyBorder="0" applyAlignment="0" applyProtection="0"/>
    <xf numFmtId="268" fontId="81" fillId="0" borderId="0" applyFill="0" applyBorder="0" applyAlignment="0" applyProtection="0"/>
    <xf numFmtId="268" fontId="81" fillId="0" borderId="0" applyFill="0" applyBorder="0" applyAlignment="0" applyProtection="0"/>
    <xf numFmtId="268" fontId="81" fillId="0" borderId="0" applyFill="0" applyBorder="0" applyAlignment="0" applyProtection="0"/>
    <xf numFmtId="268" fontId="13" fillId="0" borderId="0" applyFill="0" applyBorder="0" applyAlignment="0" applyProtection="0"/>
    <xf numFmtId="268" fontId="13" fillId="0" borderId="0" applyFill="0" applyBorder="0" applyAlignment="0" applyProtection="0"/>
    <xf numFmtId="258" fontId="13" fillId="0" borderId="0" applyFill="0" applyBorder="0" applyAlignment="0" applyProtection="0"/>
    <xf numFmtId="258" fontId="13" fillId="0" borderId="0" applyFill="0" applyBorder="0" applyAlignment="0" applyProtection="0"/>
    <xf numFmtId="169" fontId="101" fillId="0" borderId="0" applyFont="0" applyFill="0" applyBorder="0" applyAlignment="0" applyProtection="0"/>
    <xf numFmtId="258" fontId="81" fillId="0" borderId="0" applyFill="0" applyBorder="0" applyAlignment="0" applyProtection="0"/>
    <xf numFmtId="232" fontId="81" fillId="0" borderId="0" applyFill="0" applyBorder="0" applyAlignment="0" applyProtection="0"/>
    <xf numFmtId="232" fontId="81" fillId="0" borderId="0" applyFill="0" applyBorder="0" applyAlignment="0" applyProtection="0"/>
    <xf numFmtId="41" fontId="101" fillId="0" borderId="0" applyFont="0" applyFill="0" applyBorder="0" applyAlignment="0" applyProtection="0"/>
    <xf numFmtId="41" fontId="101" fillId="0" borderId="0" applyFont="0" applyFill="0" applyBorder="0" applyAlignment="0" applyProtection="0"/>
    <xf numFmtId="232" fontId="13" fillId="0" borderId="0" applyFill="0" applyBorder="0" applyAlignment="0" applyProtection="0"/>
    <xf numFmtId="232" fontId="13" fillId="0" borderId="0" applyFill="0" applyBorder="0" applyAlignment="0" applyProtection="0"/>
    <xf numFmtId="41" fontId="101" fillId="0" borderId="0" applyFont="0" applyFill="0" applyBorder="0" applyAlignment="0" applyProtection="0"/>
    <xf numFmtId="41" fontId="101" fillId="0" borderId="0" applyFont="0" applyFill="0" applyBorder="0" applyAlignment="0" applyProtection="0"/>
    <xf numFmtId="41" fontId="101" fillId="0" borderId="0" applyFont="0" applyFill="0" applyBorder="0" applyAlignment="0" applyProtection="0"/>
    <xf numFmtId="41" fontId="101" fillId="0" borderId="0" applyFont="0" applyFill="0" applyBorder="0" applyAlignment="0" applyProtection="0"/>
    <xf numFmtId="232" fontId="13" fillId="0" borderId="0" applyFill="0" applyBorder="0" applyAlignment="0" applyProtection="0"/>
    <xf numFmtId="232" fontId="13" fillId="0" borderId="0" applyFill="0" applyBorder="0" applyAlignment="0" applyProtection="0"/>
    <xf numFmtId="232" fontId="81" fillId="0" borderId="0" applyFill="0" applyBorder="0" applyAlignment="0" applyProtection="0"/>
    <xf numFmtId="232" fontId="81" fillId="0" borderId="0" applyFill="0" applyBorder="0" applyAlignment="0" applyProtection="0"/>
    <xf numFmtId="41" fontId="101" fillId="0" borderId="0" applyFont="0" applyFill="0" applyBorder="0" applyAlignment="0" applyProtection="0"/>
    <xf numFmtId="41" fontId="101" fillId="0" borderId="0" applyFont="0" applyFill="0" applyBorder="0" applyAlignment="0" applyProtection="0"/>
    <xf numFmtId="232" fontId="81" fillId="0" borderId="0" applyFill="0" applyBorder="0" applyAlignment="0" applyProtection="0"/>
    <xf numFmtId="232" fontId="81" fillId="0" borderId="0" applyFill="0" applyBorder="0" applyAlignment="0" applyProtection="0"/>
    <xf numFmtId="232" fontId="81" fillId="0" borderId="0" applyFill="0" applyBorder="0" applyAlignment="0" applyProtection="0"/>
    <xf numFmtId="232" fontId="81" fillId="0" borderId="0" applyFill="0" applyBorder="0" applyAlignment="0" applyProtection="0"/>
    <xf numFmtId="232" fontId="81" fillId="0" borderId="0" applyFill="0" applyBorder="0" applyAlignment="0" applyProtection="0"/>
    <xf numFmtId="232" fontId="81" fillId="0" borderId="0" applyFill="0" applyBorder="0" applyAlignment="0" applyProtection="0"/>
    <xf numFmtId="41" fontId="101" fillId="0" borderId="0" applyFont="0" applyFill="0" applyBorder="0" applyAlignment="0" applyProtection="0"/>
    <xf numFmtId="41" fontId="101" fillId="0" borderId="0" applyFont="0" applyFill="0" applyBorder="0" applyAlignment="0" applyProtection="0"/>
    <xf numFmtId="41" fontId="101" fillId="0" borderId="0" applyFont="0" applyFill="0" applyBorder="0" applyAlignment="0" applyProtection="0"/>
    <xf numFmtId="41" fontId="101" fillId="0" borderId="0" applyFont="0" applyFill="0" applyBorder="0" applyAlignment="0" applyProtection="0"/>
    <xf numFmtId="232" fontId="81" fillId="0" borderId="0" applyFill="0" applyBorder="0" applyAlignment="0" applyProtection="0"/>
    <xf numFmtId="232" fontId="81" fillId="0" borderId="0" applyFill="0" applyBorder="0" applyAlignment="0" applyProtection="0"/>
    <xf numFmtId="169" fontId="101" fillId="0" borderId="0" applyFont="0" applyFill="0" applyBorder="0" applyAlignment="0" applyProtection="0"/>
    <xf numFmtId="258" fontId="81" fillId="0" borderId="0" applyFill="0" applyBorder="0" applyAlignment="0" applyProtection="0"/>
    <xf numFmtId="258" fontId="13" fillId="0" borderId="0" applyFill="0" applyBorder="0" applyAlignment="0" applyProtection="0"/>
    <xf numFmtId="232" fontId="13" fillId="0" borderId="0" applyFill="0" applyBorder="0" applyAlignment="0" applyProtection="0"/>
    <xf numFmtId="258" fontId="13" fillId="0" borderId="0" applyFill="0" applyBorder="0" applyAlignment="0" applyProtection="0"/>
    <xf numFmtId="265" fontId="13" fillId="0" borderId="0" applyFill="0" applyBorder="0" applyAlignment="0" applyProtection="0"/>
    <xf numFmtId="258" fontId="13" fillId="0" borderId="0" applyFill="0" applyBorder="0" applyAlignment="0" applyProtection="0"/>
    <xf numFmtId="265" fontId="13" fillId="0" borderId="0" applyFill="0" applyBorder="0" applyAlignment="0" applyProtection="0"/>
    <xf numFmtId="232" fontId="81" fillId="0" borderId="0" applyFill="0" applyBorder="0" applyAlignment="0" applyProtection="0"/>
    <xf numFmtId="258" fontId="81" fillId="0" borderId="0" applyFill="0" applyBorder="0" applyAlignment="0" applyProtection="0"/>
    <xf numFmtId="232" fontId="81" fillId="0" borderId="0" applyFill="0" applyBorder="0" applyAlignment="0" applyProtection="0"/>
    <xf numFmtId="258" fontId="81" fillId="0" borderId="0" applyFill="0" applyBorder="0" applyAlignment="0" applyProtection="0"/>
    <xf numFmtId="232" fontId="81" fillId="0" borderId="0" applyFill="0" applyBorder="0" applyAlignment="0" applyProtection="0"/>
    <xf numFmtId="258" fontId="81" fillId="0" borderId="0" applyFill="0" applyBorder="0" applyAlignment="0" applyProtection="0"/>
    <xf numFmtId="232" fontId="81" fillId="0" borderId="0" applyFill="0" applyBorder="0" applyAlignment="0" applyProtection="0"/>
    <xf numFmtId="169" fontId="101" fillId="0" borderId="0" applyFont="0" applyFill="0" applyBorder="0" applyAlignment="0" applyProtection="0"/>
    <xf numFmtId="41" fontId="101" fillId="0" borderId="0" applyFont="0" applyFill="0" applyBorder="0" applyAlignment="0" applyProtection="0"/>
    <xf numFmtId="258" fontId="81" fillId="0" borderId="0" applyFill="0" applyBorder="0" applyAlignment="0" applyProtection="0"/>
    <xf numFmtId="258" fontId="81" fillId="0" borderId="0" applyFill="0" applyBorder="0" applyAlignment="0" applyProtection="0"/>
    <xf numFmtId="169" fontId="101" fillId="0" borderId="0" applyFont="0" applyFill="0" applyBorder="0" applyAlignment="0" applyProtection="0"/>
    <xf numFmtId="169" fontId="101" fillId="0" borderId="0" applyFont="0" applyFill="0" applyBorder="0" applyAlignment="0" applyProtection="0"/>
    <xf numFmtId="258" fontId="13" fillId="0" borderId="0" applyFill="0" applyBorder="0" applyAlignment="0" applyProtection="0"/>
    <xf numFmtId="258" fontId="13" fillId="0" borderId="0" applyFill="0" applyBorder="0" applyAlignment="0" applyProtection="0"/>
    <xf numFmtId="169" fontId="101" fillId="0" borderId="0" applyFont="0" applyFill="0" applyBorder="0" applyAlignment="0" applyProtection="0"/>
    <xf numFmtId="169" fontId="101" fillId="0" borderId="0" applyFont="0" applyFill="0" applyBorder="0" applyAlignment="0" applyProtection="0"/>
    <xf numFmtId="169" fontId="101" fillId="0" borderId="0" applyFont="0" applyFill="0" applyBorder="0" applyAlignment="0" applyProtection="0"/>
    <xf numFmtId="169" fontId="101" fillId="0" borderId="0" applyFont="0" applyFill="0" applyBorder="0" applyAlignment="0" applyProtection="0"/>
    <xf numFmtId="232" fontId="81" fillId="0" borderId="0" applyFill="0" applyBorder="0" applyAlignment="0" applyProtection="0"/>
    <xf numFmtId="232" fontId="81" fillId="0" borderId="0" applyFill="0" applyBorder="0" applyAlignment="0" applyProtection="0"/>
    <xf numFmtId="258" fontId="81" fillId="0" borderId="0" applyFill="0" applyBorder="0" applyAlignment="0" applyProtection="0"/>
    <xf numFmtId="258" fontId="81" fillId="0" borderId="0" applyFill="0" applyBorder="0" applyAlignment="0" applyProtection="0"/>
    <xf numFmtId="258" fontId="13" fillId="0" borderId="0" applyFill="0" applyBorder="0" applyAlignment="0" applyProtection="0"/>
    <xf numFmtId="258" fontId="13" fillId="0" borderId="0" applyFill="0" applyBorder="0" applyAlignment="0" applyProtection="0"/>
    <xf numFmtId="258" fontId="81" fillId="0" borderId="0" applyFill="0" applyBorder="0" applyAlignment="0" applyProtection="0"/>
    <xf numFmtId="258" fontId="81" fillId="0" borderId="0" applyFill="0" applyBorder="0" applyAlignment="0" applyProtection="0"/>
    <xf numFmtId="258" fontId="81" fillId="0" borderId="0" applyFill="0" applyBorder="0" applyAlignment="0" applyProtection="0"/>
    <xf numFmtId="258" fontId="81" fillId="0" borderId="0" applyFill="0" applyBorder="0" applyAlignment="0" applyProtection="0"/>
    <xf numFmtId="258" fontId="81" fillId="0" borderId="0" applyFill="0" applyBorder="0" applyAlignment="0" applyProtection="0"/>
    <xf numFmtId="258" fontId="81" fillId="0" borderId="0" applyFill="0" applyBorder="0" applyAlignment="0" applyProtection="0"/>
    <xf numFmtId="232" fontId="13" fillId="0" borderId="0" applyFill="0" applyBorder="0" applyAlignment="0" applyProtection="0"/>
    <xf numFmtId="232" fontId="13" fillId="0" borderId="0" applyFill="0" applyBorder="0" applyAlignment="0" applyProtection="0"/>
    <xf numFmtId="232" fontId="81" fillId="0" borderId="0" applyFill="0" applyBorder="0" applyAlignment="0" applyProtection="0"/>
    <xf numFmtId="232" fontId="81" fillId="0" borderId="0" applyFill="0" applyBorder="0" applyAlignment="0" applyProtection="0"/>
    <xf numFmtId="232" fontId="81" fillId="0" borderId="0" applyFill="0" applyBorder="0" applyAlignment="0" applyProtection="0"/>
    <xf numFmtId="232" fontId="81" fillId="0" borderId="0" applyFill="0" applyBorder="0" applyAlignment="0" applyProtection="0"/>
    <xf numFmtId="232" fontId="81" fillId="0" borderId="0" applyFill="0" applyBorder="0" applyAlignment="0" applyProtection="0"/>
    <xf numFmtId="232" fontId="81" fillId="0" borderId="0" applyFill="0" applyBorder="0" applyAlignment="0" applyProtection="0"/>
    <xf numFmtId="258" fontId="13" fillId="0" borderId="0" applyFill="0" applyBorder="0" applyAlignment="0" applyProtection="0"/>
    <xf numFmtId="258" fontId="13" fillId="0" borderId="0" applyFill="0" applyBorder="0" applyAlignment="0" applyProtection="0"/>
    <xf numFmtId="232" fontId="81" fillId="0" borderId="0" applyFill="0" applyBorder="0" applyAlignment="0" applyProtection="0"/>
    <xf numFmtId="232" fontId="81" fillId="0" borderId="0" applyFill="0" applyBorder="0" applyAlignment="0" applyProtection="0"/>
    <xf numFmtId="232" fontId="13" fillId="0" borderId="0" applyFill="0" applyBorder="0" applyAlignment="0" applyProtection="0"/>
    <xf numFmtId="232" fontId="13" fillId="0" borderId="0" applyFill="0" applyBorder="0" applyAlignment="0" applyProtection="0"/>
    <xf numFmtId="232" fontId="81" fillId="0" borderId="0" applyFill="0" applyBorder="0" applyAlignment="0" applyProtection="0"/>
    <xf numFmtId="232" fontId="81" fillId="0" borderId="0" applyFill="0" applyBorder="0" applyAlignment="0" applyProtection="0"/>
    <xf numFmtId="232" fontId="81" fillId="0" borderId="0" applyFill="0" applyBorder="0" applyAlignment="0" applyProtection="0"/>
    <xf numFmtId="232" fontId="81" fillId="0" borderId="0" applyFill="0" applyBorder="0" applyAlignment="0" applyProtection="0"/>
    <xf numFmtId="232" fontId="81" fillId="0" borderId="0" applyFill="0" applyBorder="0" applyAlignment="0" applyProtection="0"/>
    <xf numFmtId="232" fontId="81" fillId="0" borderId="0" applyFill="0" applyBorder="0" applyAlignment="0" applyProtection="0"/>
    <xf numFmtId="232" fontId="13" fillId="0" borderId="0" applyFill="0" applyBorder="0" applyAlignment="0" applyProtection="0"/>
    <xf numFmtId="232" fontId="13" fillId="0" borderId="0" applyFill="0" applyBorder="0" applyAlignment="0" applyProtection="0"/>
    <xf numFmtId="232" fontId="13" fillId="0" borderId="0" applyFill="0" applyBorder="0" applyAlignment="0" applyProtection="0"/>
    <xf numFmtId="232" fontId="13" fillId="0" borderId="0" applyFill="0" applyBorder="0" applyAlignment="0" applyProtection="0"/>
    <xf numFmtId="258" fontId="81" fillId="0" borderId="0" applyFill="0" applyBorder="0" applyAlignment="0" applyProtection="0"/>
    <xf numFmtId="258" fontId="81" fillId="0" borderId="0" applyFill="0" applyBorder="0" applyAlignment="0" applyProtection="0"/>
    <xf numFmtId="169" fontId="101" fillId="0" borderId="0" applyFont="0" applyFill="0" applyBorder="0" applyAlignment="0" applyProtection="0"/>
    <xf numFmtId="169" fontId="101" fillId="0" borderId="0" applyFont="0" applyFill="0" applyBorder="0" applyAlignment="0" applyProtection="0"/>
    <xf numFmtId="258" fontId="81" fillId="0" borderId="0" applyFill="0" applyBorder="0" applyAlignment="0" applyProtection="0"/>
    <xf numFmtId="258" fontId="81" fillId="0" borderId="0" applyFill="0" applyBorder="0" applyAlignment="0" applyProtection="0"/>
    <xf numFmtId="258" fontId="81" fillId="0" borderId="0" applyFill="0" applyBorder="0" applyAlignment="0" applyProtection="0"/>
    <xf numFmtId="258" fontId="81" fillId="0" borderId="0" applyFill="0" applyBorder="0" applyAlignment="0" applyProtection="0"/>
    <xf numFmtId="258" fontId="81" fillId="0" borderId="0" applyFill="0" applyBorder="0" applyAlignment="0" applyProtection="0"/>
    <xf numFmtId="258" fontId="81" fillId="0" borderId="0" applyFill="0" applyBorder="0" applyAlignment="0" applyProtection="0"/>
    <xf numFmtId="169" fontId="101" fillId="0" borderId="0" applyFont="0" applyFill="0" applyBorder="0" applyAlignment="0" applyProtection="0"/>
    <xf numFmtId="169" fontId="101" fillId="0" borderId="0" applyFont="0" applyFill="0" applyBorder="0" applyAlignment="0" applyProtection="0"/>
    <xf numFmtId="169" fontId="101" fillId="0" borderId="0" applyFont="0" applyFill="0" applyBorder="0" applyAlignment="0" applyProtection="0"/>
    <xf numFmtId="169" fontId="101" fillId="0" borderId="0" applyFont="0" applyFill="0" applyBorder="0" applyAlignment="0" applyProtection="0"/>
    <xf numFmtId="232" fontId="81" fillId="0" borderId="0" applyFill="0" applyBorder="0" applyAlignment="0" applyProtection="0"/>
    <xf numFmtId="232" fontId="81" fillId="0" borderId="0" applyFill="0" applyBorder="0" applyAlignment="0" applyProtection="0"/>
    <xf numFmtId="232" fontId="13" fillId="0" borderId="0" applyFill="0" applyBorder="0" applyAlignment="0" applyProtection="0"/>
    <xf numFmtId="232" fontId="13" fillId="0" borderId="0" applyFill="0" applyBorder="0" applyAlignment="0" applyProtection="0"/>
    <xf numFmtId="232" fontId="81" fillId="0" borderId="0" applyFill="0" applyBorder="0" applyAlignment="0" applyProtection="0"/>
    <xf numFmtId="232" fontId="81" fillId="0" borderId="0" applyFill="0" applyBorder="0" applyAlignment="0" applyProtection="0"/>
    <xf numFmtId="232" fontId="81" fillId="0" borderId="0" applyFill="0" applyBorder="0" applyAlignment="0" applyProtection="0"/>
    <xf numFmtId="232" fontId="81" fillId="0" borderId="0" applyFill="0" applyBorder="0" applyAlignment="0" applyProtection="0"/>
    <xf numFmtId="232" fontId="81" fillId="0" borderId="0" applyFill="0" applyBorder="0" applyAlignment="0" applyProtection="0"/>
    <xf numFmtId="232" fontId="81" fillId="0" borderId="0" applyFill="0" applyBorder="0" applyAlignment="0" applyProtection="0"/>
    <xf numFmtId="232" fontId="81" fillId="0" borderId="0" applyFill="0" applyBorder="0" applyAlignment="0" applyProtection="0"/>
    <xf numFmtId="232" fontId="81" fillId="0" borderId="0" applyFill="0" applyBorder="0" applyAlignment="0" applyProtection="0"/>
    <xf numFmtId="41" fontId="101" fillId="0" borderId="0" applyFont="0" applyFill="0" applyBorder="0" applyAlignment="0" applyProtection="0"/>
    <xf numFmtId="41" fontId="101" fillId="0" borderId="0" applyFont="0" applyFill="0" applyBorder="0" applyAlignment="0" applyProtection="0"/>
    <xf numFmtId="232" fontId="13" fillId="0" borderId="0" applyFill="0" applyBorder="0" applyAlignment="0" applyProtection="0"/>
    <xf numFmtId="232" fontId="13" fillId="0" borderId="0" applyFill="0" applyBorder="0" applyAlignment="0" applyProtection="0"/>
    <xf numFmtId="41" fontId="101" fillId="0" borderId="0" applyFont="0" applyFill="0" applyBorder="0" applyAlignment="0" applyProtection="0"/>
    <xf numFmtId="41" fontId="101" fillId="0" borderId="0" applyFont="0" applyFill="0" applyBorder="0" applyAlignment="0" applyProtection="0"/>
    <xf numFmtId="41" fontId="101" fillId="0" borderId="0" applyFont="0" applyFill="0" applyBorder="0" applyAlignment="0" applyProtection="0"/>
    <xf numFmtId="41" fontId="101" fillId="0" borderId="0" applyFont="0" applyFill="0" applyBorder="0" applyAlignment="0" applyProtection="0"/>
    <xf numFmtId="232" fontId="13" fillId="0" borderId="0" applyFill="0" applyBorder="0" applyAlignment="0" applyProtection="0"/>
    <xf numFmtId="232" fontId="13" fillId="0" borderId="0" applyFill="0" applyBorder="0" applyAlignment="0" applyProtection="0"/>
    <xf numFmtId="232" fontId="81" fillId="0" borderId="0" applyFill="0" applyBorder="0" applyAlignment="0" applyProtection="0"/>
    <xf numFmtId="232" fontId="81" fillId="0" borderId="0" applyFill="0" applyBorder="0" applyAlignment="0" applyProtection="0"/>
    <xf numFmtId="41" fontId="101" fillId="0" borderId="0" applyFont="0" applyFill="0" applyBorder="0" applyAlignment="0" applyProtection="0"/>
    <xf numFmtId="41" fontId="101" fillId="0" borderId="0" applyFont="0" applyFill="0" applyBorder="0" applyAlignment="0" applyProtection="0"/>
    <xf numFmtId="232" fontId="81" fillId="0" borderId="0" applyFill="0" applyBorder="0" applyAlignment="0" applyProtection="0"/>
    <xf numFmtId="232" fontId="81" fillId="0" borderId="0" applyFill="0" applyBorder="0" applyAlignment="0" applyProtection="0"/>
    <xf numFmtId="232" fontId="81" fillId="0" borderId="0" applyFill="0" applyBorder="0" applyAlignment="0" applyProtection="0"/>
    <xf numFmtId="232" fontId="81" fillId="0" borderId="0" applyFill="0" applyBorder="0" applyAlignment="0" applyProtection="0"/>
    <xf numFmtId="232" fontId="81" fillId="0" borderId="0" applyFill="0" applyBorder="0" applyAlignment="0" applyProtection="0"/>
    <xf numFmtId="232" fontId="81" fillId="0" borderId="0" applyFill="0" applyBorder="0" applyAlignment="0" applyProtection="0"/>
    <xf numFmtId="41" fontId="101" fillId="0" borderId="0" applyFont="0" applyFill="0" applyBorder="0" applyAlignment="0" applyProtection="0"/>
    <xf numFmtId="41" fontId="101" fillId="0" borderId="0" applyFont="0" applyFill="0" applyBorder="0" applyAlignment="0" applyProtection="0"/>
    <xf numFmtId="41" fontId="101" fillId="0" borderId="0" applyFont="0" applyFill="0" applyBorder="0" applyAlignment="0" applyProtection="0"/>
    <xf numFmtId="41" fontId="101" fillId="0" borderId="0" applyFont="0" applyFill="0" applyBorder="0" applyAlignment="0" applyProtection="0"/>
    <xf numFmtId="232" fontId="81" fillId="0" borderId="0" applyFill="0" applyBorder="0" applyAlignment="0" applyProtection="0"/>
    <xf numFmtId="232" fontId="81" fillId="0" borderId="0" applyFill="0" applyBorder="0" applyAlignment="0" applyProtection="0"/>
    <xf numFmtId="258" fontId="81" fillId="0" borderId="0" applyFill="0" applyBorder="0" applyAlignment="0" applyProtection="0"/>
    <xf numFmtId="258" fontId="81" fillId="0" borderId="0" applyFill="0" applyBorder="0" applyAlignment="0" applyProtection="0"/>
    <xf numFmtId="265" fontId="81" fillId="0" borderId="0" applyFill="0" applyBorder="0" applyAlignment="0" applyProtection="0"/>
    <xf numFmtId="265" fontId="81" fillId="0" borderId="0" applyFill="0" applyBorder="0" applyAlignment="0" applyProtection="0"/>
    <xf numFmtId="172" fontId="101" fillId="0" borderId="0" applyFont="0" applyFill="0" applyBorder="0" applyAlignment="0" applyProtection="0"/>
    <xf numFmtId="172" fontId="101" fillId="0" borderId="0" applyFont="0" applyFill="0" applyBorder="0" applyAlignment="0" applyProtection="0"/>
    <xf numFmtId="265" fontId="13" fillId="0" borderId="0" applyFill="0" applyBorder="0" applyAlignment="0" applyProtection="0"/>
    <xf numFmtId="265" fontId="13" fillId="0" borderId="0" applyFill="0" applyBorder="0" applyAlignment="0" applyProtection="0"/>
    <xf numFmtId="172" fontId="101" fillId="0" borderId="0" applyFont="0" applyFill="0" applyBorder="0" applyAlignment="0" applyProtection="0"/>
    <xf numFmtId="172" fontId="101" fillId="0" borderId="0" applyFont="0" applyFill="0" applyBorder="0" applyAlignment="0" applyProtection="0"/>
    <xf numFmtId="172" fontId="101" fillId="0" borderId="0" applyFont="0" applyFill="0" applyBorder="0" applyAlignment="0" applyProtection="0"/>
    <xf numFmtId="172" fontId="101" fillId="0" borderId="0" applyFont="0" applyFill="0" applyBorder="0" applyAlignment="0" applyProtection="0"/>
    <xf numFmtId="265" fontId="13" fillId="0" borderId="0" applyFill="0" applyBorder="0" applyAlignment="0" applyProtection="0"/>
    <xf numFmtId="265" fontId="13" fillId="0" borderId="0" applyFill="0" applyBorder="0" applyAlignment="0" applyProtection="0"/>
    <xf numFmtId="265" fontId="81" fillId="0" borderId="0" applyFill="0" applyBorder="0" applyAlignment="0" applyProtection="0"/>
    <xf numFmtId="265" fontId="81" fillId="0" borderId="0" applyFill="0" applyBorder="0" applyAlignment="0" applyProtection="0"/>
    <xf numFmtId="172" fontId="101" fillId="0" borderId="0" applyFont="0" applyFill="0" applyBorder="0" applyAlignment="0" applyProtection="0"/>
    <xf numFmtId="172" fontId="101" fillId="0" borderId="0" applyFont="0" applyFill="0" applyBorder="0" applyAlignment="0" applyProtection="0"/>
    <xf numFmtId="265" fontId="81" fillId="0" borderId="0" applyFill="0" applyBorder="0" applyAlignment="0" applyProtection="0"/>
    <xf numFmtId="265" fontId="81" fillId="0" borderId="0" applyFill="0" applyBorder="0" applyAlignment="0" applyProtection="0"/>
    <xf numFmtId="265" fontId="81" fillId="0" borderId="0" applyFill="0" applyBorder="0" applyAlignment="0" applyProtection="0"/>
    <xf numFmtId="265" fontId="81" fillId="0" borderId="0" applyFill="0" applyBorder="0" applyAlignment="0" applyProtection="0"/>
    <xf numFmtId="265" fontId="81" fillId="0" borderId="0" applyFill="0" applyBorder="0" applyAlignment="0" applyProtection="0"/>
    <xf numFmtId="265" fontId="81" fillId="0" borderId="0" applyFill="0" applyBorder="0" applyAlignment="0" applyProtection="0"/>
    <xf numFmtId="172" fontId="101" fillId="0" borderId="0" applyFont="0" applyFill="0" applyBorder="0" applyAlignment="0" applyProtection="0"/>
    <xf numFmtId="172" fontId="101" fillId="0" borderId="0" applyFont="0" applyFill="0" applyBorder="0" applyAlignment="0" applyProtection="0"/>
    <xf numFmtId="172" fontId="101" fillId="0" borderId="0" applyFont="0" applyFill="0" applyBorder="0" applyAlignment="0" applyProtection="0"/>
    <xf numFmtId="172" fontId="101" fillId="0" borderId="0" applyFont="0" applyFill="0" applyBorder="0" applyAlignment="0" applyProtection="0"/>
    <xf numFmtId="265" fontId="81" fillId="0" borderId="0" applyFill="0" applyBorder="0" applyAlignment="0" applyProtection="0"/>
    <xf numFmtId="265" fontId="81" fillId="0" borderId="0" applyFill="0" applyBorder="0" applyAlignment="0" applyProtection="0"/>
    <xf numFmtId="169" fontId="101" fillId="0" borderId="0" applyFont="0" applyFill="0" applyBorder="0" applyAlignment="0" applyProtection="0"/>
    <xf numFmtId="41" fontId="101" fillId="0" borderId="0" applyFont="0" applyFill="0" applyBorder="0" applyAlignment="0" applyProtection="0"/>
    <xf numFmtId="269" fontId="81" fillId="0" borderId="0" applyFill="0" applyBorder="0" applyAlignment="0" applyProtection="0"/>
    <xf numFmtId="264" fontId="81" fillId="0" borderId="0" applyFill="0" applyBorder="0" applyAlignment="0" applyProtection="0"/>
    <xf numFmtId="271" fontId="13" fillId="0" borderId="0" applyFill="0" applyBorder="0" applyAlignment="0" applyProtection="0"/>
    <xf numFmtId="271" fontId="13" fillId="0" borderId="0" applyFill="0" applyBorder="0" applyAlignment="0" applyProtection="0"/>
    <xf numFmtId="271" fontId="81" fillId="0" borderId="0" applyFill="0" applyBorder="0" applyAlignment="0" applyProtection="0"/>
    <xf numFmtId="271" fontId="81" fillId="0" borderId="0" applyFill="0" applyBorder="0" applyAlignment="0" applyProtection="0"/>
    <xf numFmtId="271" fontId="13" fillId="0" borderId="0" applyFill="0" applyBorder="0" applyAlignment="0" applyProtection="0"/>
    <xf numFmtId="271" fontId="13" fillId="0" borderId="0" applyFill="0" applyBorder="0" applyAlignment="0" applyProtection="0"/>
    <xf numFmtId="271" fontId="81" fillId="0" borderId="0" applyFill="0" applyBorder="0" applyAlignment="0" applyProtection="0"/>
    <xf numFmtId="271" fontId="81" fillId="0" borderId="0" applyFill="0" applyBorder="0" applyAlignment="0" applyProtection="0"/>
    <xf numFmtId="271" fontId="81" fillId="0" borderId="0" applyFill="0" applyBorder="0" applyAlignment="0" applyProtection="0"/>
    <xf numFmtId="271" fontId="81" fillId="0" borderId="0" applyFill="0" applyBorder="0" applyAlignment="0" applyProtection="0"/>
    <xf numFmtId="271" fontId="81" fillId="0" borderId="0" applyFill="0" applyBorder="0" applyAlignment="0" applyProtection="0"/>
    <xf numFmtId="271" fontId="81" fillId="0" borderId="0" applyFill="0" applyBorder="0" applyAlignment="0" applyProtection="0"/>
    <xf numFmtId="271" fontId="81" fillId="0" borderId="0" applyFill="0" applyBorder="0" applyAlignment="0" applyProtection="0"/>
    <xf numFmtId="271" fontId="81" fillId="0" borderId="0" applyFill="0" applyBorder="0" applyAlignment="0" applyProtection="0"/>
    <xf numFmtId="271" fontId="13" fillId="0" borderId="0" applyFill="0" applyBorder="0" applyAlignment="0" applyProtection="0"/>
    <xf numFmtId="271" fontId="13" fillId="0" borderId="0" applyFill="0" applyBorder="0" applyAlignment="0" applyProtection="0"/>
    <xf numFmtId="271" fontId="81" fillId="0" borderId="0" applyFill="0" applyBorder="0" applyAlignment="0" applyProtection="0"/>
    <xf numFmtId="271" fontId="81" fillId="0" borderId="0" applyFill="0" applyBorder="0" applyAlignment="0" applyProtection="0"/>
    <xf numFmtId="271" fontId="81" fillId="0" borderId="0" applyFill="0" applyBorder="0" applyAlignment="0" applyProtection="0"/>
    <xf numFmtId="271" fontId="81" fillId="0" borderId="0" applyFill="0" applyBorder="0" applyAlignment="0" applyProtection="0"/>
    <xf numFmtId="271" fontId="81" fillId="0" borderId="0" applyFill="0" applyBorder="0" applyAlignment="0" applyProtection="0"/>
    <xf numFmtId="271" fontId="81" fillId="0" borderId="0" applyFill="0" applyBorder="0" applyAlignment="0" applyProtection="0"/>
    <xf numFmtId="271" fontId="13" fillId="0" borderId="0" applyFill="0" applyBorder="0" applyAlignment="0" applyProtection="0"/>
    <xf numFmtId="271" fontId="13" fillId="0" borderId="0" applyFill="0" applyBorder="0" applyAlignment="0" applyProtection="0"/>
    <xf numFmtId="271" fontId="81" fillId="0" borderId="0" applyFill="0" applyBorder="0" applyAlignment="0" applyProtection="0"/>
    <xf numFmtId="271" fontId="81" fillId="0" borderId="0" applyFill="0" applyBorder="0" applyAlignment="0" applyProtection="0"/>
    <xf numFmtId="271" fontId="13" fillId="0" borderId="0" applyFill="0" applyBorder="0" applyAlignment="0" applyProtection="0"/>
    <xf numFmtId="271" fontId="13" fillId="0" borderId="0" applyFill="0" applyBorder="0" applyAlignment="0" applyProtection="0"/>
    <xf numFmtId="271" fontId="81" fillId="0" borderId="0" applyFill="0" applyBorder="0" applyAlignment="0" applyProtection="0"/>
    <xf numFmtId="271" fontId="81" fillId="0" borderId="0" applyFill="0" applyBorder="0" applyAlignment="0" applyProtection="0"/>
    <xf numFmtId="271" fontId="81" fillId="0" borderId="0" applyFill="0" applyBorder="0" applyAlignment="0" applyProtection="0"/>
    <xf numFmtId="271" fontId="81" fillId="0" borderId="0" applyFill="0" applyBorder="0" applyAlignment="0" applyProtection="0"/>
    <xf numFmtId="271" fontId="81" fillId="0" borderId="0" applyFill="0" applyBorder="0" applyAlignment="0" applyProtection="0"/>
    <xf numFmtId="271" fontId="81" fillId="0" borderId="0" applyFill="0" applyBorder="0" applyAlignment="0" applyProtection="0"/>
    <xf numFmtId="271" fontId="13" fillId="0" borderId="0" applyFill="0" applyBorder="0" applyAlignment="0" applyProtection="0"/>
    <xf numFmtId="271" fontId="13" fillId="0" borderId="0" applyFill="0" applyBorder="0" applyAlignment="0" applyProtection="0"/>
    <xf numFmtId="271" fontId="13" fillId="0" borderId="0" applyFill="0" applyBorder="0" applyAlignment="0" applyProtection="0"/>
    <xf numFmtId="271" fontId="13" fillId="0" borderId="0" applyFill="0" applyBorder="0" applyAlignment="0" applyProtection="0"/>
    <xf numFmtId="271" fontId="81" fillId="0" borderId="0" applyFill="0" applyBorder="0" applyAlignment="0" applyProtection="0"/>
    <xf numFmtId="271" fontId="81" fillId="0" borderId="0" applyFill="0" applyBorder="0" applyAlignment="0" applyProtection="0"/>
    <xf numFmtId="271" fontId="13" fillId="0" borderId="0" applyFill="0" applyBorder="0" applyAlignment="0" applyProtection="0"/>
    <xf numFmtId="271" fontId="13" fillId="0" borderId="0" applyFill="0" applyBorder="0" applyAlignment="0" applyProtection="0"/>
    <xf numFmtId="271" fontId="81" fillId="0" borderId="0" applyFill="0" applyBorder="0" applyAlignment="0" applyProtection="0"/>
    <xf numFmtId="271" fontId="81" fillId="0" borderId="0" applyFill="0" applyBorder="0" applyAlignment="0" applyProtection="0"/>
    <xf numFmtId="271" fontId="81" fillId="0" borderId="0" applyFill="0" applyBorder="0" applyAlignment="0" applyProtection="0"/>
    <xf numFmtId="271" fontId="81" fillId="0" borderId="0" applyFill="0" applyBorder="0" applyAlignment="0" applyProtection="0"/>
    <xf numFmtId="271" fontId="81" fillId="0" borderId="0" applyFill="0" applyBorder="0" applyAlignment="0" applyProtection="0"/>
    <xf numFmtId="271" fontId="81" fillId="0" borderId="0" applyFill="0" applyBorder="0" applyAlignment="0" applyProtection="0"/>
    <xf numFmtId="271" fontId="81" fillId="0" borderId="0" applyFill="0" applyBorder="0" applyAlignment="0" applyProtection="0"/>
    <xf numFmtId="271" fontId="81" fillId="0" borderId="0" applyFill="0" applyBorder="0" applyAlignment="0" applyProtection="0"/>
    <xf numFmtId="271" fontId="13" fillId="0" borderId="0" applyFill="0" applyBorder="0" applyAlignment="0" applyProtection="0"/>
    <xf numFmtId="271" fontId="13" fillId="0" borderId="0" applyFill="0" applyBorder="0" applyAlignment="0" applyProtection="0"/>
    <xf numFmtId="271" fontId="81" fillId="0" borderId="0" applyFill="0" applyBorder="0" applyAlignment="0" applyProtection="0"/>
    <xf numFmtId="271" fontId="81" fillId="0" borderId="0" applyFill="0" applyBorder="0" applyAlignment="0" applyProtection="0"/>
    <xf numFmtId="271" fontId="81" fillId="0" borderId="0" applyFill="0" applyBorder="0" applyAlignment="0" applyProtection="0"/>
    <xf numFmtId="271" fontId="81" fillId="0" borderId="0" applyFill="0" applyBorder="0" applyAlignment="0" applyProtection="0"/>
    <xf numFmtId="271" fontId="81" fillId="0" borderId="0" applyFill="0" applyBorder="0" applyAlignment="0" applyProtection="0"/>
    <xf numFmtId="271" fontId="81" fillId="0" borderId="0" applyFill="0" applyBorder="0" applyAlignment="0" applyProtection="0"/>
    <xf numFmtId="271" fontId="13" fillId="0" borderId="0" applyFill="0" applyBorder="0" applyAlignment="0" applyProtection="0"/>
    <xf numFmtId="271" fontId="13" fillId="0" borderId="0" applyFill="0" applyBorder="0" applyAlignment="0" applyProtection="0"/>
    <xf numFmtId="271" fontId="81" fillId="0" borderId="0" applyFill="0" applyBorder="0" applyAlignment="0" applyProtection="0"/>
    <xf numFmtId="271" fontId="81" fillId="0" borderId="0" applyFill="0" applyBorder="0" applyAlignment="0" applyProtection="0"/>
    <xf numFmtId="271" fontId="13" fillId="0" borderId="0" applyFill="0" applyBorder="0" applyAlignment="0" applyProtection="0"/>
    <xf numFmtId="271" fontId="13" fillId="0" borderId="0" applyFill="0" applyBorder="0" applyAlignment="0" applyProtection="0"/>
    <xf numFmtId="271" fontId="81" fillId="0" borderId="0" applyFill="0" applyBorder="0" applyAlignment="0" applyProtection="0"/>
    <xf numFmtId="271" fontId="81" fillId="0" borderId="0" applyFill="0" applyBorder="0" applyAlignment="0" applyProtection="0"/>
    <xf numFmtId="271" fontId="81" fillId="0" borderId="0" applyFill="0" applyBorder="0" applyAlignment="0" applyProtection="0"/>
    <xf numFmtId="271" fontId="81" fillId="0" borderId="0" applyFill="0" applyBorder="0" applyAlignment="0" applyProtection="0"/>
    <xf numFmtId="271" fontId="81" fillId="0" borderId="0" applyFill="0" applyBorder="0" applyAlignment="0" applyProtection="0"/>
    <xf numFmtId="271" fontId="81" fillId="0" borderId="0" applyFill="0" applyBorder="0" applyAlignment="0" applyProtection="0"/>
    <xf numFmtId="271" fontId="13" fillId="0" borderId="0" applyFill="0" applyBorder="0" applyAlignment="0" applyProtection="0"/>
    <xf numFmtId="271" fontId="13" fillId="0" borderId="0" applyFill="0" applyBorder="0" applyAlignment="0" applyProtection="0"/>
    <xf numFmtId="271" fontId="13" fillId="0" borderId="0" applyFill="0" applyBorder="0" applyAlignment="0" applyProtection="0"/>
    <xf numFmtId="271" fontId="13" fillId="0" borderId="0" applyFill="0" applyBorder="0" applyAlignment="0" applyProtection="0"/>
    <xf numFmtId="272" fontId="13" fillId="0" borderId="0" applyFill="0" applyBorder="0" applyAlignment="0" applyProtection="0"/>
    <xf numFmtId="272" fontId="13" fillId="0" borderId="0" applyFill="0" applyBorder="0" applyAlignment="0" applyProtection="0"/>
    <xf numFmtId="271" fontId="81" fillId="0" borderId="0" applyFill="0" applyBorder="0" applyAlignment="0" applyProtection="0"/>
    <xf numFmtId="271" fontId="81" fillId="0" borderId="0" applyFill="0" applyBorder="0" applyAlignment="0" applyProtection="0"/>
    <xf numFmtId="271" fontId="13" fillId="0" borderId="0" applyFill="0" applyBorder="0" applyAlignment="0" applyProtection="0"/>
    <xf numFmtId="271" fontId="13" fillId="0" borderId="0" applyFill="0" applyBorder="0" applyAlignment="0" applyProtection="0"/>
    <xf numFmtId="271" fontId="81" fillId="0" borderId="0" applyFill="0" applyBorder="0" applyAlignment="0" applyProtection="0"/>
    <xf numFmtId="271" fontId="81" fillId="0" borderId="0" applyFill="0" applyBorder="0" applyAlignment="0" applyProtection="0"/>
    <xf numFmtId="271" fontId="81" fillId="0" borderId="0" applyFill="0" applyBorder="0" applyAlignment="0" applyProtection="0"/>
    <xf numFmtId="271" fontId="81" fillId="0" borderId="0" applyFill="0" applyBorder="0" applyAlignment="0" applyProtection="0"/>
    <xf numFmtId="271" fontId="81" fillId="0" borderId="0" applyFill="0" applyBorder="0" applyAlignment="0" applyProtection="0"/>
    <xf numFmtId="271" fontId="81" fillId="0" borderId="0" applyFill="0" applyBorder="0" applyAlignment="0" applyProtection="0"/>
    <xf numFmtId="272" fontId="81" fillId="0" borderId="0" applyFill="0" applyBorder="0" applyAlignment="0" applyProtection="0"/>
    <xf numFmtId="272" fontId="81" fillId="0" borderId="0" applyFill="0" applyBorder="0" applyAlignment="0" applyProtection="0"/>
    <xf numFmtId="272" fontId="13" fillId="0" borderId="0" applyFill="0" applyBorder="0" applyAlignment="0" applyProtection="0"/>
    <xf numFmtId="272" fontId="13" fillId="0" borderId="0" applyFill="0" applyBorder="0" applyAlignment="0" applyProtection="0"/>
    <xf numFmtId="272" fontId="81" fillId="0" borderId="0" applyFill="0" applyBorder="0" applyAlignment="0" applyProtection="0"/>
    <xf numFmtId="272" fontId="81" fillId="0" borderId="0" applyFill="0" applyBorder="0" applyAlignment="0" applyProtection="0"/>
    <xf numFmtId="272" fontId="81" fillId="0" borderId="0" applyFill="0" applyBorder="0" applyAlignment="0" applyProtection="0"/>
    <xf numFmtId="272" fontId="81" fillId="0" borderId="0" applyFill="0" applyBorder="0" applyAlignment="0" applyProtection="0"/>
    <xf numFmtId="272" fontId="81" fillId="0" borderId="0" applyFill="0" applyBorder="0" applyAlignment="0" applyProtection="0"/>
    <xf numFmtId="272" fontId="81" fillId="0" borderId="0" applyFill="0" applyBorder="0" applyAlignment="0" applyProtection="0"/>
    <xf numFmtId="272" fontId="81" fillId="0" borderId="0" applyFill="0" applyBorder="0" applyAlignment="0" applyProtection="0"/>
    <xf numFmtId="272" fontId="81" fillId="0" borderId="0" applyFill="0" applyBorder="0" applyAlignment="0" applyProtection="0"/>
    <xf numFmtId="272" fontId="13" fillId="0" borderId="0" applyFill="0" applyBorder="0" applyAlignment="0" applyProtection="0"/>
    <xf numFmtId="272" fontId="13" fillId="0" borderId="0" applyFill="0" applyBorder="0" applyAlignment="0" applyProtection="0"/>
    <xf numFmtId="272" fontId="81" fillId="0" borderId="0" applyFill="0" applyBorder="0" applyAlignment="0" applyProtection="0"/>
    <xf numFmtId="272" fontId="81" fillId="0" borderId="0" applyFill="0" applyBorder="0" applyAlignment="0" applyProtection="0"/>
    <xf numFmtId="272" fontId="81" fillId="0" borderId="0" applyFill="0" applyBorder="0" applyAlignment="0" applyProtection="0"/>
    <xf numFmtId="272" fontId="81" fillId="0" borderId="0" applyFill="0" applyBorder="0" applyAlignment="0" applyProtection="0"/>
    <xf numFmtId="272" fontId="81" fillId="0" borderId="0" applyFill="0" applyBorder="0" applyAlignment="0" applyProtection="0"/>
    <xf numFmtId="272" fontId="81" fillId="0" borderId="0" applyFill="0" applyBorder="0" applyAlignment="0" applyProtection="0"/>
    <xf numFmtId="272" fontId="13" fillId="0" borderId="0" applyFill="0" applyBorder="0" applyAlignment="0" applyProtection="0"/>
    <xf numFmtId="272" fontId="13" fillId="0" borderId="0" applyFill="0" applyBorder="0" applyAlignment="0" applyProtection="0"/>
    <xf numFmtId="272" fontId="81" fillId="0" borderId="0" applyFill="0" applyBorder="0" applyAlignment="0" applyProtection="0"/>
    <xf numFmtId="272" fontId="81" fillId="0" borderId="0" applyFill="0" applyBorder="0" applyAlignment="0" applyProtection="0"/>
    <xf numFmtId="272" fontId="13" fillId="0" borderId="0" applyFill="0" applyBorder="0" applyAlignment="0" applyProtection="0"/>
    <xf numFmtId="272" fontId="13" fillId="0" borderId="0" applyFill="0" applyBorder="0" applyAlignment="0" applyProtection="0"/>
    <xf numFmtId="272" fontId="81" fillId="0" borderId="0" applyFill="0" applyBorder="0" applyAlignment="0" applyProtection="0"/>
    <xf numFmtId="272" fontId="81" fillId="0" borderId="0" applyFill="0" applyBorder="0" applyAlignment="0" applyProtection="0"/>
    <xf numFmtId="272" fontId="81" fillId="0" borderId="0" applyFill="0" applyBorder="0" applyAlignment="0" applyProtection="0"/>
    <xf numFmtId="272" fontId="81" fillId="0" borderId="0" applyFill="0" applyBorder="0" applyAlignment="0" applyProtection="0"/>
    <xf numFmtId="272" fontId="81" fillId="0" borderId="0" applyFill="0" applyBorder="0" applyAlignment="0" applyProtection="0"/>
    <xf numFmtId="272" fontId="81" fillId="0" borderId="0" applyFill="0" applyBorder="0" applyAlignment="0" applyProtection="0"/>
    <xf numFmtId="272" fontId="13" fillId="0" borderId="0" applyFill="0" applyBorder="0" applyAlignment="0" applyProtection="0"/>
    <xf numFmtId="272" fontId="13" fillId="0" borderId="0" applyFill="0" applyBorder="0" applyAlignment="0" applyProtection="0"/>
    <xf numFmtId="271" fontId="81" fillId="0" borderId="0" applyFill="0" applyBorder="0" applyAlignment="0" applyProtection="0"/>
    <xf numFmtId="271" fontId="81" fillId="0" borderId="0" applyFill="0" applyBorder="0" applyAlignment="0" applyProtection="0"/>
    <xf numFmtId="271" fontId="13" fillId="0" borderId="0" applyFill="0" applyBorder="0" applyAlignment="0" applyProtection="0"/>
    <xf numFmtId="271" fontId="13" fillId="0" borderId="0" applyFill="0" applyBorder="0" applyAlignment="0" applyProtection="0"/>
    <xf numFmtId="271" fontId="81" fillId="0" borderId="0" applyFill="0" applyBorder="0" applyAlignment="0" applyProtection="0"/>
    <xf numFmtId="271" fontId="81" fillId="0" borderId="0" applyFill="0" applyBorder="0" applyAlignment="0" applyProtection="0"/>
    <xf numFmtId="271" fontId="81" fillId="0" borderId="0" applyFill="0" applyBorder="0" applyAlignment="0" applyProtection="0"/>
    <xf numFmtId="271" fontId="81" fillId="0" borderId="0" applyFill="0" applyBorder="0" applyAlignment="0" applyProtection="0"/>
    <xf numFmtId="271" fontId="81" fillId="0" borderId="0" applyFill="0" applyBorder="0" applyAlignment="0" applyProtection="0"/>
    <xf numFmtId="271" fontId="81" fillId="0" borderId="0" applyFill="0" applyBorder="0" applyAlignment="0" applyProtection="0"/>
    <xf numFmtId="271" fontId="13" fillId="0" borderId="0" applyFill="0" applyBorder="0" applyAlignment="0" applyProtection="0"/>
    <xf numFmtId="271" fontId="13" fillId="0" borderId="0" applyFill="0" applyBorder="0" applyAlignment="0" applyProtection="0"/>
    <xf numFmtId="271" fontId="81" fillId="0" borderId="0" applyFill="0" applyBorder="0" applyAlignment="0" applyProtection="0"/>
    <xf numFmtId="271" fontId="81" fillId="0" borderId="0" applyFill="0" applyBorder="0" applyAlignment="0" applyProtection="0"/>
    <xf numFmtId="271" fontId="13" fillId="0" borderId="0" applyFill="0" applyBorder="0" applyAlignment="0" applyProtection="0"/>
    <xf numFmtId="271" fontId="13" fillId="0" borderId="0" applyFill="0" applyBorder="0" applyAlignment="0" applyProtection="0"/>
    <xf numFmtId="271" fontId="81" fillId="0" borderId="0" applyFill="0" applyBorder="0" applyAlignment="0" applyProtection="0"/>
    <xf numFmtId="271" fontId="81" fillId="0" borderId="0" applyFill="0" applyBorder="0" applyAlignment="0" applyProtection="0"/>
    <xf numFmtId="271" fontId="81" fillId="0" borderId="0" applyFill="0" applyBorder="0" applyAlignment="0" applyProtection="0"/>
    <xf numFmtId="271" fontId="81" fillId="0" borderId="0" applyFill="0" applyBorder="0" applyAlignment="0" applyProtection="0"/>
    <xf numFmtId="271" fontId="81" fillId="0" borderId="0" applyFill="0" applyBorder="0" applyAlignment="0" applyProtection="0"/>
    <xf numFmtId="271" fontId="81" fillId="0" borderId="0" applyFill="0" applyBorder="0" applyAlignment="0" applyProtection="0"/>
    <xf numFmtId="271" fontId="13" fillId="0" borderId="0" applyFill="0" applyBorder="0" applyAlignment="0" applyProtection="0"/>
    <xf numFmtId="271" fontId="13" fillId="0" borderId="0" applyFill="0" applyBorder="0" applyAlignment="0" applyProtection="0"/>
    <xf numFmtId="273" fontId="13" fillId="0" borderId="0" applyFill="0" applyBorder="0" applyAlignment="0" applyProtection="0"/>
    <xf numFmtId="273" fontId="13" fillId="0" borderId="0" applyFill="0" applyBorder="0" applyAlignment="0" applyProtection="0"/>
    <xf numFmtId="273" fontId="81" fillId="0" borderId="0" applyFill="0" applyBorder="0" applyAlignment="0" applyProtection="0"/>
    <xf numFmtId="273" fontId="81" fillId="0" borderId="0" applyFill="0" applyBorder="0" applyAlignment="0" applyProtection="0"/>
    <xf numFmtId="273" fontId="13" fillId="0" borderId="0" applyFill="0" applyBorder="0" applyAlignment="0" applyProtection="0"/>
    <xf numFmtId="273" fontId="13" fillId="0" borderId="0" applyFill="0" applyBorder="0" applyAlignment="0" applyProtection="0"/>
    <xf numFmtId="273" fontId="81" fillId="0" borderId="0" applyFill="0" applyBorder="0" applyAlignment="0" applyProtection="0"/>
    <xf numFmtId="273" fontId="81" fillId="0" borderId="0" applyFill="0" applyBorder="0" applyAlignment="0" applyProtection="0"/>
    <xf numFmtId="273" fontId="81" fillId="0" borderId="0" applyFill="0" applyBorder="0" applyAlignment="0" applyProtection="0"/>
    <xf numFmtId="273" fontId="81" fillId="0" borderId="0" applyFill="0" applyBorder="0" applyAlignment="0" applyProtection="0"/>
    <xf numFmtId="273" fontId="81" fillId="0" borderId="0" applyFill="0" applyBorder="0" applyAlignment="0" applyProtection="0"/>
    <xf numFmtId="273" fontId="81" fillId="0" borderId="0" applyFill="0" applyBorder="0" applyAlignment="0" applyProtection="0"/>
    <xf numFmtId="273" fontId="81" fillId="0" borderId="0" applyFill="0" applyBorder="0" applyAlignment="0" applyProtection="0"/>
    <xf numFmtId="273" fontId="81" fillId="0" borderId="0" applyFill="0" applyBorder="0" applyAlignment="0" applyProtection="0"/>
    <xf numFmtId="273" fontId="13" fillId="0" borderId="0" applyFill="0" applyBorder="0" applyAlignment="0" applyProtection="0"/>
    <xf numFmtId="273" fontId="13" fillId="0" borderId="0" applyFill="0" applyBorder="0" applyAlignment="0" applyProtection="0"/>
    <xf numFmtId="273" fontId="81" fillId="0" borderId="0" applyFill="0" applyBorder="0" applyAlignment="0" applyProtection="0"/>
    <xf numFmtId="273" fontId="81" fillId="0" borderId="0" applyFill="0" applyBorder="0" applyAlignment="0" applyProtection="0"/>
    <xf numFmtId="273" fontId="81" fillId="0" borderId="0" applyFill="0" applyBorder="0" applyAlignment="0" applyProtection="0"/>
    <xf numFmtId="273" fontId="81" fillId="0" borderId="0" applyFill="0" applyBorder="0" applyAlignment="0" applyProtection="0"/>
    <xf numFmtId="273" fontId="81" fillId="0" borderId="0" applyFill="0" applyBorder="0" applyAlignment="0" applyProtection="0"/>
    <xf numFmtId="273" fontId="81" fillId="0" borderId="0" applyFill="0" applyBorder="0" applyAlignment="0" applyProtection="0"/>
    <xf numFmtId="273" fontId="13" fillId="0" borderId="0" applyFill="0" applyBorder="0" applyAlignment="0" applyProtection="0"/>
    <xf numFmtId="273" fontId="13" fillId="0" borderId="0" applyFill="0" applyBorder="0" applyAlignment="0" applyProtection="0"/>
    <xf numFmtId="273" fontId="81" fillId="0" borderId="0" applyFill="0" applyBorder="0" applyAlignment="0" applyProtection="0"/>
    <xf numFmtId="273" fontId="81" fillId="0" borderId="0" applyFill="0" applyBorder="0" applyAlignment="0" applyProtection="0"/>
    <xf numFmtId="273" fontId="13" fillId="0" borderId="0" applyFill="0" applyBorder="0" applyAlignment="0" applyProtection="0"/>
    <xf numFmtId="273" fontId="13" fillId="0" borderId="0" applyFill="0" applyBorder="0" applyAlignment="0" applyProtection="0"/>
    <xf numFmtId="273" fontId="81" fillId="0" borderId="0" applyFill="0" applyBorder="0" applyAlignment="0" applyProtection="0"/>
    <xf numFmtId="273" fontId="81" fillId="0" borderId="0" applyFill="0" applyBorder="0" applyAlignment="0" applyProtection="0"/>
    <xf numFmtId="273" fontId="81" fillId="0" borderId="0" applyFill="0" applyBorder="0" applyAlignment="0" applyProtection="0"/>
    <xf numFmtId="273" fontId="81" fillId="0" borderId="0" applyFill="0" applyBorder="0" applyAlignment="0" applyProtection="0"/>
    <xf numFmtId="273" fontId="81" fillId="0" borderId="0" applyFill="0" applyBorder="0" applyAlignment="0" applyProtection="0"/>
    <xf numFmtId="273" fontId="81" fillId="0" borderId="0" applyFill="0" applyBorder="0" applyAlignment="0" applyProtection="0"/>
    <xf numFmtId="273" fontId="13" fillId="0" borderId="0" applyFill="0" applyBorder="0" applyAlignment="0" applyProtection="0"/>
    <xf numFmtId="273" fontId="13" fillId="0" borderId="0" applyFill="0" applyBorder="0" applyAlignment="0" applyProtection="0"/>
    <xf numFmtId="269" fontId="13" fillId="0" borderId="0" applyFill="0" applyBorder="0" applyAlignment="0" applyProtection="0"/>
    <xf numFmtId="269" fontId="13" fillId="0" borderId="0" applyFill="0" applyBorder="0" applyAlignment="0" applyProtection="0"/>
    <xf numFmtId="171" fontId="101" fillId="0" borderId="0" applyFont="0" applyFill="0" applyBorder="0" applyAlignment="0" applyProtection="0"/>
    <xf numFmtId="269" fontId="81" fillId="0" borderId="0" applyFill="0" applyBorder="0" applyAlignment="0" applyProtection="0"/>
    <xf numFmtId="264" fontId="81" fillId="0" borderId="0" applyFill="0" applyBorder="0" applyAlignment="0" applyProtection="0"/>
    <xf numFmtId="264" fontId="81" fillId="0" borderId="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264" fontId="13" fillId="0" borderId="0" applyFill="0" applyBorder="0" applyAlignment="0" applyProtection="0"/>
    <xf numFmtId="264" fontId="13" fillId="0" borderId="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264" fontId="13" fillId="0" borderId="0" applyFill="0" applyBorder="0" applyAlignment="0" applyProtection="0"/>
    <xf numFmtId="264" fontId="13" fillId="0" borderId="0" applyFill="0" applyBorder="0" applyAlignment="0" applyProtection="0"/>
    <xf numFmtId="264" fontId="81" fillId="0" borderId="0" applyFill="0" applyBorder="0" applyAlignment="0" applyProtection="0"/>
    <xf numFmtId="264" fontId="81" fillId="0" borderId="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264" fontId="81" fillId="0" borderId="0" applyFill="0" applyBorder="0" applyAlignment="0" applyProtection="0"/>
    <xf numFmtId="264" fontId="81" fillId="0" borderId="0" applyFill="0" applyBorder="0" applyAlignment="0" applyProtection="0"/>
    <xf numFmtId="264" fontId="81" fillId="0" borderId="0" applyFill="0" applyBorder="0" applyAlignment="0" applyProtection="0"/>
    <xf numFmtId="264" fontId="81" fillId="0" borderId="0" applyFill="0" applyBorder="0" applyAlignment="0" applyProtection="0"/>
    <xf numFmtId="264" fontId="81" fillId="0" borderId="0" applyFill="0" applyBorder="0" applyAlignment="0" applyProtection="0"/>
    <xf numFmtId="264" fontId="81" fillId="0" borderId="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264" fontId="81" fillId="0" borderId="0" applyFill="0" applyBorder="0" applyAlignment="0" applyProtection="0"/>
    <xf numFmtId="264" fontId="81" fillId="0" borderId="0" applyFill="0" applyBorder="0" applyAlignment="0" applyProtection="0"/>
    <xf numFmtId="171" fontId="101" fillId="0" borderId="0" applyFont="0" applyFill="0" applyBorder="0" applyAlignment="0" applyProtection="0"/>
    <xf numFmtId="269" fontId="81" fillId="0" borderId="0" applyFill="0" applyBorder="0" applyAlignment="0" applyProtection="0"/>
    <xf numFmtId="269" fontId="13" fillId="0" borderId="0" applyFill="0" applyBorder="0" applyAlignment="0" applyProtection="0"/>
    <xf numFmtId="264" fontId="13" fillId="0" borderId="0" applyFill="0" applyBorder="0" applyAlignment="0" applyProtection="0"/>
    <xf numFmtId="269" fontId="13" fillId="0" borderId="0" applyFill="0" applyBorder="0" applyAlignment="0" applyProtection="0"/>
    <xf numFmtId="270" fontId="13" fillId="0" borderId="0" applyFill="0" applyBorder="0" applyAlignment="0" applyProtection="0"/>
    <xf numFmtId="269" fontId="13" fillId="0" borderId="0" applyFill="0" applyBorder="0" applyAlignment="0" applyProtection="0"/>
    <xf numFmtId="270" fontId="13" fillId="0" borderId="0" applyFill="0" applyBorder="0" applyAlignment="0" applyProtection="0"/>
    <xf numFmtId="264" fontId="81" fillId="0" borderId="0" applyFill="0" applyBorder="0" applyAlignment="0" applyProtection="0"/>
    <xf numFmtId="269" fontId="81" fillId="0" borderId="0" applyFill="0" applyBorder="0" applyAlignment="0" applyProtection="0"/>
    <xf numFmtId="264" fontId="81" fillId="0" borderId="0" applyFill="0" applyBorder="0" applyAlignment="0" applyProtection="0"/>
    <xf numFmtId="269" fontId="81" fillId="0" borderId="0" applyFill="0" applyBorder="0" applyAlignment="0" applyProtection="0"/>
    <xf numFmtId="264" fontId="81" fillId="0" borderId="0" applyFill="0" applyBorder="0" applyAlignment="0" applyProtection="0"/>
    <xf numFmtId="269" fontId="81" fillId="0" borderId="0" applyFill="0" applyBorder="0" applyAlignment="0" applyProtection="0"/>
    <xf numFmtId="264" fontId="81" fillId="0" borderId="0" applyFill="0" applyBorder="0" applyAlignment="0" applyProtection="0"/>
    <xf numFmtId="171" fontId="101" fillId="0" borderId="0" applyFont="0" applyFill="0" applyBorder="0" applyAlignment="0" applyProtection="0"/>
    <xf numFmtId="43" fontId="101" fillId="0" borderId="0" applyFont="0" applyFill="0" applyBorder="0" applyAlignment="0" applyProtection="0"/>
    <xf numFmtId="269" fontId="81" fillId="0" borderId="0" applyFill="0" applyBorder="0" applyAlignment="0" applyProtection="0"/>
    <xf numFmtId="269" fontId="81" fillId="0" borderId="0" applyFill="0" applyBorder="0" applyAlignment="0" applyProtection="0"/>
    <xf numFmtId="171" fontId="101" fillId="0" borderId="0" applyFont="0" applyFill="0" applyBorder="0" applyAlignment="0" applyProtection="0"/>
    <xf numFmtId="171" fontId="101" fillId="0" borderId="0" applyFont="0" applyFill="0" applyBorder="0" applyAlignment="0" applyProtection="0"/>
    <xf numFmtId="269" fontId="13" fillId="0" borderId="0" applyFill="0" applyBorder="0" applyAlignment="0" applyProtection="0"/>
    <xf numFmtId="269" fontId="13" fillId="0" borderId="0" applyFill="0" applyBorder="0" applyAlignment="0" applyProtection="0"/>
    <xf numFmtId="171" fontId="101" fillId="0" borderId="0" applyFont="0" applyFill="0" applyBorder="0" applyAlignment="0" applyProtection="0"/>
    <xf numFmtId="171" fontId="101" fillId="0" borderId="0" applyFont="0" applyFill="0" applyBorder="0" applyAlignment="0" applyProtection="0"/>
    <xf numFmtId="171" fontId="101" fillId="0" borderId="0" applyFont="0" applyFill="0" applyBorder="0" applyAlignment="0" applyProtection="0"/>
    <xf numFmtId="171" fontId="101" fillId="0" borderId="0" applyFont="0" applyFill="0" applyBorder="0" applyAlignment="0" applyProtection="0"/>
    <xf numFmtId="264" fontId="81" fillId="0" borderId="0" applyFill="0" applyBorder="0" applyAlignment="0" applyProtection="0"/>
    <xf numFmtId="264" fontId="81" fillId="0" borderId="0" applyFill="0" applyBorder="0" applyAlignment="0" applyProtection="0"/>
    <xf numFmtId="269" fontId="81" fillId="0" borderId="0" applyFill="0" applyBorder="0" applyAlignment="0" applyProtection="0"/>
    <xf numFmtId="269" fontId="81" fillId="0" borderId="0" applyFill="0" applyBorder="0" applyAlignment="0" applyProtection="0"/>
    <xf numFmtId="269" fontId="13" fillId="0" borderId="0" applyFill="0" applyBorder="0" applyAlignment="0" applyProtection="0"/>
    <xf numFmtId="269" fontId="13" fillId="0" borderId="0" applyFill="0" applyBorder="0" applyAlignment="0" applyProtection="0"/>
    <xf numFmtId="269" fontId="81" fillId="0" borderId="0" applyFill="0" applyBorder="0" applyAlignment="0" applyProtection="0"/>
    <xf numFmtId="269" fontId="81" fillId="0" borderId="0" applyFill="0" applyBorder="0" applyAlignment="0" applyProtection="0"/>
    <xf numFmtId="269" fontId="81" fillId="0" borderId="0" applyFill="0" applyBorder="0" applyAlignment="0" applyProtection="0"/>
    <xf numFmtId="269" fontId="81" fillId="0" borderId="0" applyFill="0" applyBorder="0" applyAlignment="0" applyProtection="0"/>
    <xf numFmtId="269" fontId="81" fillId="0" borderId="0" applyFill="0" applyBorder="0" applyAlignment="0" applyProtection="0"/>
    <xf numFmtId="269" fontId="81" fillId="0" borderId="0" applyFill="0" applyBorder="0" applyAlignment="0" applyProtection="0"/>
    <xf numFmtId="264" fontId="13" fillId="0" borderId="0" applyFill="0" applyBorder="0" applyAlignment="0" applyProtection="0"/>
    <xf numFmtId="264" fontId="13" fillId="0" borderId="0" applyFill="0" applyBorder="0" applyAlignment="0" applyProtection="0"/>
    <xf numFmtId="264" fontId="81" fillId="0" borderId="0" applyFill="0" applyBorder="0" applyAlignment="0" applyProtection="0"/>
    <xf numFmtId="264" fontId="81" fillId="0" borderId="0" applyFill="0" applyBorder="0" applyAlignment="0" applyProtection="0"/>
    <xf numFmtId="264" fontId="81" fillId="0" borderId="0" applyFill="0" applyBorder="0" applyAlignment="0" applyProtection="0"/>
    <xf numFmtId="264" fontId="81" fillId="0" borderId="0" applyFill="0" applyBorder="0" applyAlignment="0" applyProtection="0"/>
    <xf numFmtId="264" fontId="81" fillId="0" borderId="0" applyFill="0" applyBorder="0" applyAlignment="0" applyProtection="0"/>
    <xf numFmtId="264" fontId="81" fillId="0" borderId="0" applyFill="0" applyBorder="0" applyAlignment="0" applyProtection="0"/>
    <xf numFmtId="269" fontId="13" fillId="0" borderId="0" applyFill="0" applyBorder="0" applyAlignment="0" applyProtection="0"/>
    <xf numFmtId="269" fontId="13" fillId="0" borderId="0" applyFill="0" applyBorder="0" applyAlignment="0" applyProtection="0"/>
    <xf numFmtId="264" fontId="81" fillId="0" borderId="0" applyFill="0" applyBorder="0" applyAlignment="0" applyProtection="0"/>
    <xf numFmtId="264" fontId="81" fillId="0" borderId="0" applyFill="0" applyBorder="0" applyAlignment="0" applyProtection="0"/>
    <xf numFmtId="264" fontId="13" fillId="0" borderId="0" applyFill="0" applyBorder="0" applyAlignment="0" applyProtection="0"/>
    <xf numFmtId="264" fontId="13" fillId="0" borderId="0" applyFill="0" applyBorder="0" applyAlignment="0" applyProtection="0"/>
    <xf numFmtId="264" fontId="81" fillId="0" borderId="0" applyFill="0" applyBorder="0" applyAlignment="0" applyProtection="0"/>
    <xf numFmtId="264" fontId="81" fillId="0" borderId="0" applyFill="0" applyBorder="0" applyAlignment="0" applyProtection="0"/>
    <xf numFmtId="264" fontId="81" fillId="0" borderId="0" applyFill="0" applyBorder="0" applyAlignment="0" applyProtection="0"/>
    <xf numFmtId="264" fontId="81" fillId="0" borderId="0" applyFill="0" applyBorder="0" applyAlignment="0" applyProtection="0"/>
    <xf numFmtId="264" fontId="81" fillId="0" borderId="0" applyFill="0" applyBorder="0" applyAlignment="0" applyProtection="0"/>
    <xf numFmtId="264" fontId="81" fillId="0" borderId="0" applyFill="0" applyBorder="0" applyAlignment="0" applyProtection="0"/>
    <xf numFmtId="264" fontId="13" fillId="0" borderId="0" applyFill="0" applyBorder="0" applyAlignment="0" applyProtection="0"/>
    <xf numFmtId="264" fontId="13" fillId="0" borderId="0" applyFill="0" applyBorder="0" applyAlignment="0" applyProtection="0"/>
    <xf numFmtId="264" fontId="13" fillId="0" borderId="0" applyFill="0" applyBorder="0" applyAlignment="0" applyProtection="0"/>
    <xf numFmtId="264" fontId="13" fillId="0" borderId="0" applyFill="0" applyBorder="0" applyAlignment="0" applyProtection="0"/>
    <xf numFmtId="269" fontId="81" fillId="0" borderId="0" applyFill="0" applyBorder="0" applyAlignment="0" applyProtection="0"/>
    <xf numFmtId="269" fontId="81" fillId="0" borderId="0" applyFill="0" applyBorder="0" applyAlignment="0" applyProtection="0"/>
    <xf numFmtId="171" fontId="101" fillId="0" borderId="0" applyFont="0" applyFill="0" applyBorder="0" applyAlignment="0" applyProtection="0"/>
    <xf numFmtId="171" fontId="101" fillId="0" borderId="0" applyFont="0" applyFill="0" applyBorder="0" applyAlignment="0" applyProtection="0"/>
    <xf numFmtId="269" fontId="81" fillId="0" borderId="0" applyFill="0" applyBorder="0" applyAlignment="0" applyProtection="0"/>
    <xf numFmtId="269" fontId="81" fillId="0" borderId="0" applyFill="0" applyBorder="0" applyAlignment="0" applyProtection="0"/>
    <xf numFmtId="269" fontId="81" fillId="0" borderId="0" applyFill="0" applyBorder="0" applyAlignment="0" applyProtection="0"/>
    <xf numFmtId="269" fontId="81" fillId="0" borderId="0" applyFill="0" applyBorder="0" applyAlignment="0" applyProtection="0"/>
    <xf numFmtId="269" fontId="81" fillId="0" borderId="0" applyFill="0" applyBorder="0" applyAlignment="0" applyProtection="0"/>
    <xf numFmtId="269" fontId="81" fillId="0" borderId="0" applyFill="0" applyBorder="0" applyAlignment="0" applyProtection="0"/>
    <xf numFmtId="171" fontId="101" fillId="0" borderId="0" applyFont="0" applyFill="0" applyBorder="0" applyAlignment="0" applyProtection="0"/>
    <xf numFmtId="171" fontId="101" fillId="0" borderId="0" applyFont="0" applyFill="0" applyBorder="0" applyAlignment="0" applyProtection="0"/>
    <xf numFmtId="171" fontId="101" fillId="0" borderId="0" applyFont="0" applyFill="0" applyBorder="0" applyAlignment="0" applyProtection="0"/>
    <xf numFmtId="171" fontId="101" fillId="0" borderId="0" applyFont="0" applyFill="0" applyBorder="0" applyAlignment="0" applyProtection="0"/>
    <xf numFmtId="264" fontId="81" fillId="0" borderId="0" applyFill="0" applyBorder="0" applyAlignment="0" applyProtection="0"/>
    <xf numFmtId="264" fontId="81" fillId="0" borderId="0" applyFill="0" applyBorder="0" applyAlignment="0" applyProtection="0"/>
    <xf numFmtId="264" fontId="13" fillId="0" borderId="0" applyFill="0" applyBorder="0" applyAlignment="0" applyProtection="0"/>
    <xf numFmtId="264" fontId="13" fillId="0" borderId="0" applyFill="0" applyBorder="0" applyAlignment="0" applyProtection="0"/>
    <xf numFmtId="264" fontId="81" fillId="0" borderId="0" applyFill="0" applyBorder="0" applyAlignment="0" applyProtection="0"/>
    <xf numFmtId="264" fontId="81" fillId="0" borderId="0" applyFill="0" applyBorder="0" applyAlignment="0" applyProtection="0"/>
    <xf numFmtId="264" fontId="81" fillId="0" borderId="0" applyFill="0" applyBorder="0" applyAlignment="0" applyProtection="0"/>
    <xf numFmtId="264" fontId="81" fillId="0" borderId="0" applyFill="0" applyBorder="0" applyAlignment="0" applyProtection="0"/>
    <xf numFmtId="264" fontId="81" fillId="0" borderId="0" applyFill="0" applyBorder="0" applyAlignment="0" applyProtection="0"/>
    <xf numFmtId="264" fontId="81" fillId="0" borderId="0" applyFill="0" applyBorder="0" applyAlignment="0" applyProtection="0"/>
    <xf numFmtId="264" fontId="81" fillId="0" borderId="0" applyFill="0" applyBorder="0" applyAlignment="0" applyProtection="0"/>
    <xf numFmtId="264" fontId="81" fillId="0" borderId="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264" fontId="13" fillId="0" borderId="0" applyFill="0" applyBorder="0" applyAlignment="0" applyProtection="0"/>
    <xf numFmtId="264" fontId="13" fillId="0" borderId="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264" fontId="13" fillId="0" borderId="0" applyFill="0" applyBorder="0" applyAlignment="0" applyProtection="0"/>
    <xf numFmtId="264" fontId="13" fillId="0" borderId="0" applyFill="0" applyBorder="0" applyAlignment="0" applyProtection="0"/>
    <xf numFmtId="264" fontId="81" fillId="0" borderId="0" applyFill="0" applyBorder="0" applyAlignment="0" applyProtection="0"/>
    <xf numFmtId="264" fontId="81" fillId="0" borderId="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264" fontId="81" fillId="0" borderId="0" applyFill="0" applyBorder="0" applyAlignment="0" applyProtection="0"/>
    <xf numFmtId="264" fontId="81" fillId="0" borderId="0" applyFill="0" applyBorder="0" applyAlignment="0" applyProtection="0"/>
    <xf numFmtId="264" fontId="81" fillId="0" borderId="0" applyFill="0" applyBorder="0" applyAlignment="0" applyProtection="0"/>
    <xf numFmtId="264" fontId="81" fillId="0" borderId="0" applyFill="0" applyBorder="0" applyAlignment="0" applyProtection="0"/>
    <xf numFmtId="264" fontId="81" fillId="0" borderId="0" applyFill="0" applyBorder="0" applyAlignment="0" applyProtection="0"/>
    <xf numFmtId="264" fontId="81" fillId="0" borderId="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264" fontId="81" fillId="0" borderId="0" applyFill="0" applyBorder="0" applyAlignment="0" applyProtection="0"/>
    <xf numFmtId="264" fontId="81" fillId="0" borderId="0" applyFill="0" applyBorder="0" applyAlignment="0" applyProtection="0"/>
    <xf numFmtId="269" fontId="81" fillId="0" borderId="0" applyFill="0" applyBorder="0" applyAlignment="0" applyProtection="0"/>
    <xf numFmtId="269" fontId="81" fillId="0" borderId="0" applyFill="0" applyBorder="0" applyAlignment="0" applyProtection="0"/>
    <xf numFmtId="270" fontId="81" fillId="0" borderId="0" applyFill="0" applyBorder="0" applyAlignment="0" applyProtection="0"/>
    <xf numFmtId="270" fontId="81" fillId="0" borderId="0" applyFill="0" applyBorder="0" applyAlignment="0" applyProtection="0"/>
    <xf numFmtId="173" fontId="101" fillId="0" borderId="0" applyFont="0" applyFill="0" applyBorder="0" applyAlignment="0" applyProtection="0"/>
    <xf numFmtId="173" fontId="101" fillId="0" borderId="0" applyFont="0" applyFill="0" applyBorder="0" applyAlignment="0" applyProtection="0"/>
    <xf numFmtId="270" fontId="13" fillId="0" borderId="0" applyFill="0" applyBorder="0" applyAlignment="0" applyProtection="0"/>
    <xf numFmtId="270" fontId="13" fillId="0" borderId="0" applyFill="0" applyBorder="0" applyAlignment="0" applyProtection="0"/>
    <xf numFmtId="173" fontId="101" fillId="0" borderId="0" applyFont="0" applyFill="0" applyBorder="0" applyAlignment="0" applyProtection="0"/>
    <xf numFmtId="173" fontId="101" fillId="0" borderId="0" applyFont="0" applyFill="0" applyBorder="0" applyAlignment="0" applyProtection="0"/>
    <xf numFmtId="173" fontId="101" fillId="0" borderId="0" applyFont="0" applyFill="0" applyBorder="0" applyAlignment="0" applyProtection="0"/>
    <xf numFmtId="173" fontId="101" fillId="0" borderId="0" applyFont="0" applyFill="0" applyBorder="0" applyAlignment="0" applyProtection="0"/>
    <xf numFmtId="270" fontId="13" fillId="0" borderId="0" applyFill="0" applyBorder="0" applyAlignment="0" applyProtection="0"/>
    <xf numFmtId="270" fontId="13" fillId="0" borderId="0" applyFill="0" applyBorder="0" applyAlignment="0" applyProtection="0"/>
    <xf numFmtId="270" fontId="81" fillId="0" borderId="0" applyFill="0" applyBorder="0" applyAlignment="0" applyProtection="0"/>
    <xf numFmtId="270" fontId="81" fillId="0" borderId="0" applyFill="0" applyBorder="0" applyAlignment="0" applyProtection="0"/>
    <xf numFmtId="173" fontId="101" fillId="0" borderId="0" applyFont="0" applyFill="0" applyBorder="0" applyAlignment="0" applyProtection="0"/>
    <xf numFmtId="173" fontId="101" fillId="0" borderId="0" applyFont="0" applyFill="0" applyBorder="0" applyAlignment="0" applyProtection="0"/>
    <xf numFmtId="270" fontId="81" fillId="0" borderId="0" applyFill="0" applyBorder="0" applyAlignment="0" applyProtection="0"/>
    <xf numFmtId="270" fontId="81" fillId="0" borderId="0" applyFill="0" applyBorder="0" applyAlignment="0" applyProtection="0"/>
    <xf numFmtId="270" fontId="81" fillId="0" borderId="0" applyFill="0" applyBorder="0" applyAlignment="0" applyProtection="0"/>
    <xf numFmtId="270" fontId="81" fillId="0" borderId="0" applyFill="0" applyBorder="0" applyAlignment="0" applyProtection="0"/>
    <xf numFmtId="270" fontId="81" fillId="0" borderId="0" applyFill="0" applyBorder="0" applyAlignment="0" applyProtection="0"/>
    <xf numFmtId="270" fontId="81" fillId="0" borderId="0" applyFill="0" applyBorder="0" applyAlignment="0" applyProtection="0"/>
    <xf numFmtId="173" fontId="101" fillId="0" borderId="0" applyFont="0" applyFill="0" applyBorder="0" applyAlignment="0" applyProtection="0"/>
    <xf numFmtId="173" fontId="101" fillId="0" borderId="0" applyFont="0" applyFill="0" applyBorder="0" applyAlignment="0" applyProtection="0"/>
    <xf numFmtId="173" fontId="101" fillId="0" borderId="0" applyFont="0" applyFill="0" applyBorder="0" applyAlignment="0" applyProtection="0"/>
    <xf numFmtId="173" fontId="101" fillId="0" borderId="0" applyFont="0" applyFill="0" applyBorder="0" applyAlignment="0" applyProtection="0"/>
    <xf numFmtId="270" fontId="81" fillId="0" borderId="0" applyFill="0" applyBorder="0" applyAlignment="0" applyProtection="0"/>
    <xf numFmtId="270" fontId="81" fillId="0" borderId="0" applyFill="0" applyBorder="0" applyAlignment="0" applyProtection="0"/>
    <xf numFmtId="171" fontId="101" fillId="0" borderId="0" applyFont="0" applyFill="0" applyBorder="0" applyAlignment="0" applyProtection="0"/>
    <xf numFmtId="43" fontId="101" fillId="0" borderId="0" applyFont="0" applyFill="0" applyBorder="0" applyAlignment="0" applyProtection="0"/>
    <xf numFmtId="3" fontId="81" fillId="0" borderId="0" applyBorder="0" applyAlignment="0"/>
    <xf numFmtId="0" fontId="1" fillId="0" borderId="0" applyNumberFormat="0" applyFill="0" applyBorder="0" applyAlignment="0" applyProtection="0"/>
    <xf numFmtId="3" fontId="13" fillId="0" borderId="0" applyFont="0" applyBorder="0" applyAlignment="0"/>
    <xf numFmtId="3" fontId="13" fillId="0" borderId="0" applyBorder="0" applyAlignment="0"/>
    <xf numFmtId="3" fontId="13" fillId="0" borderId="0" applyFont="0" applyBorder="0" applyAlignment="0"/>
    <xf numFmtId="3" fontId="13" fillId="0" borderId="0" applyFont="0" applyBorder="0" applyAlignment="0"/>
    <xf numFmtId="3" fontId="81" fillId="0" borderId="0" applyBorder="0" applyAlignment="0"/>
    <xf numFmtId="3" fontId="13" fillId="0" borderId="0" applyBorder="0" applyAlignment="0"/>
    <xf numFmtId="3" fontId="81" fillId="0" borderId="0" applyBorder="0" applyAlignment="0"/>
    <xf numFmtId="3" fontId="81" fillId="0" borderId="0" applyBorder="0" applyAlignment="0"/>
    <xf numFmtId="3" fontId="81" fillId="0" borderId="0" applyBorder="0" applyAlignment="0"/>
    <xf numFmtId="3" fontId="13" fillId="0" borderId="0" applyBorder="0" applyAlignment="0"/>
    <xf numFmtId="3" fontId="81" fillId="0" borderId="0" applyBorder="0" applyAlignment="0"/>
    <xf numFmtId="3" fontId="13" fillId="0" borderId="0" applyBorder="0" applyAlignment="0"/>
    <xf numFmtId="3" fontId="81" fillId="0" borderId="0" applyBorder="0" applyAlignment="0"/>
    <xf numFmtId="3" fontId="81" fillId="0" borderId="0" applyBorder="0" applyAlignment="0"/>
    <xf numFmtId="3" fontId="81" fillId="0" borderId="0" applyBorder="0" applyAlignment="0"/>
    <xf numFmtId="3" fontId="13" fillId="0" borderId="0" applyBorder="0" applyAlignment="0"/>
    <xf numFmtId="3" fontId="13" fillId="0" borderId="0" applyBorder="0" applyAlignment="0"/>
    <xf numFmtId="3" fontId="81" fillId="0" borderId="0" applyBorder="0" applyAlignment="0"/>
    <xf numFmtId="3" fontId="13" fillId="0" borderId="0" applyFont="0" applyBorder="0" applyAlignment="0"/>
    <xf numFmtId="3" fontId="81" fillId="0" borderId="0" applyBorder="0" applyAlignment="0"/>
    <xf numFmtId="3" fontId="81" fillId="0" borderId="0" applyBorder="0" applyAlignment="0"/>
    <xf numFmtId="3" fontId="81" fillId="0" borderId="0" applyBorder="0" applyAlignment="0"/>
    <xf numFmtId="3" fontId="13" fillId="0" borderId="0" applyFont="0" applyBorder="0" applyAlignment="0"/>
    <xf numFmtId="3" fontId="13" fillId="0" borderId="0" applyFont="0" applyBorder="0" applyAlignment="0"/>
    <xf numFmtId="3" fontId="81" fillId="0" borderId="0" applyBorder="0" applyAlignment="0"/>
    <xf numFmtId="222" fontId="19" fillId="0" borderId="0" applyFill="0" applyBorder="0" applyAlignment="0"/>
    <xf numFmtId="314" fontId="19" fillId="0" borderId="0" applyFill="0" applyBorder="0" applyAlignment="0"/>
    <xf numFmtId="243" fontId="19" fillId="0" borderId="0" applyFill="0" applyBorder="0" applyAlignment="0"/>
    <xf numFmtId="222" fontId="19" fillId="0" borderId="0" applyFill="0" applyBorder="0" applyAlignment="0"/>
    <xf numFmtId="0" fontId="103" fillId="0" borderId="0" applyNumberFormat="0" applyAlignment="0"/>
    <xf numFmtId="325" fontId="81" fillId="0" borderId="0" applyFill="0" applyBorder="0" applyAlignment="0" applyProtection="0"/>
    <xf numFmtId="3" fontId="81" fillId="0" borderId="0" applyBorder="0" applyAlignment="0"/>
    <xf numFmtId="3" fontId="13" fillId="0" borderId="0" applyFont="0" applyBorder="0" applyAlignment="0"/>
    <xf numFmtId="3" fontId="13" fillId="0" borderId="0" applyBorder="0" applyAlignment="0"/>
    <xf numFmtId="3" fontId="13" fillId="0" borderId="0" applyFont="0" applyBorder="0" applyAlignment="0"/>
    <xf numFmtId="3" fontId="13" fillId="0" borderId="0" applyFont="0" applyBorder="0" applyAlignment="0"/>
    <xf numFmtId="3" fontId="81" fillId="0" borderId="0" applyBorder="0" applyAlignment="0"/>
    <xf numFmtId="3" fontId="13" fillId="0" borderId="0" applyBorder="0" applyAlignment="0"/>
    <xf numFmtId="3" fontId="81" fillId="0" borderId="0" applyBorder="0" applyAlignment="0"/>
    <xf numFmtId="3" fontId="81" fillId="0" borderId="0" applyBorder="0" applyAlignment="0"/>
    <xf numFmtId="3" fontId="81" fillId="0" borderId="0" applyBorder="0" applyAlignment="0"/>
    <xf numFmtId="3" fontId="13" fillId="0" borderId="0" applyBorder="0" applyAlignment="0"/>
    <xf numFmtId="3" fontId="81" fillId="0" borderId="0" applyBorder="0" applyAlignment="0"/>
    <xf numFmtId="3" fontId="13" fillId="0" borderId="0" applyBorder="0" applyAlignment="0"/>
    <xf numFmtId="3" fontId="81" fillId="0" borderId="0" applyBorder="0" applyAlignment="0"/>
    <xf numFmtId="3" fontId="81" fillId="0" borderId="0" applyBorder="0" applyAlignment="0"/>
    <xf numFmtId="3" fontId="81" fillId="0" borderId="0" applyBorder="0" applyAlignment="0"/>
    <xf numFmtId="3" fontId="13" fillId="0" borderId="0" applyBorder="0" applyAlignment="0"/>
    <xf numFmtId="3" fontId="13" fillId="0" borderId="0" applyBorder="0" applyAlignment="0"/>
    <xf numFmtId="3" fontId="81" fillId="0" borderId="0" applyBorder="0" applyAlignment="0"/>
    <xf numFmtId="3" fontId="13" fillId="0" borderId="0" applyFont="0" applyBorder="0" applyAlignment="0"/>
    <xf numFmtId="3" fontId="81" fillId="0" borderId="0" applyBorder="0" applyAlignment="0"/>
    <xf numFmtId="3" fontId="81" fillId="0" borderId="0" applyBorder="0" applyAlignment="0"/>
    <xf numFmtId="3" fontId="81" fillId="0" borderId="0" applyBorder="0" applyAlignment="0"/>
    <xf numFmtId="3" fontId="13" fillId="0" borderId="0" applyFont="0" applyBorder="0" applyAlignment="0"/>
    <xf numFmtId="3" fontId="13" fillId="0" borderId="0" applyFont="0" applyBorder="0" applyAlignment="0"/>
    <xf numFmtId="3" fontId="81" fillId="0" borderId="0" applyBorder="0" applyAlignment="0"/>
    <xf numFmtId="0" fontId="78" fillId="67" borderId="49">
      <alignment horizontal="center" vertical="center"/>
    </xf>
    <xf numFmtId="3" fontId="78" fillId="67" borderId="49">
      <alignment horizontal="center" vertical="center" wrapText="1"/>
    </xf>
    <xf numFmtId="0" fontId="81" fillId="0" borderId="0" applyNumberFormat="0" applyFill="0" applyBorder="0" applyAlignment="0" applyProtection="0"/>
    <xf numFmtId="2" fontId="81" fillId="0" borderId="0" applyFill="0" applyBorder="0" applyAlignment="0" applyProtection="0"/>
    <xf numFmtId="0" fontId="113" fillId="67" borderId="0" applyNumberFormat="0" applyBorder="0" applyAlignment="0" applyProtection="0"/>
    <xf numFmtId="0" fontId="60" fillId="84" borderId="0" applyNumberFormat="0" applyBorder="0" applyAlignment="0" applyProtection="0"/>
    <xf numFmtId="326" fontId="18" fillId="69" borderId="0" applyBorder="0">
      <alignment horizontal="center"/>
    </xf>
    <xf numFmtId="326" fontId="18" fillId="69" borderId="0" applyBorder="0">
      <alignment horizontal="center"/>
    </xf>
    <xf numFmtId="326" fontId="18" fillId="69" borderId="0" applyBorder="0">
      <alignment horizontal="center"/>
    </xf>
    <xf numFmtId="0" fontId="81" fillId="0" borderId="0" applyNumberFormat="0" applyBorder="0" applyAlignment="0"/>
    <xf numFmtId="327" fontId="81" fillId="0" borderId="0" applyFill="0" applyBorder="0" applyAlignment="0" applyProtection="0"/>
    <xf numFmtId="0" fontId="269" fillId="85" borderId="0"/>
    <xf numFmtId="0" fontId="119" fillId="0" borderId="0">
      <alignment horizontal="left"/>
    </xf>
    <xf numFmtId="0" fontId="119" fillId="0" borderId="54" applyNumberFormat="0" applyAlignment="0" applyProtection="0"/>
    <xf numFmtId="0" fontId="119" fillId="0" borderId="55">
      <alignment horizontal="left" vertical="center"/>
    </xf>
    <xf numFmtId="228" fontId="120" fillId="60" borderId="0">
      <alignment horizontal="left" vertical="top"/>
    </xf>
    <xf numFmtId="328" fontId="270" fillId="0" borderId="0">
      <protection locked="0"/>
    </xf>
    <xf numFmtId="328" fontId="270" fillId="0" borderId="0">
      <protection locked="0"/>
    </xf>
    <xf numFmtId="0" fontId="123" fillId="0" borderId="56">
      <alignment horizontal="center"/>
    </xf>
    <xf numFmtId="0" fontId="124" fillId="86" borderId="49" applyNumberFormat="0" applyAlignment="0"/>
    <xf numFmtId="49" fontId="125" fillId="0" borderId="49">
      <alignment vertical="center"/>
    </xf>
    <xf numFmtId="38" fontId="81" fillId="0" borderId="0" applyFill="0" applyBorder="0" applyAlignment="0" applyProtection="0"/>
    <xf numFmtId="38" fontId="13" fillId="0" borderId="0" applyFill="0" applyBorder="0" applyAlignment="0" applyProtection="0"/>
    <xf numFmtId="0" fontId="81" fillId="0" borderId="0" applyFill="0" applyBorder="0" applyAlignment="0" applyProtection="0"/>
    <xf numFmtId="311" fontId="81" fillId="0" borderId="0" applyFill="0" applyBorder="0" applyAlignment="0" applyProtection="0"/>
    <xf numFmtId="0" fontId="128" fillId="60" borderId="0">
      <alignment horizontal="left" wrapText="1" indent="2"/>
    </xf>
    <xf numFmtId="0" fontId="129" fillId="70" borderId="6" applyNumberFormat="0" applyAlignment="0" applyProtection="0"/>
    <xf numFmtId="0" fontId="60" fillId="84" borderId="0" applyNumberFormat="0" applyBorder="0" applyAlignment="0" applyProtection="0"/>
    <xf numFmtId="0" fontId="19" fillId="87" borderId="0"/>
    <xf numFmtId="2" fontId="130" fillId="0" borderId="0" applyBorder="0"/>
    <xf numFmtId="3" fontId="81" fillId="0" borderId="57" applyAlignment="0"/>
    <xf numFmtId="3" fontId="78" fillId="0" borderId="58"/>
    <xf numFmtId="0" fontId="13" fillId="0" borderId="0"/>
    <xf numFmtId="0" fontId="31" fillId="0" borderId="0"/>
    <xf numFmtId="0" fontId="31" fillId="0" borderId="0"/>
    <xf numFmtId="222" fontId="19" fillId="0" borderId="0" applyFill="0" applyBorder="0" applyAlignment="0"/>
    <xf numFmtId="314" fontId="19" fillId="0" borderId="0" applyFill="0" applyBorder="0" applyAlignment="0"/>
    <xf numFmtId="243" fontId="19" fillId="0" borderId="0" applyFill="0" applyBorder="0" applyAlignment="0"/>
    <xf numFmtId="222" fontId="19" fillId="0" borderId="0" applyFill="0" applyBorder="0" applyAlignment="0"/>
    <xf numFmtId="0" fontId="19" fillId="88" borderId="0"/>
    <xf numFmtId="288" fontId="81" fillId="0" borderId="59"/>
    <xf numFmtId="3" fontId="19" fillId="0" borderId="60"/>
    <xf numFmtId="0" fontId="271" fillId="0" borderId="48"/>
    <xf numFmtId="0" fontId="150" fillId="0" borderId="56"/>
    <xf numFmtId="329" fontId="56" fillId="0" borderId="61"/>
    <xf numFmtId="0" fontId="81" fillId="0" borderId="0" applyNumberFormat="0" applyFill="0" applyAlignment="0"/>
    <xf numFmtId="0" fontId="140" fillId="0" borderId="0" applyNumberFormat="0" applyFont="0" applyFill="0" applyAlignment="0"/>
    <xf numFmtId="0" fontId="13" fillId="0" borderId="0" applyNumberFormat="0" applyFill="0" applyAlignment="0"/>
    <xf numFmtId="0" fontId="140" fillId="0" borderId="0" applyNumberFormat="0" applyFont="0" applyFill="0" applyAlignment="0"/>
    <xf numFmtId="0" fontId="140" fillId="0" borderId="0" applyNumberFormat="0" applyFont="0" applyFill="0" applyAlignment="0"/>
    <xf numFmtId="0" fontId="81" fillId="0" borderId="0" applyNumberFormat="0" applyFill="0" applyAlignment="0"/>
    <xf numFmtId="0" fontId="13" fillId="0" borderId="0" applyNumberFormat="0" applyFill="0" applyAlignment="0"/>
    <xf numFmtId="0" fontId="81" fillId="0" borderId="0" applyNumberFormat="0" applyFill="0" applyAlignment="0"/>
    <xf numFmtId="0" fontId="81" fillId="0" borderId="0" applyNumberFormat="0" applyFill="0" applyAlignment="0"/>
    <xf numFmtId="0" fontId="81" fillId="0" borderId="0" applyNumberFormat="0" applyFill="0" applyAlignment="0"/>
    <xf numFmtId="0" fontId="13" fillId="0" borderId="0" applyNumberFormat="0" applyFill="0" applyAlignment="0"/>
    <xf numFmtId="0" fontId="81" fillId="0" borderId="0" applyNumberFormat="0" applyFill="0" applyAlignment="0"/>
    <xf numFmtId="0" fontId="13" fillId="0" borderId="0" applyNumberFormat="0" applyFill="0" applyAlignment="0"/>
    <xf numFmtId="0" fontId="81" fillId="0" borderId="0" applyNumberFormat="0" applyFill="0" applyAlignment="0"/>
    <xf numFmtId="0" fontId="81" fillId="0" borderId="0" applyNumberFormat="0" applyFill="0" applyAlignment="0"/>
    <xf numFmtId="0" fontId="81" fillId="0" borderId="0" applyNumberFormat="0" applyFill="0" applyAlignment="0"/>
    <xf numFmtId="0" fontId="13" fillId="0" borderId="0" applyNumberFormat="0" applyFill="0" applyAlignment="0"/>
    <xf numFmtId="0" fontId="13" fillId="0" borderId="0" applyNumberFormat="0" applyFill="0" applyAlignment="0"/>
    <xf numFmtId="0" fontId="81" fillId="0" borderId="0" applyNumberFormat="0" applyFill="0" applyAlignment="0"/>
    <xf numFmtId="0" fontId="81" fillId="0" borderId="0" applyNumberFormat="0" applyFill="0" applyAlignment="0"/>
    <xf numFmtId="0" fontId="140" fillId="0" borderId="0" applyNumberFormat="0" applyFont="0" applyFill="0" applyAlignment="0"/>
    <xf numFmtId="0" fontId="81" fillId="0" borderId="0" applyNumberFormat="0" applyFill="0" applyAlignment="0"/>
    <xf numFmtId="0" fontId="81" fillId="0" borderId="0" applyNumberFormat="0" applyFill="0" applyAlignment="0"/>
    <xf numFmtId="0" fontId="81" fillId="0" borderId="0" applyNumberFormat="0" applyFill="0" applyAlignment="0"/>
    <xf numFmtId="0" fontId="140" fillId="0" borderId="0" applyNumberFormat="0" applyFont="0" applyFill="0" applyAlignment="0"/>
    <xf numFmtId="0" fontId="140" fillId="0" borderId="0" applyNumberFormat="0" applyFont="0" applyFill="0" applyAlignment="0"/>
    <xf numFmtId="0" fontId="140" fillId="0" borderId="0" applyNumberFormat="0" applyFont="0" applyFill="0" applyAlignment="0"/>
    <xf numFmtId="0" fontId="140" fillId="0" borderId="0" applyNumberFormat="0" applyFont="0" applyFill="0" applyAlignment="0"/>
    <xf numFmtId="0" fontId="141" fillId="89" borderId="0" applyNumberFormat="0" applyBorder="0" applyAlignment="0" applyProtection="0"/>
    <xf numFmtId="0" fontId="35" fillId="0" borderId="49"/>
    <xf numFmtId="0" fontId="69" fillId="0" borderId="0"/>
    <xf numFmtId="0" fontId="81" fillId="0" borderId="0" applyNumberFormat="0" applyFill="0" applyBorder="0" applyAlignment="0"/>
    <xf numFmtId="0" fontId="272" fillId="0" borderId="0"/>
    <xf numFmtId="0" fontId="220" fillId="0" borderId="0"/>
    <xf numFmtId="0" fontId="19" fillId="0" borderId="0" applyNumberFormat="0" applyFill="0" applyBorder="0" applyAlignment="0" applyProtection="0"/>
    <xf numFmtId="0" fontId="19" fillId="0" borderId="0" applyNumberFormat="0" applyFill="0" applyBorder="0" applyAlignment="0" applyProtection="0"/>
    <xf numFmtId="0" fontId="13" fillId="0" borderId="0"/>
    <xf numFmtId="0" fontId="81" fillId="60" borderId="26" applyNumberFormat="0" applyAlignment="0" applyProtection="0"/>
    <xf numFmtId="0" fontId="152" fillId="3" borderId="27" applyNumberFormat="0" applyAlignment="0" applyProtection="0"/>
    <xf numFmtId="0" fontId="154" fillId="84" borderId="0"/>
    <xf numFmtId="14" fontId="5" fillId="0" borderId="0">
      <alignment horizontal="center" wrapText="1"/>
      <protection locked="0"/>
    </xf>
    <xf numFmtId="313" fontId="81" fillId="0" borderId="0" applyFill="0" applyBorder="0" applyAlignment="0" applyProtection="0"/>
    <xf numFmtId="242" fontId="81" fillId="0" borderId="0" applyFill="0" applyBorder="0" applyAlignment="0" applyProtection="0"/>
    <xf numFmtId="10" fontId="81" fillId="0" borderId="0" applyFill="0" applyBorder="0" applyAlignment="0" applyProtection="0"/>
    <xf numFmtId="0" fontId="31" fillId="0" borderId="0" applyNumberFormat="0" applyBorder="0"/>
    <xf numFmtId="222" fontId="19" fillId="0" borderId="0" applyFill="0" applyBorder="0" applyAlignment="0"/>
    <xf numFmtId="314" fontId="19" fillId="0" borderId="0" applyFill="0" applyBorder="0" applyAlignment="0"/>
    <xf numFmtId="243" fontId="19" fillId="0" borderId="0" applyFill="0" applyBorder="0" applyAlignment="0"/>
    <xf numFmtId="222" fontId="19" fillId="0" borderId="0" applyFill="0" applyBorder="0" applyAlignment="0"/>
    <xf numFmtId="316" fontId="69" fillId="0" borderId="0"/>
    <xf numFmtId="0" fontId="81" fillId="0" borderId="0" applyNumberFormat="0" applyFill="0" applyBorder="0" applyAlignment="0" applyProtection="0"/>
    <xf numFmtId="0" fontId="156" fillId="0" borderId="56">
      <alignment horizontal="center"/>
    </xf>
    <xf numFmtId="0" fontId="81" fillId="90" borderId="0" applyNumberFormat="0" applyBorder="0" applyAlignment="0"/>
    <xf numFmtId="0" fontId="60" fillId="0" borderId="0" applyNumberFormat="0" applyFill="0" applyBorder="0" applyAlignment="0" applyProtection="0"/>
    <xf numFmtId="311" fontId="81" fillId="0" borderId="0" applyFill="0" applyBorder="0" applyAlignment="0" applyProtection="0"/>
    <xf numFmtId="0" fontId="159" fillId="89" borderId="29" applyNumberFormat="0" applyProtection="0">
      <alignment vertical="center"/>
    </xf>
    <xf numFmtId="0" fontId="160" fillId="89" borderId="29" applyNumberFormat="0" applyProtection="0">
      <alignment vertical="center"/>
    </xf>
    <xf numFmtId="0" fontId="161" fillId="89" borderId="29" applyNumberFormat="0" applyProtection="0">
      <alignment horizontal="left" vertical="center" indent="1"/>
    </xf>
    <xf numFmtId="0" fontId="161" fillId="91" borderId="0" applyNumberFormat="0" applyProtection="0">
      <alignment horizontal="left" vertical="center" indent="1"/>
    </xf>
    <xf numFmtId="0" fontId="161" fillId="80" borderId="29" applyNumberFormat="0" applyProtection="0">
      <alignment horizontal="right" vertical="center"/>
    </xf>
    <xf numFmtId="0" fontId="161" fillId="66" borderId="29" applyNumberFormat="0" applyProtection="0">
      <alignment horizontal="right" vertical="center"/>
    </xf>
    <xf numFmtId="0" fontId="161" fillId="72" borderId="29" applyNumberFormat="0" applyProtection="0">
      <alignment horizontal="right" vertical="center"/>
    </xf>
    <xf numFmtId="0" fontId="161" fillId="67" borderId="29" applyNumberFormat="0" applyProtection="0">
      <alignment horizontal="right" vertical="center"/>
    </xf>
    <xf numFmtId="0" fontId="161" fillId="74" borderId="29" applyNumberFormat="0" applyProtection="0">
      <alignment horizontal="right" vertical="center"/>
    </xf>
    <xf numFmtId="0" fontId="161" fillId="70" borderId="29" applyNumberFormat="0" applyProtection="0">
      <alignment horizontal="right" vertical="center"/>
    </xf>
    <xf numFmtId="0" fontId="161" fillId="92" borderId="29" applyNumberFormat="0" applyProtection="0">
      <alignment horizontal="right" vertical="center"/>
    </xf>
    <xf numFmtId="0" fontId="161" fillId="81" borderId="29" applyNumberFormat="0" applyProtection="0">
      <alignment horizontal="right" vertical="center"/>
    </xf>
    <xf numFmtId="0" fontId="161" fillId="93" borderId="29" applyNumberFormat="0" applyProtection="0">
      <alignment horizontal="right" vertical="center"/>
    </xf>
    <xf numFmtId="0" fontId="159" fillId="94" borderId="62" applyNumberFormat="0" applyProtection="0">
      <alignment horizontal="left" vertical="center" indent="1"/>
    </xf>
    <xf numFmtId="0" fontId="159" fillId="71" borderId="0" applyNumberFormat="0" applyProtection="0">
      <alignment horizontal="left" vertical="center" indent="1"/>
    </xf>
    <xf numFmtId="0" fontId="159" fillId="91" borderId="0" applyNumberFormat="0" applyProtection="0">
      <alignment horizontal="left" vertical="center" indent="1"/>
    </xf>
    <xf numFmtId="0" fontId="161" fillId="71" borderId="29" applyNumberFormat="0" applyProtection="0">
      <alignment horizontal="right" vertical="center"/>
    </xf>
    <xf numFmtId="0" fontId="33" fillId="71" borderId="0" applyNumberFormat="0" applyProtection="0">
      <alignment horizontal="left" vertical="center" indent="1"/>
    </xf>
    <xf numFmtId="0" fontId="33" fillId="91" borderId="0" applyNumberFormat="0" applyProtection="0">
      <alignment horizontal="left" vertical="center" indent="1"/>
    </xf>
    <xf numFmtId="0" fontId="161" fillId="69" borderId="29" applyNumberFormat="0" applyProtection="0">
      <alignment vertical="center"/>
    </xf>
    <xf numFmtId="0" fontId="162" fillId="69" borderId="29" applyNumberFormat="0" applyProtection="0">
      <alignment vertical="center"/>
    </xf>
    <xf numFmtId="0" fontId="159" fillId="71" borderId="31" applyNumberFormat="0" applyProtection="0">
      <alignment horizontal="left" vertical="center" indent="1"/>
    </xf>
    <xf numFmtId="0" fontId="161" fillId="69" borderId="29" applyNumberFormat="0" applyProtection="0">
      <alignment horizontal="right" vertical="center"/>
    </xf>
    <xf numFmtId="0" fontId="162" fillId="69" borderId="29" applyNumberFormat="0" applyProtection="0">
      <alignment horizontal="right" vertical="center"/>
    </xf>
    <xf numFmtId="0" fontId="159" fillId="71" borderId="29" applyNumberFormat="0" applyProtection="0">
      <alignment horizontal="left" vertical="center" indent="1"/>
    </xf>
    <xf numFmtId="0" fontId="163" fillId="86" borderId="31" applyNumberFormat="0" applyProtection="0">
      <alignment horizontal="left" vertical="center" indent="1"/>
    </xf>
    <xf numFmtId="0" fontId="164" fillId="69" borderId="29" applyNumberFormat="0" applyProtection="0">
      <alignment horizontal="right" vertical="center"/>
    </xf>
    <xf numFmtId="0" fontId="81" fillId="95" borderId="55" applyNumberFormat="0" applyAlignment="0"/>
    <xf numFmtId="0" fontId="169" fillId="0" borderId="0" applyNumberFormat="0" applyFill="0" applyBorder="0" applyAlignment="0"/>
    <xf numFmtId="0" fontId="18" fillId="0" borderId="0" applyNumberFormat="0" applyFill="0" applyBorder="0" applyAlignment="0" applyProtection="0"/>
    <xf numFmtId="260" fontId="81" fillId="0" borderId="0" applyFill="0" applyBorder="0" applyAlignment="0" applyProtection="0"/>
    <xf numFmtId="206" fontId="30" fillId="0" borderId="0" applyFont="0" applyFill="0" applyBorder="0" applyAlignment="0" applyProtection="0"/>
    <xf numFmtId="42" fontId="30" fillId="0" borderId="0" applyFont="0" applyFill="0" applyBorder="0" applyAlignment="0" applyProtection="0"/>
    <xf numFmtId="0" fontId="150" fillId="0" borderId="0"/>
    <xf numFmtId="0" fontId="173" fillId="60" borderId="0">
      <alignment wrapText="1"/>
    </xf>
    <xf numFmtId="40" fontId="273" fillId="0" borderId="0" applyBorder="0">
      <alignment horizontal="right"/>
    </xf>
    <xf numFmtId="278" fontId="35" fillId="0" borderId="32">
      <alignment horizontal="right" vertical="center"/>
    </xf>
    <xf numFmtId="259" fontId="13" fillId="0" borderId="32">
      <alignment horizontal="right" vertical="center"/>
    </xf>
    <xf numFmtId="259" fontId="13" fillId="0" borderId="32">
      <alignment horizontal="right" vertical="center"/>
    </xf>
    <xf numFmtId="259" fontId="13" fillId="0" borderId="32">
      <alignment horizontal="right" vertical="center"/>
    </xf>
    <xf numFmtId="259" fontId="13" fillId="0" borderId="32">
      <alignment horizontal="right" vertical="center"/>
    </xf>
    <xf numFmtId="259" fontId="13" fillId="0" borderId="32">
      <alignment horizontal="right" vertical="center"/>
    </xf>
    <xf numFmtId="259" fontId="13" fillId="0" borderId="32">
      <alignment horizontal="right" vertical="center"/>
    </xf>
    <xf numFmtId="259" fontId="13" fillId="0" borderId="32">
      <alignment horizontal="right" vertical="center"/>
    </xf>
    <xf numFmtId="259" fontId="13" fillId="0" borderId="32">
      <alignment horizontal="right" vertical="center"/>
    </xf>
    <xf numFmtId="259" fontId="13" fillId="0" borderId="32">
      <alignment horizontal="right" vertical="center"/>
    </xf>
    <xf numFmtId="259" fontId="13" fillId="0" borderId="32">
      <alignment horizontal="right" vertical="center"/>
    </xf>
    <xf numFmtId="259" fontId="13" fillId="0" borderId="32">
      <alignment horizontal="right" vertical="center"/>
    </xf>
    <xf numFmtId="259" fontId="13" fillId="0" borderId="32">
      <alignment horizontal="right" vertical="center"/>
    </xf>
    <xf numFmtId="275" fontId="175" fillId="0" borderId="32">
      <alignment horizontal="right" vertical="center"/>
    </xf>
    <xf numFmtId="275" fontId="175" fillId="0" borderId="32">
      <alignment horizontal="right" vertical="center"/>
    </xf>
    <xf numFmtId="275" fontId="175" fillId="0" borderId="32">
      <alignment horizontal="right" vertical="center"/>
    </xf>
    <xf numFmtId="275" fontId="175" fillId="0" borderId="32">
      <alignment horizontal="right" vertical="center"/>
    </xf>
    <xf numFmtId="275" fontId="175" fillId="0" borderId="32">
      <alignment horizontal="right" vertical="center"/>
    </xf>
    <xf numFmtId="275" fontId="175" fillId="0" borderId="32">
      <alignment horizontal="right" vertical="center"/>
    </xf>
    <xf numFmtId="275" fontId="175" fillId="0" borderId="32">
      <alignment horizontal="right" vertical="center"/>
    </xf>
    <xf numFmtId="275" fontId="175" fillId="0" borderId="32">
      <alignment horizontal="right" vertical="center"/>
    </xf>
    <xf numFmtId="275" fontId="175" fillId="0" borderId="32">
      <alignment horizontal="right" vertical="center"/>
    </xf>
    <xf numFmtId="275" fontId="175" fillId="0" borderId="32">
      <alignment horizontal="right" vertical="center"/>
    </xf>
    <xf numFmtId="275" fontId="175" fillId="0" borderId="32">
      <alignment horizontal="right" vertical="center"/>
    </xf>
    <xf numFmtId="275" fontId="175" fillId="0" borderId="32">
      <alignment horizontal="right" vertical="center"/>
    </xf>
    <xf numFmtId="275" fontId="175" fillId="0" borderId="32">
      <alignment horizontal="right" vertical="center"/>
    </xf>
    <xf numFmtId="275" fontId="175" fillId="0" borderId="32">
      <alignment horizontal="right" vertical="center"/>
    </xf>
    <xf numFmtId="275" fontId="175" fillId="0" borderId="32">
      <alignment horizontal="right" vertical="center"/>
    </xf>
    <xf numFmtId="275" fontId="175" fillId="0" borderId="32">
      <alignment horizontal="right" vertical="center"/>
    </xf>
    <xf numFmtId="275" fontId="175" fillId="0" borderId="32">
      <alignment horizontal="right" vertical="center"/>
    </xf>
    <xf numFmtId="275" fontId="175" fillId="0" borderId="32">
      <alignment horizontal="right" vertical="center"/>
    </xf>
    <xf numFmtId="275" fontId="175" fillId="0" borderId="32">
      <alignment horizontal="right" vertical="center"/>
    </xf>
    <xf numFmtId="275" fontId="175" fillId="0" borderId="32">
      <alignment horizontal="right" vertical="center"/>
    </xf>
    <xf numFmtId="275" fontId="175" fillId="0" borderId="32">
      <alignment horizontal="right" vertical="center"/>
    </xf>
    <xf numFmtId="275" fontId="175" fillId="0" borderId="32">
      <alignment horizontal="right" vertical="center"/>
    </xf>
    <xf numFmtId="275" fontId="175" fillId="0" borderId="32">
      <alignment horizontal="right" vertical="center"/>
    </xf>
    <xf numFmtId="275" fontId="175" fillId="0" borderId="32">
      <alignment horizontal="right" vertical="center"/>
    </xf>
    <xf numFmtId="330" fontId="13" fillId="0" borderId="32">
      <alignment horizontal="right" vertical="center"/>
    </xf>
    <xf numFmtId="245" fontId="13" fillId="0" borderId="20">
      <alignment horizontal="right" vertical="center"/>
    </xf>
    <xf numFmtId="330" fontId="13" fillId="0" borderId="32">
      <alignment horizontal="right" vertical="center"/>
    </xf>
    <xf numFmtId="245" fontId="13" fillId="0" borderId="20">
      <alignment horizontal="right" vertical="center"/>
    </xf>
    <xf numFmtId="245" fontId="13" fillId="0" borderId="20">
      <alignment horizontal="right" vertical="center"/>
    </xf>
    <xf numFmtId="245" fontId="13" fillId="0" borderId="20">
      <alignment horizontal="right" vertical="center"/>
    </xf>
    <xf numFmtId="330" fontId="13" fillId="0" borderId="32">
      <alignment horizontal="right" vertical="center"/>
    </xf>
    <xf numFmtId="330" fontId="13" fillId="0" borderId="32">
      <alignment horizontal="right" vertical="center"/>
    </xf>
    <xf numFmtId="245" fontId="13" fillId="0" borderId="20">
      <alignment horizontal="right" vertical="center"/>
    </xf>
    <xf numFmtId="245" fontId="13" fillId="0" borderId="20">
      <alignment horizontal="right" vertical="center"/>
    </xf>
    <xf numFmtId="278" fontId="35" fillId="0" borderId="32">
      <alignment horizontal="right" vertical="center"/>
    </xf>
    <xf numFmtId="187" fontId="35" fillId="0" borderId="20">
      <alignment horizontal="right" vertical="center"/>
    </xf>
    <xf numFmtId="187" fontId="35" fillId="0" borderId="20">
      <alignment horizontal="right" vertical="center"/>
    </xf>
    <xf numFmtId="278" fontId="35" fillId="0" borderId="32">
      <alignment horizontal="right" vertical="center"/>
    </xf>
    <xf numFmtId="330" fontId="13" fillId="0" borderId="32">
      <alignment horizontal="right" vertical="center"/>
    </xf>
    <xf numFmtId="245" fontId="13" fillId="0" borderId="20">
      <alignment horizontal="right" vertical="center"/>
    </xf>
    <xf numFmtId="330" fontId="13" fillId="0" borderId="32">
      <alignment horizontal="right" vertical="center"/>
    </xf>
    <xf numFmtId="245" fontId="13" fillId="0" borderId="20">
      <alignment horizontal="right" vertical="center"/>
    </xf>
    <xf numFmtId="245" fontId="13" fillId="0" borderId="20">
      <alignment horizontal="right" vertical="center"/>
    </xf>
    <xf numFmtId="245" fontId="13" fillId="0" borderId="20">
      <alignment horizontal="right" vertical="center"/>
    </xf>
    <xf numFmtId="330" fontId="13" fillId="0" borderId="32">
      <alignment horizontal="right" vertical="center"/>
    </xf>
    <xf numFmtId="330" fontId="13" fillId="0" borderId="32">
      <alignment horizontal="right" vertical="center"/>
    </xf>
    <xf numFmtId="245" fontId="13" fillId="0" borderId="20">
      <alignment horizontal="right" vertical="center"/>
    </xf>
    <xf numFmtId="245" fontId="13" fillId="0" borderId="20">
      <alignment horizontal="right" vertical="center"/>
    </xf>
    <xf numFmtId="336" fontId="35" fillId="0" borderId="20">
      <alignment horizontal="right" vertical="center"/>
    </xf>
    <xf numFmtId="339" fontId="35" fillId="0" borderId="32">
      <alignment horizontal="right" vertical="center"/>
    </xf>
    <xf numFmtId="336" fontId="35" fillId="0" borderId="20">
      <alignment horizontal="right" vertical="center"/>
    </xf>
    <xf numFmtId="336" fontId="35" fillId="0" borderId="20">
      <alignment horizontal="right" vertical="center"/>
    </xf>
    <xf numFmtId="199" fontId="81" fillId="0" borderId="20">
      <alignment horizontal="right" vertical="center"/>
    </xf>
    <xf numFmtId="199" fontId="81" fillId="0" borderId="32">
      <alignment horizontal="right" vertical="center"/>
    </xf>
    <xf numFmtId="199" fontId="81" fillId="0" borderId="20">
      <alignment horizontal="right" vertical="center"/>
    </xf>
    <xf numFmtId="199" fontId="81" fillId="0" borderId="20">
      <alignment horizontal="right" vertical="center"/>
    </xf>
    <xf numFmtId="278" fontId="35" fillId="0" borderId="32">
      <alignment horizontal="right" vertical="center"/>
    </xf>
    <xf numFmtId="187" fontId="35" fillId="0" borderId="20">
      <alignment horizontal="right" vertical="center"/>
    </xf>
    <xf numFmtId="187" fontId="35" fillId="0" borderId="20">
      <alignment horizontal="right" vertical="center"/>
    </xf>
    <xf numFmtId="199" fontId="81" fillId="0" borderId="32">
      <alignment horizontal="right" vertical="center"/>
    </xf>
    <xf numFmtId="276" fontId="30" fillId="0" borderId="32">
      <alignment horizontal="right" vertical="center"/>
    </xf>
    <xf numFmtId="276" fontId="30" fillId="0" borderId="32">
      <alignment horizontal="right" vertical="center"/>
    </xf>
    <xf numFmtId="276" fontId="30" fillId="0" borderId="32">
      <alignment horizontal="right" vertical="center"/>
    </xf>
    <xf numFmtId="276" fontId="30" fillId="0" borderId="32">
      <alignment horizontal="right" vertical="center"/>
    </xf>
    <xf numFmtId="179" fontId="13" fillId="0" borderId="32">
      <alignment horizontal="right" vertical="center"/>
    </xf>
    <xf numFmtId="179" fontId="13" fillId="0" borderId="32">
      <alignment horizontal="right" vertical="center"/>
    </xf>
    <xf numFmtId="179" fontId="13" fillId="0" borderId="32">
      <alignment horizontal="right" vertical="center"/>
    </xf>
    <xf numFmtId="179" fontId="13" fillId="0" borderId="32">
      <alignment horizontal="right" vertical="center"/>
    </xf>
    <xf numFmtId="179" fontId="13" fillId="0" borderId="32">
      <alignment horizontal="right" vertical="center"/>
    </xf>
    <xf numFmtId="179" fontId="13" fillId="0" borderId="32">
      <alignment horizontal="right" vertical="center"/>
    </xf>
    <xf numFmtId="179" fontId="13" fillId="0" borderId="32">
      <alignment horizontal="right" vertical="center"/>
    </xf>
    <xf numFmtId="179" fontId="13" fillId="0" borderId="32">
      <alignment horizontal="right" vertical="center"/>
    </xf>
    <xf numFmtId="179" fontId="13" fillId="0" borderId="32">
      <alignment horizontal="right" vertical="center"/>
    </xf>
    <xf numFmtId="179" fontId="13" fillId="0" borderId="32">
      <alignment horizontal="right" vertical="center"/>
    </xf>
    <xf numFmtId="179" fontId="13" fillId="0" borderId="32">
      <alignment horizontal="right" vertical="center"/>
    </xf>
    <xf numFmtId="179" fontId="13" fillId="0" borderId="32">
      <alignment horizontal="right" vertical="center"/>
    </xf>
    <xf numFmtId="179" fontId="13" fillId="0" borderId="32">
      <alignment horizontal="right" vertical="center"/>
    </xf>
    <xf numFmtId="179" fontId="13" fillId="0" borderId="32">
      <alignment horizontal="right" vertical="center"/>
    </xf>
    <xf numFmtId="179" fontId="13" fillId="0" borderId="32">
      <alignment horizontal="right" vertical="center"/>
    </xf>
    <xf numFmtId="179" fontId="13" fillId="0" borderId="32">
      <alignment horizontal="right" vertical="center"/>
    </xf>
    <xf numFmtId="179" fontId="13" fillId="0" borderId="32">
      <alignment horizontal="right" vertical="center"/>
    </xf>
    <xf numFmtId="179" fontId="13" fillId="0" borderId="32">
      <alignment horizontal="right" vertical="center"/>
    </xf>
    <xf numFmtId="179" fontId="13" fillId="0" borderId="32">
      <alignment horizontal="right" vertical="center"/>
    </xf>
    <xf numFmtId="179" fontId="13" fillId="0" borderId="32">
      <alignment horizontal="right" vertical="center"/>
    </xf>
    <xf numFmtId="179" fontId="13" fillId="0" borderId="32">
      <alignment horizontal="right" vertical="center"/>
    </xf>
    <xf numFmtId="179" fontId="13" fillId="0" borderId="32">
      <alignment horizontal="right" vertical="center"/>
    </xf>
    <xf numFmtId="179" fontId="13" fillId="0" borderId="32">
      <alignment horizontal="right" vertical="center"/>
    </xf>
    <xf numFmtId="179" fontId="13" fillId="0" borderId="32">
      <alignment horizontal="right" vertical="center"/>
    </xf>
    <xf numFmtId="179" fontId="13" fillId="0" borderId="32">
      <alignment horizontal="right" vertical="center"/>
    </xf>
    <xf numFmtId="179" fontId="13" fillId="0" borderId="32">
      <alignment horizontal="right" vertical="center"/>
    </xf>
    <xf numFmtId="179" fontId="13" fillId="0" borderId="32">
      <alignment horizontal="right" vertical="center"/>
    </xf>
    <xf numFmtId="179" fontId="13" fillId="0" borderId="32">
      <alignment horizontal="right" vertical="center"/>
    </xf>
    <xf numFmtId="179" fontId="13" fillId="0" borderId="32">
      <alignment horizontal="right" vertical="center"/>
    </xf>
    <xf numFmtId="179" fontId="13" fillId="0" borderId="32">
      <alignment horizontal="right" vertical="center"/>
    </xf>
    <xf numFmtId="179" fontId="13" fillId="0" borderId="32">
      <alignment horizontal="right" vertical="center"/>
    </xf>
    <xf numFmtId="179" fontId="13" fillId="0" borderId="32">
      <alignment horizontal="right" vertical="center"/>
    </xf>
    <xf numFmtId="179" fontId="13" fillId="0" borderId="32">
      <alignment horizontal="right" vertical="center"/>
    </xf>
    <xf numFmtId="179" fontId="13" fillId="0" borderId="32">
      <alignment horizontal="right" vertical="center"/>
    </xf>
    <xf numFmtId="179" fontId="13" fillId="0" borderId="32">
      <alignment horizontal="right" vertical="center"/>
    </xf>
    <xf numFmtId="179" fontId="13" fillId="0" borderId="32">
      <alignment horizontal="right" vertical="center"/>
    </xf>
    <xf numFmtId="179" fontId="13" fillId="0" borderId="32">
      <alignment horizontal="right" vertical="center"/>
    </xf>
    <xf numFmtId="179" fontId="13" fillId="0" borderId="32">
      <alignment horizontal="right" vertical="center"/>
    </xf>
    <xf numFmtId="179" fontId="13" fillId="0" borderId="32">
      <alignment horizontal="right" vertical="center"/>
    </xf>
    <xf numFmtId="179" fontId="13" fillId="0" borderId="32">
      <alignment horizontal="right" vertical="center"/>
    </xf>
    <xf numFmtId="179" fontId="13" fillId="0" borderId="32">
      <alignment horizontal="right" vertical="center"/>
    </xf>
    <xf numFmtId="179" fontId="13" fillId="0" borderId="32">
      <alignment horizontal="right" vertical="center"/>
    </xf>
    <xf numFmtId="179" fontId="13" fillId="0" borderId="32">
      <alignment horizontal="right" vertical="center"/>
    </xf>
    <xf numFmtId="179" fontId="13" fillId="0" borderId="32">
      <alignment horizontal="right" vertical="center"/>
    </xf>
    <xf numFmtId="179" fontId="13" fillId="0" borderId="32">
      <alignment horizontal="right" vertical="center"/>
    </xf>
    <xf numFmtId="179" fontId="13" fillId="0" borderId="32">
      <alignment horizontal="right" vertical="center"/>
    </xf>
    <xf numFmtId="179" fontId="13" fillId="0" borderId="32">
      <alignment horizontal="right" vertical="center"/>
    </xf>
    <xf numFmtId="179" fontId="13" fillId="0" borderId="32">
      <alignment horizontal="right" vertical="center"/>
    </xf>
    <xf numFmtId="179" fontId="13" fillId="0" borderId="32">
      <alignment horizontal="right" vertical="center"/>
    </xf>
    <xf numFmtId="179" fontId="13" fillId="0" borderId="32">
      <alignment horizontal="right" vertical="center"/>
    </xf>
    <xf numFmtId="179" fontId="13" fillId="0" borderId="32">
      <alignment horizontal="right" vertical="center"/>
    </xf>
    <xf numFmtId="179" fontId="13" fillId="0" borderId="32">
      <alignment horizontal="right" vertical="center"/>
    </xf>
    <xf numFmtId="179" fontId="13" fillId="0" borderId="32">
      <alignment horizontal="right" vertical="center"/>
    </xf>
    <xf numFmtId="179" fontId="13" fillId="0" borderId="32">
      <alignment horizontal="right" vertical="center"/>
    </xf>
    <xf numFmtId="179" fontId="13" fillId="0" borderId="32">
      <alignment horizontal="right" vertical="center"/>
    </xf>
    <xf numFmtId="179" fontId="13" fillId="0" borderId="32">
      <alignment horizontal="right" vertical="center"/>
    </xf>
    <xf numFmtId="179" fontId="13" fillId="0" borderId="32">
      <alignment horizontal="right" vertical="center"/>
    </xf>
    <xf numFmtId="179" fontId="13" fillId="0" borderId="32">
      <alignment horizontal="right" vertical="center"/>
    </xf>
    <xf numFmtId="179" fontId="13" fillId="0" borderId="32">
      <alignment horizontal="right" vertical="center"/>
    </xf>
    <xf numFmtId="179" fontId="13" fillId="0" borderId="32">
      <alignment horizontal="right" vertical="center"/>
    </xf>
    <xf numFmtId="331" fontId="56" fillId="0" borderId="32">
      <alignment horizontal="right" vertical="center"/>
    </xf>
    <xf numFmtId="279" fontId="13" fillId="0" borderId="32">
      <alignment horizontal="right" vertical="center"/>
    </xf>
    <xf numFmtId="279" fontId="13" fillId="0" borderId="32">
      <alignment horizontal="right" vertical="center"/>
    </xf>
    <xf numFmtId="279" fontId="13" fillId="0" borderId="32">
      <alignment horizontal="right" vertical="center"/>
    </xf>
    <xf numFmtId="170" fontId="18" fillId="0" borderId="20">
      <alignment horizontal="right" vertical="center"/>
    </xf>
    <xf numFmtId="277" fontId="18" fillId="0" borderId="32">
      <alignment horizontal="right" vertical="center"/>
    </xf>
    <xf numFmtId="170" fontId="18" fillId="0" borderId="20">
      <alignment horizontal="right" vertical="center"/>
    </xf>
    <xf numFmtId="170" fontId="18" fillId="0" borderId="20">
      <alignment horizontal="right" vertical="center"/>
    </xf>
    <xf numFmtId="276" fontId="30" fillId="0" borderId="32">
      <alignment horizontal="right" vertical="center"/>
    </xf>
    <xf numFmtId="277" fontId="18" fillId="0" borderId="32">
      <alignment horizontal="right" vertical="center"/>
    </xf>
    <xf numFmtId="276" fontId="30" fillId="0" borderId="32">
      <alignment horizontal="right" vertical="center"/>
    </xf>
    <xf numFmtId="277" fontId="18" fillId="0" borderId="32">
      <alignment horizontal="right" vertical="center"/>
    </xf>
    <xf numFmtId="331" fontId="56" fillId="0" borderId="32">
      <alignment horizontal="right" vertical="center"/>
    </xf>
    <xf numFmtId="179" fontId="13" fillId="0" borderId="32">
      <alignment horizontal="right" vertical="center"/>
    </xf>
    <xf numFmtId="179" fontId="13" fillId="0" borderId="32">
      <alignment horizontal="right" vertical="center"/>
    </xf>
    <xf numFmtId="179" fontId="13" fillId="0" borderId="32">
      <alignment horizontal="right" vertical="center"/>
    </xf>
    <xf numFmtId="179" fontId="13" fillId="0" borderId="32">
      <alignment horizontal="right" vertical="center"/>
    </xf>
    <xf numFmtId="179" fontId="13" fillId="0" borderId="32">
      <alignment horizontal="right" vertical="center"/>
    </xf>
    <xf numFmtId="179" fontId="13" fillId="0" borderId="32">
      <alignment horizontal="right" vertical="center"/>
    </xf>
    <xf numFmtId="179" fontId="13" fillId="0" borderId="32">
      <alignment horizontal="right" vertical="center"/>
    </xf>
    <xf numFmtId="179" fontId="13" fillId="0" borderId="32">
      <alignment horizontal="right" vertical="center"/>
    </xf>
    <xf numFmtId="179" fontId="13" fillId="0" borderId="32">
      <alignment horizontal="right" vertical="center"/>
    </xf>
    <xf numFmtId="179" fontId="13" fillId="0" borderId="32">
      <alignment horizontal="right" vertical="center"/>
    </xf>
    <xf numFmtId="179" fontId="13" fillId="0" borderId="32">
      <alignment horizontal="right" vertical="center"/>
    </xf>
    <xf numFmtId="179" fontId="13" fillId="0" borderId="32">
      <alignment horizontal="right" vertical="center"/>
    </xf>
    <xf numFmtId="276" fontId="30" fillId="0" borderId="32">
      <alignment horizontal="right" vertical="center"/>
    </xf>
    <xf numFmtId="279" fontId="13" fillId="0" borderId="32">
      <alignment horizontal="right" vertical="center"/>
    </xf>
    <xf numFmtId="279" fontId="13" fillId="0" borderId="32">
      <alignment horizontal="right" vertical="center"/>
    </xf>
    <xf numFmtId="279" fontId="13" fillId="0" borderId="32">
      <alignment horizontal="right" vertical="center"/>
    </xf>
    <xf numFmtId="276" fontId="30" fillId="0" borderId="32">
      <alignment horizontal="right" vertical="center"/>
    </xf>
    <xf numFmtId="277" fontId="18" fillId="0" borderId="32">
      <alignment horizontal="right" vertical="center"/>
    </xf>
    <xf numFmtId="170" fontId="18" fillId="0" borderId="20">
      <alignment horizontal="right" vertical="center"/>
    </xf>
    <xf numFmtId="331" fontId="56" fillId="0" borderId="32">
      <alignment horizontal="right" vertical="center"/>
    </xf>
    <xf numFmtId="331" fontId="56" fillId="0" borderId="32">
      <alignment horizontal="right" vertical="center"/>
    </xf>
    <xf numFmtId="170" fontId="18" fillId="0" borderId="20">
      <alignment horizontal="right" vertical="center"/>
    </xf>
    <xf numFmtId="170" fontId="18" fillId="0" borderId="20">
      <alignment horizontal="right" vertical="center"/>
    </xf>
    <xf numFmtId="179" fontId="13" fillId="0" borderId="32">
      <alignment horizontal="right" vertical="center"/>
    </xf>
    <xf numFmtId="179" fontId="13" fillId="0" borderId="32">
      <alignment horizontal="right" vertical="center"/>
    </xf>
    <xf numFmtId="179" fontId="13" fillId="0" borderId="32">
      <alignment horizontal="right" vertical="center"/>
    </xf>
    <xf numFmtId="179" fontId="13" fillId="0" borderId="32">
      <alignment horizontal="right" vertical="center"/>
    </xf>
    <xf numFmtId="179" fontId="13" fillId="0" borderId="32">
      <alignment horizontal="right" vertical="center"/>
    </xf>
    <xf numFmtId="179" fontId="13" fillId="0" borderId="32">
      <alignment horizontal="right" vertical="center"/>
    </xf>
    <xf numFmtId="179" fontId="13" fillId="0" borderId="32">
      <alignment horizontal="right" vertical="center"/>
    </xf>
    <xf numFmtId="179" fontId="13" fillId="0" borderId="32">
      <alignment horizontal="right" vertical="center"/>
    </xf>
    <xf numFmtId="179" fontId="13" fillId="0" borderId="32">
      <alignment horizontal="right" vertical="center"/>
    </xf>
    <xf numFmtId="179" fontId="13" fillId="0" borderId="32">
      <alignment horizontal="right" vertical="center"/>
    </xf>
    <xf numFmtId="179" fontId="13" fillId="0" borderId="32">
      <alignment horizontal="right" vertical="center"/>
    </xf>
    <xf numFmtId="179" fontId="13" fillId="0" borderId="32">
      <alignment horizontal="right" vertical="center"/>
    </xf>
    <xf numFmtId="277" fontId="18" fillId="0" borderId="32">
      <alignment horizontal="right" vertical="center"/>
    </xf>
    <xf numFmtId="179" fontId="13" fillId="0" borderId="32">
      <alignment horizontal="right" vertical="center"/>
    </xf>
    <xf numFmtId="179" fontId="13" fillId="0" borderId="32">
      <alignment horizontal="right" vertical="center"/>
    </xf>
    <xf numFmtId="179" fontId="13" fillId="0" borderId="32">
      <alignment horizontal="right" vertical="center"/>
    </xf>
    <xf numFmtId="179" fontId="13" fillId="0" borderId="32">
      <alignment horizontal="right" vertical="center"/>
    </xf>
    <xf numFmtId="179" fontId="13" fillId="0" borderId="32">
      <alignment horizontal="right" vertical="center"/>
    </xf>
    <xf numFmtId="179" fontId="13" fillId="0" borderId="32">
      <alignment horizontal="right" vertical="center"/>
    </xf>
    <xf numFmtId="179" fontId="13" fillId="0" borderId="32">
      <alignment horizontal="right" vertical="center"/>
    </xf>
    <xf numFmtId="179" fontId="13" fillId="0" borderId="32">
      <alignment horizontal="right" vertical="center"/>
    </xf>
    <xf numFmtId="179" fontId="13" fillId="0" borderId="32">
      <alignment horizontal="right" vertical="center"/>
    </xf>
    <xf numFmtId="179" fontId="13" fillId="0" borderId="32">
      <alignment horizontal="right" vertical="center"/>
    </xf>
    <xf numFmtId="179" fontId="13" fillId="0" borderId="32">
      <alignment horizontal="right" vertical="center"/>
    </xf>
    <xf numFmtId="179" fontId="13" fillId="0" borderId="32">
      <alignment horizontal="right" vertical="center"/>
    </xf>
    <xf numFmtId="279" fontId="13" fillId="0" borderId="32">
      <alignment horizontal="right" vertical="center"/>
    </xf>
    <xf numFmtId="199" fontId="81" fillId="0" borderId="32">
      <alignment horizontal="right" vertical="center"/>
    </xf>
    <xf numFmtId="199" fontId="81" fillId="0" borderId="32">
      <alignment horizontal="right" vertical="center"/>
    </xf>
    <xf numFmtId="187" fontId="35" fillId="0" borderId="20">
      <alignment horizontal="right" vertical="center"/>
    </xf>
    <xf numFmtId="278" fontId="35" fillId="0" borderId="32">
      <alignment horizontal="right" vertical="center"/>
    </xf>
    <xf numFmtId="187" fontId="35" fillId="0" borderId="20">
      <alignment horizontal="right" vertical="center"/>
    </xf>
    <xf numFmtId="187" fontId="35" fillId="0" borderId="20">
      <alignment horizontal="right" vertical="center"/>
    </xf>
    <xf numFmtId="275" fontId="175" fillId="0" borderId="32">
      <alignment horizontal="right" vertical="center"/>
    </xf>
    <xf numFmtId="278" fontId="35" fillId="0" borderId="32">
      <alignment horizontal="right" vertical="center"/>
    </xf>
    <xf numFmtId="275" fontId="175" fillId="0" borderId="32">
      <alignment horizontal="right" vertical="center"/>
    </xf>
    <xf numFmtId="199" fontId="81" fillId="0" borderId="32">
      <alignment horizontal="right" vertical="center"/>
    </xf>
    <xf numFmtId="199" fontId="81" fillId="0" borderId="32">
      <alignment horizontal="right" vertical="center"/>
    </xf>
    <xf numFmtId="275" fontId="175" fillId="0" borderId="32">
      <alignment horizontal="right" vertical="center"/>
    </xf>
    <xf numFmtId="278" fontId="35" fillId="0" borderId="32">
      <alignment horizontal="right" vertical="center"/>
    </xf>
    <xf numFmtId="187" fontId="35" fillId="0" borderId="20">
      <alignment horizontal="right" vertical="center"/>
    </xf>
    <xf numFmtId="279" fontId="13" fillId="0" borderId="32">
      <alignment horizontal="right" vertical="center"/>
    </xf>
    <xf numFmtId="279" fontId="13" fillId="0" borderId="32">
      <alignment horizontal="right" vertical="center"/>
    </xf>
    <xf numFmtId="279" fontId="13" fillId="0" borderId="32">
      <alignment horizontal="right" vertical="center"/>
    </xf>
    <xf numFmtId="187" fontId="35" fillId="0" borderId="20">
      <alignment horizontal="right" vertical="center"/>
    </xf>
    <xf numFmtId="187" fontId="35" fillId="0" borderId="20">
      <alignment horizontal="right" vertical="center"/>
    </xf>
    <xf numFmtId="278" fontId="35" fillId="0" borderId="32">
      <alignment horizontal="right" vertical="center"/>
    </xf>
    <xf numFmtId="279" fontId="13" fillId="0" borderId="32">
      <alignment horizontal="right" vertical="center"/>
    </xf>
    <xf numFmtId="199" fontId="81" fillId="0" borderId="32">
      <alignment horizontal="right" vertical="center"/>
    </xf>
    <xf numFmtId="199" fontId="81" fillId="0" borderId="32">
      <alignment horizontal="right" vertical="center"/>
    </xf>
    <xf numFmtId="199" fontId="81" fillId="0" borderId="32">
      <alignment horizontal="right" vertical="center"/>
    </xf>
    <xf numFmtId="199" fontId="81" fillId="0" borderId="32">
      <alignment horizontal="right" vertical="center"/>
    </xf>
    <xf numFmtId="199" fontId="81" fillId="0" borderId="32">
      <alignment horizontal="right" vertical="center"/>
    </xf>
    <xf numFmtId="278" fontId="35" fillId="0" borderId="32">
      <alignment horizontal="right" vertical="center"/>
    </xf>
    <xf numFmtId="278" fontId="35" fillId="0" borderId="32">
      <alignment horizontal="right" vertical="center"/>
    </xf>
    <xf numFmtId="199" fontId="81" fillId="0" borderId="32">
      <alignment horizontal="right" vertical="center"/>
    </xf>
    <xf numFmtId="199" fontId="81" fillId="0" borderId="20">
      <alignment horizontal="right" vertical="center"/>
    </xf>
    <xf numFmtId="199" fontId="81" fillId="0" borderId="20">
      <alignment horizontal="right" vertical="center"/>
    </xf>
    <xf numFmtId="331" fontId="56" fillId="0" borderId="32">
      <alignment horizontal="right" vertical="center"/>
    </xf>
    <xf numFmtId="221" fontId="13" fillId="0" borderId="20">
      <alignment horizontal="right" vertical="center"/>
    </xf>
    <xf numFmtId="279" fontId="13" fillId="0" borderId="32">
      <alignment horizontal="right" vertical="center"/>
    </xf>
    <xf numFmtId="221" fontId="13" fillId="0" borderId="20">
      <alignment horizontal="right" vertical="center"/>
    </xf>
    <xf numFmtId="221" fontId="13" fillId="0" borderId="20">
      <alignment horizontal="right" vertical="center"/>
    </xf>
    <xf numFmtId="187" fontId="35" fillId="0" borderId="20">
      <alignment horizontal="right" vertical="center"/>
    </xf>
    <xf numFmtId="278" fontId="35" fillId="0" borderId="32">
      <alignment horizontal="right" vertical="center"/>
    </xf>
    <xf numFmtId="187" fontId="35" fillId="0" borderId="20">
      <alignment horizontal="right" vertical="center"/>
    </xf>
    <xf numFmtId="187" fontId="35" fillId="0" borderId="20">
      <alignment horizontal="right" vertical="center"/>
    </xf>
    <xf numFmtId="199" fontId="81" fillId="0" borderId="32">
      <alignment horizontal="right" vertical="center"/>
    </xf>
    <xf numFmtId="199" fontId="81" fillId="0" borderId="20">
      <alignment horizontal="right" vertical="center"/>
    </xf>
    <xf numFmtId="199" fontId="81" fillId="0" borderId="20">
      <alignment horizontal="right" vertical="center"/>
    </xf>
    <xf numFmtId="331" fontId="56" fillId="0" borderId="32">
      <alignment horizontal="right" vertical="center"/>
    </xf>
    <xf numFmtId="331" fontId="56" fillId="0" borderId="32">
      <alignment horizontal="right" vertical="center"/>
    </xf>
    <xf numFmtId="278" fontId="35" fillId="0" borderId="32">
      <alignment horizontal="right" vertical="center"/>
    </xf>
    <xf numFmtId="179" fontId="13" fillId="0" borderId="32">
      <alignment horizontal="right" vertical="center"/>
    </xf>
    <xf numFmtId="179" fontId="13" fillId="0" borderId="32">
      <alignment horizontal="right" vertical="center"/>
    </xf>
    <xf numFmtId="179" fontId="13" fillId="0" borderId="32">
      <alignment horizontal="right" vertical="center"/>
    </xf>
    <xf numFmtId="179" fontId="13" fillId="0" borderId="32">
      <alignment horizontal="right" vertical="center"/>
    </xf>
    <xf numFmtId="179" fontId="13" fillId="0" borderId="32">
      <alignment horizontal="right" vertical="center"/>
    </xf>
    <xf numFmtId="179" fontId="13" fillId="0" borderId="32">
      <alignment horizontal="right" vertical="center"/>
    </xf>
    <xf numFmtId="179" fontId="13" fillId="0" borderId="32">
      <alignment horizontal="right" vertical="center"/>
    </xf>
    <xf numFmtId="179" fontId="13" fillId="0" borderId="32">
      <alignment horizontal="right" vertical="center"/>
    </xf>
    <xf numFmtId="179" fontId="13" fillId="0" borderId="32">
      <alignment horizontal="right" vertical="center"/>
    </xf>
    <xf numFmtId="179" fontId="13" fillId="0" borderId="32">
      <alignment horizontal="right" vertical="center"/>
    </xf>
    <xf numFmtId="179" fontId="13" fillId="0" borderId="32">
      <alignment horizontal="right" vertical="center"/>
    </xf>
    <xf numFmtId="278" fontId="35" fillId="0" borderId="32">
      <alignment horizontal="right" vertical="center"/>
    </xf>
    <xf numFmtId="187" fontId="35" fillId="0" borderId="20">
      <alignment horizontal="right" vertical="center"/>
    </xf>
    <xf numFmtId="187" fontId="35" fillId="0" borderId="20">
      <alignment horizontal="right" vertical="center"/>
    </xf>
    <xf numFmtId="276" fontId="30" fillId="0" borderId="32">
      <alignment horizontal="right" vertical="center"/>
    </xf>
    <xf numFmtId="276" fontId="30" fillId="0" borderId="32">
      <alignment horizontal="right" vertical="center"/>
    </xf>
    <xf numFmtId="276" fontId="30" fillId="0" borderId="32">
      <alignment horizontal="right" vertical="center"/>
    </xf>
    <xf numFmtId="276" fontId="30" fillId="0" borderId="32">
      <alignment horizontal="right" vertical="center"/>
    </xf>
    <xf numFmtId="187" fontId="35" fillId="0" borderId="20">
      <alignment horizontal="right" vertical="center"/>
    </xf>
    <xf numFmtId="278" fontId="35" fillId="0" borderId="32">
      <alignment horizontal="right" vertical="center"/>
    </xf>
    <xf numFmtId="187" fontId="35" fillId="0" borderId="20">
      <alignment horizontal="right" vertical="center"/>
    </xf>
    <xf numFmtId="187" fontId="35" fillId="0" borderId="20">
      <alignment horizontal="right" vertical="center"/>
    </xf>
    <xf numFmtId="179" fontId="13" fillId="0" borderId="32">
      <alignment horizontal="right" vertical="center"/>
    </xf>
    <xf numFmtId="179" fontId="13" fillId="0" borderId="32">
      <alignment horizontal="right" vertical="center"/>
    </xf>
    <xf numFmtId="179" fontId="13" fillId="0" borderId="32">
      <alignment horizontal="right" vertical="center"/>
    </xf>
    <xf numFmtId="179" fontId="13" fillId="0" borderId="32">
      <alignment horizontal="right" vertical="center"/>
    </xf>
    <xf numFmtId="179" fontId="13" fillId="0" borderId="32">
      <alignment horizontal="right" vertical="center"/>
    </xf>
    <xf numFmtId="179" fontId="13" fillId="0" borderId="32">
      <alignment horizontal="right" vertical="center"/>
    </xf>
    <xf numFmtId="179" fontId="13" fillId="0" borderId="32">
      <alignment horizontal="right" vertical="center"/>
    </xf>
    <xf numFmtId="179" fontId="13" fillId="0" borderId="32">
      <alignment horizontal="right" vertical="center"/>
    </xf>
    <xf numFmtId="331" fontId="56" fillId="0" borderId="32">
      <alignment horizontal="right" vertical="center"/>
    </xf>
    <xf numFmtId="331" fontId="56" fillId="0" borderId="32">
      <alignment horizontal="right" vertical="center"/>
    </xf>
    <xf numFmtId="199" fontId="81" fillId="0" borderId="20">
      <alignment horizontal="right" vertical="center"/>
    </xf>
    <xf numFmtId="199" fontId="81" fillId="0" borderId="32">
      <alignment horizontal="right" vertical="center"/>
    </xf>
    <xf numFmtId="199" fontId="81" fillId="0" borderId="20">
      <alignment horizontal="right" vertical="center"/>
    </xf>
    <xf numFmtId="199" fontId="81" fillId="0" borderId="20">
      <alignment horizontal="right" vertical="center"/>
    </xf>
    <xf numFmtId="279" fontId="13" fillId="0" borderId="32">
      <alignment horizontal="right" vertical="center"/>
    </xf>
    <xf numFmtId="279" fontId="13" fillId="0" borderId="32">
      <alignment horizontal="right" vertical="center"/>
    </xf>
    <xf numFmtId="331" fontId="56" fillId="0" borderId="32">
      <alignment horizontal="right" vertical="center"/>
    </xf>
    <xf numFmtId="199" fontId="81" fillId="0" borderId="32">
      <alignment horizontal="right" vertical="center"/>
    </xf>
    <xf numFmtId="199" fontId="81" fillId="0" borderId="32">
      <alignment horizontal="right" vertical="center"/>
    </xf>
    <xf numFmtId="199" fontId="81" fillId="0" borderId="32">
      <alignment horizontal="right" vertical="center"/>
    </xf>
    <xf numFmtId="199" fontId="81" fillId="0" borderId="20">
      <alignment horizontal="right" vertical="center"/>
    </xf>
    <xf numFmtId="199" fontId="81" fillId="0" borderId="20">
      <alignment horizontal="right" vertical="center"/>
    </xf>
    <xf numFmtId="199" fontId="81" fillId="0" borderId="32">
      <alignment horizontal="right" vertical="center"/>
    </xf>
    <xf numFmtId="221" fontId="13" fillId="0" borderId="20">
      <alignment horizontal="right" vertical="center"/>
    </xf>
    <xf numFmtId="199" fontId="81" fillId="0" borderId="32">
      <alignment horizontal="right" vertical="center"/>
    </xf>
    <xf numFmtId="199" fontId="81" fillId="0" borderId="32">
      <alignment horizontal="right" vertical="center"/>
    </xf>
    <xf numFmtId="221" fontId="13" fillId="0" borderId="20">
      <alignment horizontal="right" vertical="center"/>
    </xf>
    <xf numFmtId="221" fontId="13" fillId="0" borderId="20">
      <alignment horizontal="right" vertical="center"/>
    </xf>
    <xf numFmtId="279" fontId="13" fillId="0" borderId="32">
      <alignment horizontal="right" vertical="center"/>
    </xf>
    <xf numFmtId="221" fontId="13" fillId="0" borderId="20">
      <alignment horizontal="right" vertical="center"/>
    </xf>
    <xf numFmtId="221" fontId="13" fillId="0" borderId="20">
      <alignment horizontal="right" vertical="center"/>
    </xf>
    <xf numFmtId="221" fontId="13" fillId="0" borderId="20">
      <alignment horizontal="right" vertical="center"/>
    </xf>
    <xf numFmtId="276" fontId="30" fillId="0" borderId="32">
      <alignment horizontal="right" vertical="center"/>
    </xf>
    <xf numFmtId="276" fontId="30" fillId="0" borderId="32">
      <alignment horizontal="right" vertical="center"/>
    </xf>
    <xf numFmtId="276" fontId="30" fillId="0" borderId="32">
      <alignment horizontal="right" vertical="center"/>
    </xf>
    <xf numFmtId="276" fontId="30" fillId="0" borderId="32">
      <alignment horizontal="right" vertical="center"/>
    </xf>
    <xf numFmtId="279" fontId="13" fillId="0" borderId="32">
      <alignment horizontal="right" vertical="center"/>
    </xf>
    <xf numFmtId="279" fontId="13" fillId="0" borderId="32">
      <alignment horizontal="right" vertical="center"/>
    </xf>
    <xf numFmtId="279" fontId="13" fillId="0" borderId="32">
      <alignment horizontal="right" vertical="center"/>
    </xf>
    <xf numFmtId="279" fontId="13" fillId="0" borderId="32">
      <alignment horizontal="right" vertical="center"/>
    </xf>
    <xf numFmtId="221" fontId="13" fillId="0" borderId="20">
      <alignment horizontal="right" vertical="center"/>
    </xf>
    <xf numFmtId="221" fontId="13" fillId="0" borderId="20">
      <alignment horizontal="right" vertical="center"/>
    </xf>
    <xf numFmtId="279" fontId="13" fillId="0" borderId="32">
      <alignment horizontal="right" vertical="center"/>
    </xf>
    <xf numFmtId="279" fontId="13" fillId="0" borderId="32">
      <alignment horizontal="right" vertical="center"/>
    </xf>
    <xf numFmtId="279" fontId="13" fillId="0" borderId="32">
      <alignment horizontal="right" vertical="center"/>
    </xf>
    <xf numFmtId="279" fontId="13" fillId="0" borderId="32">
      <alignment horizontal="right" vertical="center"/>
    </xf>
    <xf numFmtId="279" fontId="13" fillId="0" borderId="32">
      <alignment horizontal="right" vertical="center"/>
    </xf>
    <xf numFmtId="279" fontId="13" fillId="0" borderId="32">
      <alignment horizontal="right" vertical="center"/>
    </xf>
    <xf numFmtId="279" fontId="13" fillId="0" borderId="32">
      <alignment horizontal="right" vertical="center"/>
    </xf>
    <xf numFmtId="279" fontId="13" fillId="0" borderId="32">
      <alignment horizontal="right" vertical="center"/>
    </xf>
    <xf numFmtId="279" fontId="13" fillId="0" borderId="32">
      <alignment horizontal="right" vertical="center"/>
    </xf>
    <xf numFmtId="279" fontId="13" fillId="0" borderId="32">
      <alignment horizontal="right" vertical="center"/>
    </xf>
    <xf numFmtId="279" fontId="13" fillId="0" borderId="32">
      <alignment horizontal="right" vertical="center"/>
    </xf>
    <xf numFmtId="279" fontId="13" fillId="0" borderId="32">
      <alignment horizontal="right" vertical="center"/>
    </xf>
    <xf numFmtId="199" fontId="81" fillId="0" borderId="32">
      <alignment horizontal="right" vertical="center"/>
    </xf>
    <xf numFmtId="199" fontId="81" fillId="0" borderId="20">
      <alignment horizontal="right" vertical="center"/>
    </xf>
    <xf numFmtId="199" fontId="81" fillId="0" borderId="20">
      <alignment horizontal="right" vertical="center"/>
    </xf>
    <xf numFmtId="278" fontId="35" fillId="0" borderId="32">
      <alignment horizontal="right" vertical="center"/>
    </xf>
    <xf numFmtId="187" fontId="35" fillId="0" borderId="20">
      <alignment horizontal="right" vertical="center"/>
    </xf>
    <xf numFmtId="278" fontId="35" fillId="0" borderId="32">
      <alignment horizontal="right" vertical="center"/>
    </xf>
    <xf numFmtId="187" fontId="35" fillId="0" borderId="20">
      <alignment horizontal="right" vertical="center"/>
    </xf>
    <xf numFmtId="187" fontId="35" fillId="0" borderId="20">
      <alignment horizontal="right" vertical="center"/>
    </xf>
    <xf numFmtId="187" fontId="35" fillId="0" borderId="20">
      <alignment horizontal="right" vertical="center"/>
    </xf>
    <xf numFmtId="278" fontId="35" fillId="0" borderId="32">
      <alignment horizontal="right" vertical="center"/>
    </xf>
    <xf numFmtId="278" fontId="35" fillId="0" borderId="32">
      <alignment horizontal="right" vertical="center"/>
    </xf>
    <xf numFmtId="187" fontId="35" fillId="0" borderId="20">
      <alignment horizontal="right" vertical="center"/>
    </xf>
    <xf numFmtId="187" fontId="35" fillId="0" borderId="20">
      <alignment horizontal="right" vertical="center"/>
    </xf>
    <xf numFmtId="280" fontId="13" fillId="0" borderId="32">
      <alignment horizontal="right" vertical="center"/>
    </xf>
    <xf numFmtId="230" fontId="13" fillId="0" borderId="20">
      <alignment horizontal="right" vertical="center"/>
    </xf>
    <xf numFmtId="280" fontId="13" fillId="0" borderId="32">
      <alignment horizontal="right" vertical="center"/>
    </xf>
    <xf numFmtId="230" fontId="13" fillId="0" borderId="20">
      <alignment horizontal="right" vertical="center"/>
    </xf>
    <xf numFmtId="230" fontId="13" fillId="0" borderId="20">
      <alignment horizontal="right" vertical="center"/>
    </xf>
    <xf numFmtId="280" fontId="13" fillId="0" borderId="32">
      <alignment horizontal="right" vertical="center"/>
    </xf>
    <xf numFmtId="280" fontId="13" fillId="0" borderId="32">
      <alignment horizontal="right" vertical="center"/>
    </xf>
    <xf numFmtId="280" fontId="13" fillId="0" borderId="32">
      <alignment horizontal="right" vertical="center"/>
    </xf>
    <xf numFmtId="280" fontId="13" fillId="0" borderId="32">
      <alignment horizontal="right" vertical="center"/>
    </xf>
    <xf numFmtId="230" fontId="13" fillId="0" borderId="20">
      <alignment horizontal="right" vertical="center"/>
    </xf>
    <xf numFmtId="280" fontId="13" fillId="0" borderId="32">
      <alignment horizontal="right" vertical="center"/>
    </xf>
    <xf numFmtId="280" fontId="13" fillId="0" borderId="32">
      <alignment horizontal="right" vertical="center"/>
    </xf>
    <xf numFmtId="280" fontId="13" fillId="0" borderId="32">
      <alignment horizontal="right" vertical="center"/>
    </xf>
    <xf numFmtId="230" fontId="13" fillId="0" borderId="20">
      <alignment horizontal="right" vertical="center"/>
    </xf>
    <xf numFmtId="230" fontId="13" fillId="0" borderId="20">
      <alignment horizontal="right" vertical="center"/>
    </xf>
    <xf numFmtId="280" fontId="13" fillId="0" borderId="32">
      <alignment horizontal="right" vertical="center"/>
    </xf>
    <xf numFmtId="330" fontId="13" fillId="0" borderId="32">
      <alignment horizontal="right" vertical="center"/>
    </xf>
    <xf numFmtId="245" fontId="13" fillId="0" borderId="20">
      <alignment horizontal="right" vertical="center"/>
    </xf>
    <xf numFmtId="330" fontId="13" fillId="0" borderId="32">
      <alignment horizontal="right" vertical="center"/>
    </xf>
    <xf numFmtId="245" fontId="13" fillId="0" borderId="20">
      <alignment horizontal="right" vertical="center"/>
    </xf>
    <xf numFmtId="245" fontId="13" fillId="0" borderId="20">
      <alignment horizontal="right" vertical="center"/>
    </xf>
    <xf numFmtId="245" fontId="13" fillId="0" borderId="20">
      <alignment horizontal="right" vertical="center"/>
    </xf>
    <xf numFmtId="330" fontId="13" fillId="0" borderId="32">
      <alignment horizontal="right" vertical="center"/>
    </xf>
    <xf numFmtId="330" fontId="13" fillId="0" borderId="32">
      <alignment horizontal="right" vertical="center"/>
    </xf>
    <xf numFmtId="245" fontId="13" fillId="0" borderId="20">
      <alignment horizontal="right" vertical="center"/>
    </xf>
    <xf numFmtId="245" fontId="13" fillId="0" borderId="20">
      <alignment horizontal="right" vertical="center"/>
    </xf>
    <xf numFmtId="330" fontId="13" fillId="0" borderId="32">
      <alignment horizontal="right" vertical="center"/>
    </xf>
    <xf numFmtId="245" fontId="13" fillId="0" borderId="20">
      <alignment horizontal="right" vertical="center"/>
    </xf>
    <xf numFmtId="330" fontId="13" fillId="0" borderId="32">
      <alignment horizontal="right" vertical="center"/>
    </xf>
    <xf numFmtId="245" fontId="13" fillId="0" borderId="20">
      <alignment horizontal="right" vertical="center"/>
    </xf>
    <xf numFmtId="245" fontId="13" fillId="0" borderId="20">
      <alignment horizontal="right" vertical="center"/>
    </xf>
    <xf numFmtId="245" fontId="13" fillId="0" borderId="20">
      <alignment horizontal="right" vertical="center"/>
    </xf>
    <xf numFmtId="330" fontId="13" fillId="0" borderId="32">
      <alignment horizontal="right" vertical="center"/>
    </xf>
    <xf numFmtId="330" fontId="13" fillId="0" borderId="32">
      <alignment horizontal="right" vertical="center"/>
    </xf>
    <xf numFmtId="245" fontId="13" fillId="0" borderId="20">
      <alignment horizontal="right" vertical="center"/>
    </xf>
    <xf numFmtId="245" fontId="13" fillId="0" borderId="20">
      <alignment horizontal="right" vertical="center"/>
    </xf>
    <xf numFmtId="278" fontId="35" fillId="0" borderId="32">
      <alignment horizontal="right" vertical="center"/>
    </xf>
    <xf numFmtId="187" fontId="35" fillId="0" borderId="20">
      <alignment horizontal="right" vertical="center"/>
    </xf>
    <xf numFmtId="278" fontId="35" fillId="0" borderId="32">
      <alignment horizontal="right" vertical="center"/>
    </xf>
    <xf numFmtId="187" fontId="35" fillId="0" borderId="20">
      <alignment horizontal="right" vertical="center"/>
    </xf>
    <xf numFmtId="187" fontId="35" fillId="0" borderId="20">
      <alignment horizontal="right" vertical="center"/>
    </xf>
    <xf numFmtId="187" fontId="35" fillId="0" borderId="20">
      <alignment horizontal="right" vertical="center"/>
    </xf>
    <xf numFmtId="278" fontId="35" fillId="0" borderId="32">
      <alignment horizontal="right" vertical="center"/>
    </xf>
    <xf numFmtId="278" fontId="35" fillId="0" borderId="32">
      <alignment horizontal="right" vertical="center"/>
    </xf>
    <xf numFmtId="187" fontId="35" fillId="0" borderId="20">
      <alignment horizontal="right" vertical="center"/>
    </xf>
    <xf numFmtId="187" fontId="35" fillId="0" borderId="20">
      <alignment horizontal="right" vertical="center"/>
    </xf>
    <xf numFmtId="279" fontId="13" fillId="0" borderId="32">
      <alignment horizontal="right" vertical="center"/>
    </xf>
    <xf numFmtId="279" fontId="13" fillId="0" borderId="32">
      <alignment horizontal="right" vertical="center"/>
    </xf>
    <xf numFmtId="279" fontId="13" fillId="0" borderId="32">
      <alignment horizontal="right" vertical="center"/>
    </xf>
    <xf numFmtId="279" fontId="13" fillId="0" borderId="32">
      <alignment horizontal="right" vertical="center"/>
    </xf>
    <xf numFmtId="279" fontId="13" fillId="0" borderId="32">
      <alignment horizontal="right" vertical="center"/>
    </xf>
    <xf numFmtId="279" fontId="13" fillId="0" borderId="32">
      <alignment horizontal="right" vertical="center"/>
    </xf>
    <xf numFmtId="259" fontId="13" fillId="0" borderId="32">
      <alignment horizontal="right" vertical="center"/>
    </xf>
    <xf numFmtId="259" fontId="13" fillId="0" borderId="32">
      <alignment horizontal="right" vertical="center"/>
    </xf>
    <xf numFmtId="259" fontId="13" fillId="0" borderId="32">
      <alignment horizontal="right" vertical="center"/>
    </xf>
    <xf numFmtId="259" fontId="13" fillId="0" borderId="32">
      <alignment horizontal="right" vertical="center"/>
    </xf>
    <xf numFmtId="259" fontId="13" fillId="0" borderId="32">
      <alignment horizontal="right" vertical="center"/>
    </xf>
    <xf numFmtId="259" fontId="13" fillId="0" borderId="32">
      <alignment horizontal="right" vertical="center"/>
    </xf>
    <xf numFmtId="259" fontId="13" fillId="0" borderId="32">
      <alignment horizontal="right" vertical="center"/>
    </xf>
    <xf numFmtId="259" fontId="13" fillId="0" borderId="32">
      <alignment horizontal="right" vertical="center"/>
    </xf>
    <xf numFmtId="259" fontId="13" fillId="0" borderId="32">
      <alignment horizontal="right" vertical="center"/>
    </xf>
    <xf numFmtId="259" fontId="13" fillId="0" borderId="32">
      <alignment horizontal="right" vertical="center"/>
    </xf>
    <xf numFmtId="259" fontId="13" fillId="0" borderId="32">
      <alignment horizontal="right" vertical="center"/>
    </xf>
    <xf numFmtId="259" fontId="13" fillId="0" borderId="32">
      <alignment horizontal="right" vertical="center"/>
    </xf>
    <xf numFmtId="278" fontId="35" fillId="0" borderId="32">
      <alignment horizontal="right" vertical="center"/>
    </xf>
    <xf numFmtId="187" fontId="35" fillId="0" borderId="20">
      <alignment horizontal="right" vertical="center"/>
    </xf>
    <xf numFmtId="278" fontId="35" fillId="0" borderId="32">
      <alignment horizontal="right" vertical="center"/>
    </xf>
    <xf numFmtId="187" fontId="35" fillId="0" borderId="20">
      <alignment horizontal="right" vertical="center"/>
    </xf>
    <xf numFmtId="187" fontId="35" fillId="0" borderId="20">
      <alignment horizontal="right" vertical="center"/>
    </xf>
    <xf numFmtId="187" fontId="35" fillId="0" borderId="20">
      <alignment horizontal="right" vertical="center"/>
    </xf>
    <xf numFmtId="278" fontId="35" fillId="0" borderId="32">
      <alignment horizontal="right" vertical="center"/>
    </xf>
    <xf numFmtId="278" fontId="35" fillId="0" borderId="32">
      <alignment horizontal="right" vertical="center"/>
    </xf>
    <xf numFmtId="187" fontId="35" fillId="0" borderId="20">
      <alignment horizontal="right" vertical="center"/>
    </xf>
    <xf numFmtId="187" fontId="35" fillId="0" borderId="20">
      <alignment horizontal="right" vertical="center"/>
    </xf>
    <xf numFmtId="278" fontId="35" fillId="0" borderId="32">
      <alignment horizontal="right" vertical="center"/>
    </xf>
    <xf numFmtId="187" fontId="35" fillId="0" borderId="20">
      <alignment horizontal="right" vertical="center"/>
    </xf>
    <xf numFmtId="187" fontId="35" fillId="0" borderId="20">
      <alignment horizontal="right" vertical="center"/>
    </xf>
    <xf numFmtId="278" fontId="35" fillId="0" borderId="32">
      <alignment horizontal="right" vertical="center"/>
    </xf>
    <xf numFmtId="187" fontId="35" fillId="0" borderId="20">
      <alignment horizontal="right" vertical="center"/>
    </xf>
    <xf numFmtId="278" fontId="35" fillId="0" borderId="32">
      <alignment horizontal="right" vertical="center"/>
    </xf>
    <xf numFmtId="187" fontId="35" fillId="0" borderId="20">
      <alignment horizontal="right" vertical="center"/>
    </xf>
    <xf numFmtId="187" fontId="35" fillId="0" borderId="20">
      <alignment horizontal="right" vertical="center"/>
    </xf>
    <xf numFmtId="187" fontId="35" fillId="0" borderId="20">
      <alignment horizontal="right" vertical="center"/>
    </xf>
    <xf numFmtId="278" fontId="35" fillId="0" borderId="32">
      <alignment horizontal="right" vertical="center"/>
    </xf>
    <xf numFmtId="278" fontId="35" fillId="0" borderId="32">
      <alignment horizontal="right" vertical="center"/>
    </xf>
    <xf numFmtId="187" fontId="35" fillId="0" borderId="20">
      <alignment horizontal="right" vertical="center"/>
    </xf>
    <xf numFmtId="187" fontId="35" fillId="0" borderId="20">
      <alignment horizontal="right" vertical="center"/>
    </xf>
    <xf numFmtId="278" fontId="35" fillId="0" borderId="32">
      <alignment horizontal="right" vertical="center"/>
    </xf>
    <xf numFmtId="187" fontId="35" fillId="0" borderId="20">
      <alignment horizontal="right" vertical="center"/>
    </xf>
    <xf numFmtId="278" fontId="35" fillId="0" borderId="32">
      <alignment horizontal="right" vertical="center"/>
    </xf>
    <xf numFmtId="187" fontId="35" fillId="0" borderId="20">
      <alignment horizontal="right" vertical="center"/>
    </xf>
    <xf numFmtId="187" fontId="35" fillId="0" borderId="20">
      <alignment horizontal="right" vertical="center"/>
    </xf>
    <xf numFmtId="187" fontId="35" fillId="0" borderId="20">
      <alignment horizontal="right" vertical="center"/>
    </xf>
    <xf numFmtId="278" fontId="35" fillId="0" borderId="32">
      <alignment horizontal="right" vertical="center"/>
    </xf>
    <xf numFmtId="278" fontId="35" fillId="0" borderId="32">
      <alignment horizontal="right" vertical="center"/>
    </xf>
    <xf numFmtId="187" fontId="35" fillId="0" borderId="20">
      <alignment horizontal="right" vertical="center"/>
    </xf>
    <xf numFmtId="187" fontId="35" fillId="0" borderId="20">
      <alignment horizontal="right" vertical="center"/>
    </xf>
    <xf numFmtId="331" fontId="56" fillId="0" borderId="32">
      <alignment horizontal="right" vertical="center"/>
    </xf>
    <xf numFmtId="330" fontId="13" fillId="0" borderId="32">
      <alignment horizontal="right" vertical="center"/>
    </xf>
    <xf numFmtId="245" fontId="13" fillId="0" borderId="20">
      <alignment horizontal="right" vertical="center"/>
    </xf>
    <xf numFmtId="330" fontId="13" fillId="0" borderId="32">
      <alignment horizontal="right" vertical="center"/>
    </xf>
    <xf numFmtId="245" fontId="13" fillId="0" borderId="20">
      <alignment horizontal="right" vertical="center"/>
    </xf>
    <xf numFmtId="245" fontId="13" fillId="0" borderId="20">
      <alignment horizontal="right" vertical="center"/>
    </xf>
    <xf numFmtId="245" fontId="13" fillId="0" borderId="20">
      <alignment horizontal="right" vertical="center"/>
    </xf>
    <xf numFmtId="330" fontId="13" fillId="0" borderId="32">
      <alignment horizontal="right" vertical="center"/>
    </xf>
    <xf numFmtId="330" fontId="13" fillId="0" borderId="32">
      <alignment horizontal="right" vertical="center"/>
    </xf>
    <xf numFmtId="245" fontId="13" fillId="0" borderId="20">
      <alignment horizontal="right" vertical="center"/>
    </xf>
    <xf numFmtId="245" fontId="13" fillId="0" borderId="20">
      <alignment horizontal="right" vertical="center"/>
    </xf>
    <xf numFmtId="278" fontId="35" fillId="0" borderId="32">
      <alignment horizontal="right" vertical="center"/>
    </xf>
    <xf numFmtId="187" fontId="35" fillId="0" borderId="20">
      <alignment horizontal="right" vertical="center"/>
    </xf>
    <xf numFmtId="278" fontId="35" fillId="0" borderId="32">
      <alignment horizontal="right" vertical="center"/>
    </xf>
    <xf numFmtId="187" fontId="35" fillId="0" borderId="20">
      <alignment horizontal="right" vertical="center"/>
    </xf>
    <xf numFmtId="187" fontId="35" fillId="0" borderId="20">
      <alignment horizontal="right" vertical="center"/>
    </xf>
    <xf numFmtId="187" fontId="35" fillId="0" borderId="20">
      <alignment horizontal="right" vertical="center"/>
    </xf>
    <xf numFmtId="278" fontId="35" fillId="0" borderId="32">
      <alignment horizontal="right" vertical="center"/>
    </xf>
    <xf numFmtId="278" fontId="35" fillId="0" borderId="32">
      <alignment horizontal="right" vertical="center"/>
    </xf>
    <xf numFmtId="187" fontId="35" fillId="0" borderId="20">
      <alignment horizontal="right" vertical="center"/>
    </xf>
    <xf numFmtId="187" fontId="35" fillId="0" borderId="20">
      <alignment horizontal="right" vertical="center"/>
    </xf>
    <xf numFmtId="278" fontId="35" fillId="0" borderId="32">
      <alignment horizontal="right" vertical="center"/>
    </xf>
    <xf numFmtId="278" fontId="35" fillId="0" borderId="32">
      <alignment horizontal="right" vertical="center"/>
    </xf>
    <xf numFmtId="278" fontId="35" fillId="0" borderId="32">
      <alignment horizontal="right" vertical="center"/>
    </xf>
    <xf numFmtId="278" fontId="35" fillId="0" borderId="32">
      <alignment horizontal="right" vertical="center"/>
    </xf>
    <xf numFmtId="278" fontId="35" fillId="0" borderId="32">
      <alignment horizontal="right" vertical="center"/>
    </xf>
    <xf numFmtId="278" fontId="35" fillId="0" borderId="32">
      <alignment horizontal="right" vertical="center"/>
    </xf>
    <xf numFmtId="187" fontId="35" fillId="0" borderId="20">
      <alignment horizontal="right" vertical="center"/>
    </xf>
    <xf numFmtId="278" fontId="35" fillId="0" borderId="32">
      <alignment horizontal="right" vertical="center"/>
    </xf>
    <xf numFmtId="187" fontId="35" fillId="0" borderId="20">
      <alignment horizontal="right" vertical="center"/>
    </xf>
    <xf numFmtId="187" fontId="35" fillId="0" borderId="20">
      <alignment horizontal="right" vertical="center"/>
    </xf>
    <xf numFmtId="278" fontId="35" fillId="0" borderId="32">
      <alignment horizontal="right" vertical="center"/>
    </xf>
    <xf numFmtId="187" fontId="35" fillId="0" borderId="20">
      <alignment horizontal="right" vertical="center"/>
    </xf>
    <xf numFmtId="278" fontId="35" fillId="0" borderId="32">
      <alignment horizontal="right" vertical="center"/>
    </xf>
    <xf numFmtId="187" fontId="35" fillId="0" borderId="20">
      <alignment horizontal="right" vertical="center"/>
    </xf>
    <xf numFmtId="187" fontId="35" fillId="0" borderId="20">
      <alignment horizontal="right" vertical="center"/>
    </xf>
    <xf numFmtId="187" fontId="35" fillId="0" borderId="20">
      <alignment horizontal="right" vertical="center"/>
    </xf>
    <xf numFmtId="278" fontId="35" fillId="0" borderId="32">
      <alignment horizontal="right" vertical="center"/>
    </xf>
    <xf numFmtId="278" fontId="35" fillId="0" borderId="32">
      <alignment horizontal="right" vertical="center"/>
    </xf>
    <xf numFmtId="187" fontId="35" fillId="0" borderId="20">
      <alignment horizontal="right" vertical="center"/>
    </xf>
    <xf numFmtId="187" fontId="35" fillId="0" borderId="20">
      <alignment horizontal="right" vertical="center"/>
    </xf>
    <xf numFmtId="278" fontId="35" fillId="0" borderId="32">
      <alignment horizontal="right" vertical="center"/>
    </xf>
    <xf numFmtId="279" fontId="13" fillId="0" borderId="32">
      <alignment horizontal="right" vertical="center"/>
    </xf>
    <xf numFmtId="221" fontId="13" fillId="0" borderId="20">
      <alignment horizontal="right" vertical="center"/>
    </xf>
    <xf numFmtId="279" fontId="13" fillId="0" borderId="32">
      <alignment horizontal="right" vertical="center"/>
    </xf>
    <xf numFmtId="221" fontId="13" fillId="0" borderId="20">
      <alignment horizontal="right" vertical="center"/>
    </xf>
    <xf numFmtId="221" fontId="13" fillId="0" borderId="20">
      <alignment horizontal="right" vertical="center"/>
    </xf>
    <xf numFmtId="221" fontId="13" fillId="0" borderId="20">
      <alignment horizontal="right" vertical="center"/>
    </xf>
    <xf numFmtId="279" fontId="13" fillId="0" borderId="32">
      <alignment horizontal="right" vertical="center"/>
    </xf>
    <xf numFmtId="279" fontId="13" fillId="0" borderId="32">
      <alignment horizontal="right" vertical="center"/>
    </xf>
    <xf numFmtId="279" fontId="13" fillId="0" borderId="32">
      <alignment horizontal="right" vertical="center"/>
    </xf>
    <xf numFmtId="221" fontId="13" fillId="0" borderId="20">
      <alignment horizontal="right" vertical="center"/>
    </xf>
    <xf numFmtId="221" fontId="13" fillId="0" borderId="20">
      <alignment horizontal="right" vertical="center"/>
    </xf>
    <xf numFmtId="279" fontId="13" fillId="0" borderId="32">
      <alignment horizontal="right" vertical="center"/>
    </xf>
    <xf numFmtId="275" fontId="175" fillId="0" borderId="32">
      <alignment horizontal="right" vertical="center"/>
    </xf>
    <xf numFmtId="275" fontId="175" fillId="0" borderId="32">
      <alignment horizontal="right" vertical="center"/>
    </xf>
    <xf numFmtId="275" fontId="175" fillId="0" borderId="32">
      <alignment horizontal="right" vertical="center"/>
    </xf>
    <xf numFmtId="275" fontId="175" fillId="0" borderId="32">
      <alignment horizontal="right" vertical="center"/>
    </xf>
    <xf numFmtId="199" fontId="81" fillId="0" borderId="32">
      <alignment horizontal="right" vertical="center"/>
    </xf>
    <xf numFmtId="199" fontId="81" fillId="0" borderId="32">
      <alignment horizontal="right" vertical="center"/>
    </xf>
    <xf numFmtId="331" fontId="56" fillId="0" borderId="32">
      <alignment horizontal="right" vertical="center"/>
    </xf>
    <xf numFmtId="331" fontId="56" fillId="0" borderId="32">
      <alignment horizontal="right" vertical="center"/>
    </xf>
    <xf numFmtId="187" fontId="35" fillId="0" borderId="20">
      <alignment horizontal="right" vertical="center"/>
    </xf>
    <xf numFmtId="278" fontId="35" fillId="0" borderId="32">
      <alignment horizontal="right" vertical="center"/>
    </xf>
    <xf numFmtId="187" fontId="35" fillId="0" borderId="20">
      <alignment horizontal="right" vertical="center"/>
    </xf>
    <xf numFmtId="187" fontId="35" fillId="0" borderId="20">
      <alignment horizontal="right" vertical="center"/>
    </xf>
    <xf numFmtId="278" fontId="35" fillId="0" borderId="32">
      <alignment horizontal="right" vertical="center"/>
    </xf>
    <xf numFmtId="330" fontId="13" fillId="0" borderId="32">
      <alignment horizontal="right" vertical="center"/>
    </xf>
    <xf numFmtId="245" fontId="13" fillId="0" borderId="20">
      <alignment horizontal="right" vertical="center"/>
    </xf>
    <xf numFmtId="330" fontId="13" fillId="0" borderId="32">
      <alignment horizontal="right" vertical="center"/>
    </xf>
    <xf numFmtId="245" fontId="13" fillId="0" borderId="20">
      <alignment horizontal="right" vertical="center"/>
    </xf>
    <xf numFmtId="245" fontId="13" fillId="0" borderId="20">
      <alignment horizontal="right" vertical="center"/>
    </xf>
    <xf numFmtId="245" fontId="13" fillId="0" borderId="20">
      <alignment horizontal="right" vertical="center"/>
    </xf>
    <xf numFmtId="330" fontId="13" fillId="0" borderId="32">
      <alignment horizontal="right" vertical="center"/>
    </xf>
    <xf numFmtId="330" fontId="13" fillId="0" borderId="32">
      <alignment horizontal="right" vertical="center"/>
    </xf>
    <xf numFmtId="245" fontId="13" fillId="0" borderId="20">
      <alignment horizontal="right" vertical="center"/>
    </xf>
    <xf numFmtId="245" fontId="13" fillId="0" borderId="20">
      <alignment horizontal="right" vertical="center"/>
    </xf>
    <xf numFmtId="278" fontId="35" fillId="0" borderId="32">
      <alignment horizontal="right" vertical="center"/>
    </xf>
    <xf numFmtId="277" fontId="18" fillId="0" borderId="32">
      <alignment horizontal="right" vertical="center"/>
    </xf>
    <xf numFmtId="278" fontId="35" fillId="0" borderId="32">
      <alignment horizontal="right" vertical="center"/>
    </xf>
    <xf numFmtId="187" fontId="35" fillId="0" borderId="20">
      <alignment horizontal="right" vertical="center"/>
    </xf>
    <xf numFmtId="187" fontId="35" fillId="0" borderId="20">
      <alignment horizontal="right" vertical="center"/>
    </xf>
    <xf numFmtId="281" fontId="56" fillId="0" borderId="32">
      <alignment horizontal="right" vertical="center"/>
    </xf>
    <xf numFmtId="231" fontId="56" fillId="0" borderId="20">
      <alignment horizontal="right" vertical="center"/>
    </xf>
    <xf numFmtId="281" fontId="56" fillId="0" borderId="32">
      <alignment horizontal="right" vertical="center"/>
    </xf>
    <xf numFmtId="231" fontId="56" fillId="0" borderId="20">
      <alignment horizontal="right" vertical="center"/>
    </xf>
    <xf numFmtId="231" fontId="56" fillId="0" borderId="20">
      <alignment horizontal="right" vertical="center"/>
    </xf>
    <xf numFmtId="231" fontId="56" fillId="0" borderId="20">
      <alignment horizontal="right" vertical="center"/>
    </xf>
    <xf numFmtId="281" fontId="56" fillId="0" borderId="32">
      <alignment horizontal="right" vertical="center"/>
    </xf>
    <xf numFmtId="281" fontId="56" fillId="0" borderId="32">
      <alignment horizontal="right" vertical="center"/>
    </xf>
    <xf numFmtId="231" fontId="56" fillId="0" borderId="20">
      <alignment horizontal="right" vertical="center"/>
    </xf>
    <xf numFmtId="231" fontId="56" fillId="0" borderId="20">
      <alignment horizontal="right" vertical="center"/>
    </xf>
    <xf numFmtId="281" fontId="56" fillId="0" borderId="32">
      <alignment horizontal="right" vertical="center"/>
    </xf>
    <xf numFmtId="277" fontId="18" fillId="0" borderId="32">
      <alignment horizontal="right" vertical="center"/>
    </xf>
    <xf numFmtId="278" fontId="35" fillId="0" borderId="32">
      <alignment horizontal="right" vertical="center"/>
    </xf>
    <xf numFmtId="278" fontId="35" fillId="0" borderId="32">
      <alignment horizontal="right" vertical="center"/>
    </xf>
    <xf numFmtId="187" fontId="35" fillId="0" borderId="20">
      <alignment horizontal="right" vertical="center"/>
    </xf>
    <xf numFmtId="278" fontId="35" fillId="0" borderId="32">
      <alignment horizontal="right" vertical="center"/>
    </xf>
    <xf numFmtId="187" fontId="35" fillId="0" borderId="20">
      <alignment horizontal="right" vertical="center"/>
    </xf>
    <xf numFmtId="187" fontId="35" fillId="0" borderId="20">
      <alignment horizontal="right" vertical="center"/>
    </xf>
    <xf numFmtId="278" fontId="35" fillId="0" borderId="32">
      <alignment horizontal="right" vertical="center"/>
    </xf>
    <xf numFmtId="278" fontId="35" fillId="0" borderId="32">
      <alignment horizontal="right" vertical="center"/>
    </xf>
    <xf numFmtId="278" fontId="35" fillId="0" borderId="32">
      <alignment horizontal="right" vertical="center"/>
    </xf>
    <xf numFmtId="187" fontId="35" fillId="0" borderId="20">
      <alignment horizontal="right" vertical="center"/>
    </xf>
    <xf numFmtId="278" fontId="35" fillId="0" borderId="32">
      <alignment horizontal="right" vertical="center"/>
    </xf>
    <xf numFmtId="278" fontId="35" fillId="0" borderId="32">
      <alignment horizontal="right" vertical="center"/>
    </xf>
    <xf numFmtId="187" fontId="35" fillId="0" borderId="20">
      <alignment horizontal="right" vertical="center"/>
    </xf>
    <xf numFmtId="187" fontId="35" fillId="0" borderId="20">
      <alignment horizontal="right" vertical="center"/>
    </xf>
    <xf numFmtId="199" fontId="81" fillId="0" borderId="32">
      <alignment horizontal="right" vertical="center"/>
    </xf>
    <xf numFmtId="199" fontId="81" fillId="0" borderId="32">
      <alignment horizontal="right" vertical="center"/>
    </xf>
    <xf numFmtId="199" fontId="81" fillId="0" borderId="32">
      <alignment horizontal="right" vertical="center"/>
    </xf>
    <xf numFmtId="278" fontId="35" fillId="0" borderId="32">
      <alignment horizontal="right" vertical="center"/>
    </xf>
    <xf numFmtId="336" fontId="35" fillId="0" borderId="20">
      <alignment horizontal="right" vertical="center"/>
    </xf>
    <xf numFmtId="278" fontId="35" fillId="0" borderId="32">
      <alignment horizontal="right" vertical="center"/>
    </xf>
    <xf numFmtId="187" fontId="35" fillId="0" borderId="20">
      <alignment horizontal="right" vertical="center"/>
    </xf>
    <xf numFmtId="278" fontId="35" fillId="0" borderId="32">
      <alignment horizontal="right" vertical="center"/>
    </xf>
    <xf numFmtId="187" fontId="35" fillId="0" borderId="20">
      <alignment horizontal="right" vertical="center"/>
    </xf>
    <xf numFmtId="187" fontId="35" fillId="0" borderId="20">
      <alignment horizontal="right" vertical="center"/>
    </xf>
    <xf numFmtId="187" fontId="35" fillId="0" borderId="20">
      <alignment horizontal="right" vertical="center"/>
    </xf>
    <xf numFmtId="278" fontId="35" fillId="0" borderId="32">
      <alignment horizontal="right" vertical="center"/>
    </xf>
    <xf numFmtId="278" fontId="35" fillId="0" borderId="32">
      <alignment horizontal="right" vertical="center"/>
    </xf>
    <xf numFmtId="187" fontId="35" fillId="0" borderId="20">
      <alignment horizontal="right" vertical="center"/>
    </xf>
    <xf numFmtId="187" fontId="35" fillId="0" borderId="20">
      <alignment horizontal="right" vertical="center"/>
    </xf>
    <xf numFmtId="278" fontId="35" fillId="0" borderId="32">
      <alignment horizontal="right" vertical="center"/>
    </xf>
    <xf numFmtId="278" fontId="35" fillId="0" borderId="32">
      <alignment horizontal="right" vertical="center"/>
    </xf>
    <xf numFmtId="278" fontId="35" fillId="0" borderId="32">
      <alignment horizontal="right" vertical="center"/>
    </xf>
    <xf numFmtId="336" fontId="35" fillId="0" borderId="20">
      <alignment horizontal="right" vertical="center"/>
    </xf>
    <xf numFmtId="330" fontId="13" fillId="0" borderId="32">
      <alignment horizontal="right" vertical="center"/>
    </xf>
    <xf numFmtId="245" fontId="13" fillId="0" borderId="20">
      <alignment horizontal="right" vertical="center"/>
    </xf>
    <xf numFmtId="330" fontId="13" fillId="0" borderId="32">
      <alignment horizontal="right" vertical="center"/>
    </xf>
    <xf numFmtId="245" fontId="13" fillId="0" borderId="20">
      <alignment horizontal="right" vertical="center"/>
    </xf>
    <xf numFmtId="245" fontId="13" fillId="0" borderId="20">
      <alignment horizontal="right" vertical="center"/>
    </xf>
    <xf numFmtId="245" fontId="13" fillId="0" borderId="20">
      <alignment horizontal="right" vertical="center"/>
    </xf>
    <xf numFmtId="330" fontId="13" fillId="0" borderId="32">
      <alignment horizontal="right" vertical="center"/>
    </xf>
    <xf numFmtId="330" fontId="13" fillId="0" borderId="32">
      <alignment horizontal="right" vertical="center"/>
    </xf>
    <xf numFmtId="245" fontId="13" fillId="0" borderId="20">
      <alignment horizontal="right" vertical="center"/>
    </xf>
    <xf numFmtId="245" fontId="13" fillId="0" borderId="20">
      <alignment horizontal="right" vertical="center"/>
    </xf>
    <xf numFmtId="199" fontId="81" fillId="0" borderId="32">
      <alignment horizontal="right" vertical="center"/>
    </xf>
    <xf numFmtId="199" fontId="81" fillId="0" borderId="32">
      <alignment horizontal="right" vertical="center"/>
    </xf>
    <xf numFmtId="199" fontId="81" fillId="0" borderId="32">
      <alignment horizontal="right" vertical="center"/>
    </xf>
    <xf numFmtId="199" fontId="81" fillId="0" borderId="32">
      <alignment horizontal="right" vertical="center"/>
    </xf>
    <xf numFmtId="199" fontId="81" fillId="0" borderId="32">
      <alignment horizontal="right" vertical="center"/>
    </xf>
    <xf numFmtId="199" fontId="81" fillId="0" borderId="32">
      <alignment horizontal="right" vertical="center"/>
    </xf>
    <xf numFmtId="278" fontId="35" fillId="0" borderId="32">
      <alignment horizontal="right" vertical="center"/>
    </xf>
    <xf numFmtId="187" fontId="35" fillId="0" borderId="20">
      <alignment horizontal="right" vertical="center"/>
    </xf>
    <xf numFmtId="278" fontId="35" fillId="0" borderId="32">
      <alignment horizontal="right" vertical="center"/>
    </xf>
    <xf numFmtId="187" fontId="35" fillId="0" borderId="20">
      <alignment horizontal="right" vertical="center"/>
    </xf>
    <xf numFmtId="187" fontId="35" fillId="0" borderId="20">
      <alignment horizontal="right" vertical="center"/>
    </xf>
    <xf numFmtId="187" fontId="35" fillId="0" borderId="20">
      <alignment horizontal="right" vertical="center"/>
    </xf>
    <xf numFmtId="278" fontId="35" fillId="0" borderId="32">
      <alignment horizontal="right" vertical="center"/>
    </xf>
    <xf numFmtId="278" fontId="35" fillId="0" borderId="32">
      <alignment horizontal="right" vertical="center"/>
    </xf>
    <xf numFmtId="187" fontId="35" fillId="0" borderId="20">
      <alignment horizontal="right" vertical="center"/>
    </xf>
    <xf numFmtId="187" fontId="35" fillId="0" borderId="20">
      <alignment horizontal="right" vertical="center"/>
    </xf>
    <xf numFmtId="199" fontId="81" fillId="0" borderId="20">
      <alignment horizontal="right" vertical="center"/>
    </xf>
    <xf numFmtId="199" fontId="81" fillId="0" borderId="32">
      <alignment horizontal="right" vertical="center"/>
    </xf>
    <xf numFmtId="199" fontId="81" fillId="0" borderId="20">
      <alignment horizontal="right" vertical="center"/>
    </xf>
    <xf numFmtId="199" fontId="81" fillId="0" borderId="20">
      <alignment horizontal="right" vertical="center"/>
    </xf>
    <xf numFmtId="336" fontId="35" fillId="0" borderId="20">
      <alignment horizontal="right" vertical="center"/>
    </xf>
    <xf numFmtId="330" fontId="13" fillId="0" borderId="32">
      <alignment horizontal="right" vertical="center"/>
    </xf>
    <xf numFmtId="245" fontId="13" fillId="0" borderId="20">
      <alignment horizontal="right" vertical="center"/>
    </xf>
    <xf numFmtId="330" fontId="13" fillId="0" borderId="32">
      <alignment horizontal="right" vertical="center"/>
    </xf>
    <xf numFmtId="245" fontId="13" fillId="0" borderId="20">
      <alignment horizontal="right" vertical="center"/>
    </xf>
    <xf numFmtId="245" fontId="13" fillId="0" borderId="20">
      <alignment horizontal="right" vertical="center"/>
    </xf>
    <xf numFmtId="245" fontId="13" fillId="0" borderId="20">
      <alignment horizontal="right" vertical="center"/>
    </xf>
    <xf numFmtId="330" fontId="13" fillId="0" borderId="32">
      <alignment horizontal="right" vertical="center"/>
    </xf>
    <xf numFmtId="330" fontId="13" fillId="0" borderId="32">
      <alignment horizontal="right" vertical="center"/>
    </xf>
    <xf numFmtId="245" fontId="13" fillId="0" borderId="20">
      <alignment horizontal="right" vertical="center"/>
    </xf>
    <xf numFmtId="245" fontId="13" fillId="0" borderId="20">
      <alignment horizontal="right" vertical="center"/>
    </xf>
    <xf numFmtId="259" fontId="13" fillId="0" borderId="32">
      <alignment horizontal="right" vertical="center"/>
    </xf>
    <xf numFmtId="259" fontId="13" fillId="0" borderId="32">
      <alignment horizontal="right" vertical="center"/>
    </xf>
    <xf numFmtId="259" fontId="13" fillId="0" borderId="32">
      <alignment horizontal="right" vertical="center"/>
    </xf>
    <xf numFmtId="259" fontId="13" fillId="0" borderId="32">
      <alignment horizontal="right" vertical="center"/>
    </xf>
    <xf numFmtId="259" fontId="13" fillId="0" borderId="32">
      <alignment horizontal="right" vertical="center"/>
    </xf>
    <xf numFmtId="259" fontId="13" fillId="0" borderId="32">
      <alignment horizontal="right" vertical="center"/>
    </xf>
    <xf numFmtId="259" fontId="13" fillId="0" borderId="32">
      <alignment horizontal="right" vertical="center"/>
    </xf>
    <xf numFmtId="259" fontId="13" fillId="0" borderId="32">
      <alignment horizontal="right" vertical="center"/>
    </xf>
    <xf numFmtId="259" fontId="13" fillId="0" borderId="32">
      <alignment horizontal="right" vertical="center"/>
    </xf>
    <xf numFmtId="259" fontId="13" fillId="0" borderId="32">
      <alignment horizontal="right" vertical="center"/>
    </xf>
    <xf numFmtId="259" fontId="13" fillId="0" borderId="32">
      <alignment horizontal="right" vertical="center"/>
    </xf>
    <xf numFmtId="259" fontId="13" fillId="0" borderId="32">
      <alignment horizontal="right" vertical="center"/>
    </xf>
    <xf numFmtId="277" fontId="18" fillId="0" borderId="32">
      <alignment horizontal="right" vertical="center"/>
    </xf>
    <xf numFmtId="170" fontId="18" fillId="0" borderId="20">
      <alignment horizontal="right" vertical="center"/>
    </xf>
    <xf numFmtId="277" fontId="18" fillId="0" borderId="32">
      <alignment horizontal="right" vertical="center"/>
    </xf>
    <xf numFmtId="170" fontId="18" fillId="0" borderId="20">
      <alignment horizontal="right" vertical="center"/>
    </xf>
    <xf numFmtId="170" fontId="18" fillId="0" borderId="20">
      <alignment horizontal="right" vertical="center"/>
    </xf>
    <xf numFmtId="170" fontId="18" fillId="0" borderId="20">
      <alignment horizontal="right" vertical="center"/>
    </xf>
    <xf numFmtId="277" fontId="18" fillId="0" borderId="32">
      <alignment horizontal="right" vertical="center"/>
    </xf>
    <xf numFmtId="277" fontId="18" fillId="0" borderId="32">
      <alignment horizontal="right" vertical="center"/>
    </xf>
    <xf numFmtId="170" fontId="18" fillId="0" borderId="20">
      <alignment horizontal="right" vertical="center"/>
    </xf>
    <xf numFmtId="170" fontId="18" fillId="0" borderId="20">
      <alignment horizontal="right" vertical="center"/>
    </xf>
    <xf numFmtId="277" fontId="18" fillId="0" borderId="32">
      <alignment horizontal="right" vertical="center"/>
    </xf>
    <xf numFmtId="278" fontId="35" fillId="0" borderId="32">
      <alignment horizontal="right" vertical="center"/>
    </xf>
    <xf numFmtId="277" fontId="18" fillId="0" borderId="32">
      <alignment horizontal="right" vertical="center"/>
    </xf>
    <xf numFmtId="170" fontId="18" fillId="0" borderId="20">
      <alignment horizontal="right" vertical="center"/>
    </xf>
    <xf numFmtId="277" fontId="18" fillId="0" borderId="32">
      <alignment horizontal="right" vertical="center"/>
    </xf>
    <xf numFmtId="170" fontId="18" fillId="0" borderId="20">
      <alignment horizontal="right" vertical="center"/>
    </xf>
    <xf numFmtId="170" fontId="18" fillId="0" borderId="20">
      <alignment horizontal="right" vertical="center"/>
    </xf>
    <xf numFmtId="277" fontId="18" fillId="0" borderId="32">
      <alignment horizontal="right" vertical="center"/>
    </xf>
    <xf numFmtId="170" fontId="18" fillId="0" borderId="20">
      <alignment horizontal="right" vertical="center"/>
    </xf>
    <xf numFmtId="277" fontId="18" fillId="0" borderId="32">
      <alignment horizontal="right" vertical="center"/>
    </xf>
    <xf numFmtId="277" fontId="18" fillId="0" borderId="32">
      <alignment horizontal="right" vertical="center"/>
    </xf>
    <xf numFmtId="170" fontId="18" fillId="0" borderId="20">
      <alignment horizontal="right" vertical="center"/>
    </xf>
    <xf numFmtId="170" fontId="18" fillId="0" borderId="20">
      <alignment horizontal="right" vertical="center"/>
    </xf>
    <xf numFmtId="199" fontId="81" fillId="0" borderId="32">
      <alignment horizontal="right" vertical="center"/>
    </xf>
    <xf numFmtId="199" fontId="81" fillId="0" borderId="20">
      <alignment horizontal="right" vertical="center"/>
    </xf>
    <xf numFmtId="199" fontId="81" fillId="0" borderId="20">
      <alignment horizontal="right" vertical="center"/>
    </xf>
    <xf numFmtId="277" fontId="18" fillId="0" borderId="32">
      <alignment horizontal="right" vertical="center"/>
    </xf>
    <xf numFmtId="170" fontId="18" fillId="0" borderId="20">
      <alignment horizontal="right" vertical="center"/>
    </xf>
    <xf numFmtId="170" fontId="18" fillId="0" borderId="20">
      <alignment horizontal="right" vertical="center"/>
    </xf>
    <xf numFmtId="187" fontId="35" fillId="0" borderId="20">
      <alignment horizontal="right" vertical="center"/>
    </xf>
    <xf numFmtId="187" fontId="35" fillId="0" borderId="20">
      <alignment horizontal="right" vertical="center"/>
    </xf>
    <xf numFmtId="277" fontId="18" fillId="0" borderId="32">
      <alignment horizontal="right" vertical="center"/>
    </xf>
    <xf numFmtId="277" fontId="18" fillId="0" borderId="32">
      <alignment horizontal="right" vertical="center"/>
    </xf>
    <xf numFmtId="278" fontId="35" fillId="0" borderId="32">
      <alignment horizontal="right" vertical="center"/>
    </xf>
    <xf numFmtId="0" fontId="274" fillId="0" borderId="0">
      <alignment horizontal="center"/>
    </xf>
    <xf numFmtId="288" fontId="95" fillId="0" borderId="48">
      <protection hidden="1"/>
    </xf>
    <xf numFmtId="49" fontId="33" fillId="0" borderId="0" applyFill="0" applyBorder="0" applyAlignment="0"/>
    <xf numFmtId="332" fontId="19" fillId="0" borderId="0" applyFill="0" applyBorder="0" applyAlignment="0"/>
    <xf numFmtId="333" fontId="35" fillId="0" borderId="32">
      <alignment horizontal="center"/>
    </xf>
    <xf numFmtId="0" fontId="184" fillId="0" borderId="35"/>
    <xf numFmtId="0" fontId="184" fillId="0" borderId="35"/>
    <xf numFmtId="0" fontId="112" fillId="0" borderId="35"/>
    <xf numFmtId="0" fontId="112" fillId="0" borderId="35"/>
    <xf numFmtId="0" fontId="112" fillId="0" borderId="34"/>
    <xf numFmtId="0" fontId="112" fillId="0" borderId="34"/>
    <xf numFmtId="0" fontId="112" fillId="0" borderId="35"/>
    <xf numFmtId="0" fontId="112" fillId="0" borderId="35"/>
    <xf numFmtId="0" fontId="112" fillId="0" borderId="34"/>
    <xf numFmtId="0" fontId="112" fillId="0" borderId="34"/>
    <xf numFmtId="0" fontId="112" fillId="0" borderId="34"/>
    <xf numFmtId="0" fontId="112" fillId="0" borderId="34"/>
    <xf numFmtId="0" fontId="112" fillId="0" borderId="34"/>
    <xf numFmtId="0" fontId="112" fillId="0" borderId="34"/>
    <xf numFmtId="0" fontId="112" fillId="0" borderId="35"/>
    <xf numFmtId="0" fontId="112" fillId="0" borderId="35"/>
    <xf numFmtId="0" fontId="112" fillId="0" borderId="35"/>
    <xf numFmtId="0" fontId="112" fillId="0" borderId="35"/>
    <xf numFmtId="0" fontId="112" fillId="0" borderId="34"/>
    <xf numFmtId="0" fontId="112" fillId="0" borderId="34"/>
    <xf numFmtId="0" fontId="112" fillId="0" borderId="34"/>
    <xf numFmtId="0" fontId="112" fillId="0" borderId="34"/>
    <xf numFmtId="0" fontId="184" fillId="0" borderId="35"/>
    <xf numFmtId="0" fontId="184" fillId="0" borderId="35"/>
    <xf numFmtId="0" fontId="112" fillId="0" borderId="35"/>
    <xf numFmtId="0" fontId="184" fillId="0" borderId="35"/>
    <xf numFmtId="0" fontId="184" fillId="0" borderId="35"/>
    <xf numFmtId="0" fontId="184" fillId="0" borderId="35"/>
    <xf numFmtId="0" fontId="184" fillId="0" borderId="35"/>
    <xf numFmtId="0" fontId="184" fillId="0" borderId="34"/>
    <xf numFmtId="0" fontId="184" fillId="0" borderId="34"/>
    <xf numFmtId="0" fontId="184" fillId="0" borderId="35"/>
    <xf numFmtId="0" fontId="184" fillId="0" borderId="35"/>
    <xf numFmtId="0" fontId="184" fillId="0" borderId="34"/>
    <xf numFmtId="0" fontId="184" fillId="0" borderId="34"/>
    <xf numFmtId="0" fontId="184" fillId="0" borderId="34"/>
    <xf numFmtId="0" fontId="184" fillId="0" borderId="34"/>
    <xf numFmtId="0" fontId="184" fillId="0" borderId="34"/>
    <xf numFmtId="0" fontId="184" fillId="0" borderId="34"/>
    <xf numFmtId="0" fontId="184" fillId="0" borderId="35"/>
    <xf numFmtId="0" fontId="184" fillId="0" borderId="35"/>
    <xf numFmtId="0" fontId="184" fillId="0" borderId="35"/>
    <xf numFmtId="0" fontId="184" fillId="0" borderId="35"/>
    <xf numFmtId="0" fontId="184" fillId="0" borderId="34"/>
    <xf numFmtId="0" fontId="184" fillId="0" borderId="34"/>
    <xf numFmtId="0" fontId="184" fillId="0" borderId="34"/>
    <xf numFmtId="0" fontId="184" fillId="0" borderId="34"/>
    <xf numFmtId="0" fontId="184" fillId="0" borderId="34"/>
    <xf numFmtId="0" fontId="35" fillId="0" borderId="0" applyNumberFormat="0" applyFill="0" applyBorder="0" applyAlignment="0" applyProtection="0"/>
    <xf numFmtId="0" fontId="35" fillId="0" borderId="0" applyNumberFormat="0" applyFill="0" applyBorder="0" applyAlignment="0" applyProtection="0"/>
    <xf numFmtId="0" fontId="13"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50" fillId="0" borderId="0" applyNumberFormat="0" applyFill="0" applyBorder="0" applyAlignment="0" applyProtection="0"/>
    <xf numFmtId="0" fontId="187" fillId="0" borderId="0" applyNumberFormat="0" applyBorder="0" applyAlignment="0"/>
    <xf numFmtId="0" fontId="81" fillId="0" borderId="0">
      <alignment horizontal="center"/>
    </xf>
    <xf numFmtId="0" fontId="192" fillId="0" borderId="48"/>
    <xf numFmtId="0" fontId="81" fillId="0" borderId="63" applyNumberFormat="0" applyFill="0" applyAlignment="0" applyProtection="0"/>
    <xf numFmtId="0" fontId="192" fillId="0" borderId="64">
      <alignment horizontal="center"/>
    </xf>
    <xf numFmtId="223" fontId="81" fillId="0" borderId="0" applyFill="0" applyBorder="0" applyProtection="0">
      <alignment horizontal="center"/>
    </xf>
    <xf numFmtId="184" fontId="81" fillId="0" borderId="0" applyFill="0" applyBorder="0" applyProtection="0">
      <alignment horizontal="center"/>
    </xf>
    <xf numFmtId="38" fontId="81" fillId="0" borderId="0" applyFill="0" applyBorder="0" applyAlignment="0" applyProtection="0"/>
    <xf numFmtId="15" fontId="81" fillId="0" borderId="0" applyFill="0" applyBorder="0" applyProtection="0">
      <alignment horizontal="center"/>
    </xf>
    <xf numFmtId="10" fontId="81" fillId="0" borderId="0" applyFill="0" applyBorder="0" applyProtection="0">
      <alignment horizontal="center"/>
    </xf>
    <xf numFmtId="224" fontId="81" fillId="0" borderId="0" applyFill="0" applyBorder="0" applyProtection="0">
      <alignment horizontal="center"/>
    </xf>
    <xf numFmtId="332" fontId="35" fillId="0" borderId="0"/>
    <xf numFmtId="334" fontId="35" fillId="0" borderId="49"/>
    <xf numFmtId="0" fontId="35" fillId="0" borderId="0" applyNumberFormat="0" applyBorder="0" applyAlignment="0" applyProtection="0"/>
    <xf numFmtId="316" fontId="202" fillId="87" borderId="65">
      <alignment vertical="top"/>
    </xf>
    <xf numFmtId="0" fontId="189" fillId="96" borderId="49">
      <alignment horizontal="left" vertical="center"/>
    </xf>
    <xf numFmtId="308" fontId="203" fillId="60" borderId="65"/>
    <xf numFmtId="316" fontId="124" fillId="0" borderId="65">
      <alignment horizontal="left" vertical="top"/>
    </xf>
    <xf numFmtId="0" fontId="204" fillId="84" borderId="0">
      <alignment horizontal="left" vertical="center"/>
    </xf>
    <xf numFmtId="316" fontId="18" fillId="0" borderId="58">
      <alignment horizontal="left" vertical="top"/>
    </xf>
    <xf numFmtId="0" fontId="205" fillId="0" borderId="58">
      <alignment horizontal="left" vertical="center"/>
    </xf>
    <xf numFmtId="0" fontId="81" fillId="0" borderId="44" applyNumberFormat="0" applyAlignment="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5" fillId="0" borderId="0" applyNumberFormat="0" applyFill="0" applyBorder="0" applyAlignment="0" applyProtection="0"/>
    <xf numFmtId="0" fontId="225"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76" fillId="0" borderId="0" applyNumberFormat="0" applyFill="0" applyBorder="0" applyAlignment="0" applyProtection="0"/>
    <xf numFmtId="0" fontId="276" fillId="0" borderId="0" applyNumberFormat="0" applyFill="0" applyBorder="0" applyAlignment="0" applyProtection="0"/>
    <xf numFmtId="0" fontId="276" fillId="0" borderId="0" applyNumberFormat="0" applyFill="0" applyBorder="0" applyAlignment="0" applyProtection="0"/>
    <xf numFmtId="0" fontId="276" fillId="0" borderId="0" applyNumberFormat="0" applyFill="0" applyBorder="0" applyAlignment="0" applyProtection="0"/>
    <xf numFmtId="0" fontId="276" fillId="0" borderId="0" applyNumberFormat="0" applyFill="0" applyBorder="0" applyAlignment="0" applyProtection="0"/>
    <xf numFmtId="0" fontId="276" fillId="0" borderId="0" applyNumberFormat="0" applyFill="0" applyBorder="0" applyAlignment="0" applyProtection="0"/>
    <xf numFmtId="0" fontId="289" fillId="0" borderId="0"/>
    <xf numFmtId="43" fontId="13" fillId="0" borderId="0" applyFont="0" applyFill="0" applyBorder="0" applyAlignment="0" applyProtection="0"/>
    <xf numFmtId="0" fontId="13" fillId="0" borderId="0"/>
    <xf numFmtId="0" fontId="81" fillId="0" borderId="0"/>
  </cellStyleXfs>
  <cellXfs count="1010">
    <xf numFmtId="0" fontId="0" fillId="0" borderId="0" xfId="0"/>
    <xf numFmtId="3" fontId="230" fillId="0" borderId="0" xfId="0" applyNumberFormat="1" applyFont="1" applyAlignment="1">
      <alignment vertical="center"/>
    </xf>
    <xf numFmtId="3" fontId="231" fillId="0" borderId="0" xfId="0" applyNumberFormat="1" applyFont="1" applyAlignment="1">
      <alignment vertical="center"/>
    </xf>
    <xf numFmtId="3" fontId="230" fillId="0" borderId="0" xfId="0" applyNumberFormat="1" applyFont="1" applyAlignment="1">
      <alignment horizontal="center" vertical="center" wrapText="1"/>
    </xf>
    <xf numFmtId="3" fontId="11" fillId="0" borderId="0" xfId="0" applyNumberFormat="1" applyFont="1" applyAlignment="1">
      <alignment vertical="center"/>
    </xf>
    <xf numFmtId="0" fontId="69" fillId="0" borderId="0" xfId="0" applyFont="1" applyAlignment="1">
      <alignment vertical="center"/>
    </xf>
    <xf numFmtId="3" fontId="69" fillId="0" borderId="0" xfId="0" applyNumberFormat="1" applyFont="1" applyAlignment="1">
      <alignment vertical="center"/>
    </xf>
    <xf numFmtId="3" fontId="69" fillId="0" borderId="0" xfId="0" applyNumberFormat="1" applyFont="1" applyFill="1" applyAlignment="1">
      <alignment vertical="center"/>
    </xf>
    <xf numFmtId="0" fontId="233" fillId="0" borderId="1" xfId="0" applyFont="1" applyBorder="1" applyAlignment="1">
      <alignment horizontal="center" vertical="center" wrapText="1"/>
    </xf>
    <xf numFmtId="0" fontId="241" fillId="0" borderId="0" xfId="0" applyFont="1" applyAlignment="1">
      <alignment vertical="center"/>
    </xf>
    <xf numFmtId="0" fontId="232" fillId="0" borderId="0" xfId="0" applyFont="1" applyAlignment="1">
      <alignment vertical="center"/>
    </xf>
    <xf numFmtId="41" fontId="232" fillId="0" borderId="1" xfId="0" applyNumberFormat="1" applyFont="1" applyBorder="1" applyAlignment="1">
      <alignment horizontal="left" vertical="center" wrapText="1"/>
    </xf>
    <xf numFmtId="0" fontId="69" fillId="0" borderId="1" xfId="0" applyFont="1" applyBorder="1" applyAlignment="1">
      <alignment horizontal="center" vertical="center" wrapText="1"/>
    </xf>
    <xf numFmtId="3" fontId="233" fillId="0" borderId="1" xfId="0" applyNumberFormat="1" applyFont="1" applyBorder="1" applyAlignment="1">
      <alignment horizontal="center" vertical="center" wrapText="1"/>
    </xf>
    <xf numFmtId="3" fontId="69" fillId="0" borderId="1" xfId="0" applyNumberFormat="1" applyFont="1" applyBorder="1" applyAlignment="1">
      <alignment vertical="center"/>
    </xf>
    <xf numFmtId="0" fontId="232" fillId="0" borderId="1" xfId="0" applyFont="1" applyBorder="1" applyAlignment="1">
      <alignment vertical="center"/>
    </xf>
    <xf numFmtId="3" fontId="232" fillId="0" borderId="1" xfId="0" applyNumberFormat="1" applyFont="1" applyBorder="1" applyAlignment="1">
      <alignment vertical="center"/>
    </xf>
    <xf numFmtId="3" fontId="69" fillId="0" borderId="1" xfId="0" applyNumberFormat="1" applyFont="1" applyFill="1" applyBorder="1" applyAlignment="1">
      <alignment vertical="center"/>
    </xf>
    <xf numFmtId="0" fontId="69" fillId="0" borderId="0" xfId="0" applyFont="1" applyFill="1" applyAlignment="1">
      <alignment vertical="center"/>
    </xf>
    <xf numFmtId="3" fontId="241" fillId="0" borderId="0" xfId="0" applyNumberFormat="1" applyFont="1" applyFill="1" applyAlignment="1">
      <alignment vertical="center"/>
    </xf>
    <xf numFmtId="3" fontId="232" fillId="0" borderId="1" xfId="0" applyNumberFormat="1" applyFont="1" applyBorder="1" applyAlignment="1">
      <alignment horizontal="right" vertical="center" wrapText="1"/>
    </xf>
    <xf numFmtId="3" fontId="69" fillId="0" borderId="1" xfId="0" applyNumberFormat="1" applyFont="1" applyBorder="1" applyAlignment="1">
      <alignment horizontal="right" vertical="center" wrapText="1"/>
    </xf>
    <xf numFmtId="3" fontId="230" fillId="0" borderId="0" xfId="0" applyNumberFormat="1" applyFont="1" applyAlignment="1">
      <alignment horizontal="justify" vertical="center"/>
    </xf>
    <xf numFmtId="0" fontId="1" fillId="0" borderId="0" xfId="0" applyFont="1" applyAlignment="1">
      <alignment vertical="center"/>
    </xf>
    <xf numFmtId="3" fontId="232" fillId="0" borderId="1" xfId="0" applyNumberFormat="1" applyFont="1" applyFill="1" applyBorder="1" applyAlignment="1">
      <alignment horizontal="right" vertical="center"/>
    </xf>
    <xf numFmtId="3" fontId="11" fillId="0" borderId="1" xfId="0" applyNumberFormat="1" applyFont="1" applyFill="1" applyBorder="1" applyAlignment="1">
      <alignment horizontal="center" vertical="center" wrapText="1"/>
    </xf>
    <xf numFmtId="3" fontId="11" fillId="0" borderId="1" xfId="0" applyNumberFormat="1" applyFont="1" applyFill="1" applyBorder="1" applyAlignment="1">
      <alignment horizontal="justify" vertical="center" wrapText="1"/>
    </xf>
    <xf numFmtId="3" fontId="230" fillId="0" borderId="1" xfId="0" applyNumberFormat="1" applyFont="1" applyFill="1" applyBorder="1" applyAlignment="1">
      <alignment horizontal="center" vertical="center" wrapText="1"/>
    </xf>
    <xf numFmtId="3" fontId="230" fillId="0" borderId="1" xfId="0" applyNumberFormat="1" applyFont="1" applyFill="1" applyBorder="1" applyAlignment="1">
      <alignment horizontal="justify" vertical="center" wrapText="1"/>
    </xf>
    <xf numFmtId="3" fontId="231" fillId="0" borderId="1" xfId="0" quotePrefix="1" applyNumberFormat="1" applyFont="1" applyFill="1" applyBorder="1" applyAlignment="1">
      <alignment horizontal="center" vertical="center" wrapText="1"/>
    </xf>
    <xf numFmtId="3" fontId="231" fillId="0" borderId="1" xfId="0" quotePrefix="1" applyNumberFormat="1" applyFont="1" applyFill="1" applyBorder="1" applyAlignment="1">
      <alignment horizontal="justify" vertical="center" wrapText="1"/>
    </xf>
    <xf numFmtId="3" fontId="230" fillId="0" borderId="1" xfId="0" quotePrefix="1" applyNumberFormat="1" applyFont="1" applyFill="1" applyBorder="1" applyAlignment="1">
      <alignment horizontal="center" vertical="center" wrapText="1"/>
    </xf>
    <xf numFmtId="3" fontId="231" fillId="0" borderId="1" xfId="0" applyNumberFormat="1" applyFont="1" applyFill="1" applyBorder="1" applyAlignment="1">
      <alignment horizontal="center" vertical="center" wrapText="1"/>
    </xf>
    <xf numFmtId="3" fontId="240" fillId="0" borderId="1" xfId="0" applyNumberFormat="1" applyFont="1" applyFill="1" applyBorder="1" applyAlignment="1">
      <alignment horizontal="center" vertical="center" wrapText="1"/>
    </xf>
    <xf numFmtId="3" fontId="69" fillId="0" borderId="1" xfId="0" applyNumberFormat="1" applyFont="1" applyFill="1" applyBorder="1" applyAlignment="1">
      <alignment horizontal="right" vertical="center"/>
    </xf>
    <xf numFmtId="3" fontId="241" fillId="0" borderId="1" xfId="0" applyNumberFormat="1" applyFont="1" applyFill="1" applyBorder="1" applyAlignment="1">
      <alignment horizontal="right" vertical="center"/>
    </xf>
    <xf numFmtId="3" fontId="241" fillId="0" borderId="1" xfId="0" applyNumberFormat="1" applyFont="1" applyFill="1" applyBorder="1" applyAlignment="1">
      <alignment horizontal="right" vertical="center" wrapText="1"/>
    </xf>
    <xf numFmtId="3" fontId="69" fillId="0" borderId="1" xfId="0" applyNumberFormat="1" applyFont="1" applyFill="1" applyBorder="1" applyAlignment="1">
      <alignment horizontal="right" vertical="center" wrapText="1"/>
    </xf>
    <xf numFmtId="0" fontId="3" fillId="0" borderId="0" xfId="0" applyFont="1" applyAlignment="1">
      <alignment vertical="center"/>
    </xf>
    <xf numFmtId="41" fontId="2" fillId="0" borderId="0" xfId="0" applyNumberFormat="1" applyFont="1" applyAlignment="1">
      <alignment horizontal="center" vertical="center" wrapText="1"/>
    </xf>
    <xf numFmtId="3" fontId="2" fillId="0" borderId="0" xfId="0" applyNumberFormat="1" applyFont="1" applyAlignment="1">
      <alignment horizontal="left" vertical="center" wrapText="1"/>
    </xf>
    <xf numFmtId="3" fontId="1" fillId="0" borderId="0" xfId="0" applyNumberFormat="1" applyFont="1" applyAlignment="1">
      <alignment vertical="center"/>
    </xf>
    <xf numFmtId="0" fontId="1" fillId="0" borderId="0" xfId="0" applyFont="1" applyAlignment="1">
      <alignment horizontal="center" vertical="center"/>
    </xf>
    <xf numFmtId="3" fontId="69" fillId="0" borderId="1" xfId="510" applyNumberFormat="1" applyFont="1" applyFill="1" applyBorder="1" applyAlignment="1">
      <alignment horizontal="right" vertical="center" wrapText="1"/>
    </xf>
    <xf numFmtId="9" fontId="232" fillId="0" borderId="1" xfId="0" applyNumberFormat="1" applyFont="1" applyBorder="1" applyAlignment="1">
      <alignment vertical="center"/>
    </xf>
    <xf numFmtId="9" fontId="69" fillId="0" borderId="1" xfId="0" applyNumberFormat="1" applyFont="1" applyBorder="1" applyAlignment="1">
      <alignment vertical="center"/>
    </xf>
    <xf numFmtId="3" fontId="232" fillId="0" borderId="1" xfId="0" applyNumberFormat="1" applyFont="1" applyBorder="1" applyAlignment="1">
      <alignment horizontal="justify" vertical="center" wrapText="1"/>
    </xf>
    <xf numFmtId="3" fontId="69" fillId="0" borderId="1" xfId="0" applyNumberFormat="1" applyFont="1" applyBorder="1" applyAlignment="1">
      <alignment horizontal="justify" vertical="center" wrapText="1"/>
    </xf>
    <xf numFmtId="3" fontId="232" fillId="0" borderId="1" xfId="0" applyNumberFormat="1" applyFont="1" applyBorder="1" applyAlignment="1">
      <alignment horizontal="left" vertical="center" wrapText="1"/>
    </xf>
    <xf numFmtId="3" fontId="5" fillId="62" borderId="0" xfId="0" applyNumberFormat="1" applyFont="1" applyFill="1" applyAlignment="1">
      <alignment vertical="center"/>
    </xf>
    <xf numFmtId="0" fontId="5" fillId="62" borderId="0" xfId="0" applyFont="1" applyFill="1" applyAlignment="1">
      <alignment horizontal="center" vertical="center"/>
    </xf>
    <xf numFmtId="0" fontId="5" fillId="62" borderId="0" xfId="0" applyFont="1" applyFill="1" applyAlignment="1">
      <alignment vertical="center"/>
    </xf>
    <xf numFmtId="41" fontId="232" fillId="0" borderId="0" xfId="0" applyNumberFormat="1" applyFont="1" applyAlignment="1">
      <alignment horizontal="center" vertical="center" wrapText="1"/>
    </xf>
    <xf numFmtId="0" fontId="232" fillId="0" borderId="0" xfId="0" applyFont="1" applyFill="1" applyAlignment="1">
      <alignment vertical="center"/>
    </xf>
    <xf numFmtId="0" fontId="232" fillId="0" borderId="1" xfId="0" applyFont="1" applyBorder="1" applyAlignment="1">
      <alignment horizontal="center" vertical="center" wrapText="1"/>
    </xf>
    <xf numFmtId="3" fontId="232" fillId="0" borderId="1" xfId="0" applyNumberFormat="1" applyFont="1" applyBorder="1" applyAlignment="1">
      <alignment horizontal="center" vertical="center" wrapText="1"/>
    </xf>
    <xf numFmtId="3" fontId="231" fillId="0" borderId="0" xfId="0" applyNumberFormat="1" applyFont="1" applyFill="1" applyAlignment="1">
      <alignment vertical="center"/>
    </xf>
    <xf numFmtId="3" fontId="69" fillId="0" borderId="0" xfId="0" applyNumberFormat="1" applyFont="1" applyFill="1" applyAlignment="1">
      <alignment horizontal="center" vertical="center" wrapText="1"/>
    </xf>
    <xf numFmtId="3" fontId="2"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justify" vertical="center" wrapText="1"/>
    </xf>
    <xf numFmtId="3" fontId="232" fillId="0" borderId="1" xfId="0" applyNumberFormat="1" applyFont="1" applyFill="1" applyBorder="1" applyAlignment="1">
      <alignment vertical="center"/>
    </xf>
    <xf numFmtId="3" fontId="232" fillId="0" borderId="0" xfId="0" applyNumberFormat="1" applyFont="1" applyFill="1" applyAlignment="1">
      <alignment vertical="center"/>
    </xf>
    <xf numFmtId="3" fontId="233" fillId="0" borderId="0" xfId="0" applyNumberFormat="1" applyFont="1" applyFill="1" applyAlignment="1">
      <alignment vertical="center"/>
    </xf>
    <xf numFmtId="3" fontId="69" fillId="0" borderId="0" xfId="0" applyNumberFormat="1" applyFont="1" applyFill="1" applyAlignment="1">
      <alignment vertical="center" wrapText="1"/>
    </xf>
    <xf numFmtId="3" fontId="232" fillId="0" borderId="0" xfId="0" applyNumberFormat="1" applyFont="1" applyFill="1" applyAlignment="1">
      <alignment horizontal="center" vertical="center" wrapText="1"/>
    </xf>
    <xf numFmtId="3" fontId="242" fillId="0" borderId="0" xfId="0" applyNumberFormat="1" applyFont="1" applyFill="1" applyAlignment="1">
      <alignment horizontal="center" vertical="center" wrapText="1"/>
    </xf>
    <xf numFmtId="0" fontId="232" fillId="0" borderId="1" xfId="0" applyFont="1" applyBorder="1" applyAlignment="1">
      <alignment vertical="center" wrapText="1"/>
    </xf>
    <xf numFmtId="0" fontId="231" fillId="0" borderId="0" xfId="1787" applyFont="1" applyAlignment="1">
      <alignment vertical="center"/>
    </xf>
    <xf numFmtId="0" fontId="6" fillId="0" borderId="0" xfId="1787" applyFont="1" applyAlignment="1">
      <alignment horizontal="right" vertical="center"/>
    </xf>
    <xf numFmtId="3" fontId="251" fillId="0" borderId="1" xfId="0" applyNumberFormat="1" applyFont="1" applyBorder="1" applyAlignment="1">
      <alignment horizontal="right" vertical="center"/>
    </xf>
    <xf numFmtId="3" fontId="252" fillId="0" borderId="1" xfId="0" applyNumberFormat="1" applyFont="1" applyBorder="1" applyAlignment="1">
      <alignment horizontal="center" vertical="center"/>
    </xf>
    <xf numFmtId="3" fontId="252" fillId="0" borderId="1" xfId="0" applyNumberFormat="1" applyFont="1" applyBorder="1" applyAlignment="1">
      <alignment horizontal="right" vertical="center"/>
    </xf>
    <xf numFmtId="9" fontId="255" fillId="0" borderId="1" xfId="0" applyNumberFormat="1" applyFont="1" applyBorder="1" applyAlignment="1">
      <alignment vertical="center"/>
    </xf>
    <xf numFmtId="9" fontId="256" fillId="0" borderId="1" xfId="0" applyNumberFormat="1" applyFont="1" applyBorder="1" applyAlignment="1">
      <alignment vertical="center"/>
    </xf>
    <xf numFmtId="0" fontId="230" fillId="0" borderId="0" xfId="0" applyFont="1" applyAlignment="1">
      <alignment vertical="center"/>
    </xf>
    <xf numFmtId="0" fontId="11" fillId="0" borderId="1" xfId="0" applyFont="1" applyBorder="1" applyAlignment="1">
      <alignment vertical="center"/>
    </xf>
    <xf numFmtId="41" fontId="11" fillId="0" borderId="1" xfId="0" applyNumberFormat="1" applyFont="1" applyBorder="1" applyAlignment="1">
      <alignment horizontal="left" vertical="center" wrapText="1"/>
    </xf>
    <xf numFmtId="41" fontId="230" fillId="0" borderId="1" xfId="0" applyNumberFormat="1" applyFont="1" applyBorder="1" applyAlignment="1">
      <alignment horizontal="left" vertical="center" wrapText="1"/>
    </xf>
    <xf numFmtId="0" fontId="230" fillId="0" borderId="1" xfId="0" applyFont="1" applyFill="1" applyBorder="1" applyAlignment="1">
      <alignment vertical="center"/>
    </xf>
    <xf numFmtId="3" fontId="11" fillId="0" borderId="1" xfId="0" applyNumberFormat="1" applyFont="1" applyBorder="1" applyAlignment="1">
      <alignment vertical="center"/>
    </xf>
    <xf numFmtId="0" fontId="231" fillId="0" borderId="0" xfId="0" applyFont="1" applyAlignment="1">
      <alignment vertical="center"/>
    </xf>
    <xf numFmtId="3" fontId="232" fillId="0" borderId="9" xfId="0" applyNumberFormat="1" applyFont="1" applyBorder="1" applyAlignment="1">
      <alignment horizontal="center" vertical="center"/>
    </xf>
    <xf numFmtId="3" fontId="11" fillId="0" borderId="1" xfId="0" applyNumberFormat="1" applyFont="1" applyBorder="1" applyAlignment="1">
      <alignment horizontal="center" vertical="center" wrapText="1"/>
    </xf>
    <xf numFmtId="3" fontId="11" fillId="0" borderId="1" xfId="0" applyNumberFormat="1" applyFont="1" applyBorder="1" applyAlignment="1">
      <alignment horizontal="left" vertical="center" wrapText="1"/>
    </xf>
    <xf numFmtId="3" fontId="230" fillId="0" borderId="1" xfId="0" applyNumberFormat="1" applyFont="1" applyBorder="1" applyAlignment="1">
      <alignment horizontal="center" vertical="center" wrapText="1"/>
    </xf>
    <xf numFmtId="3" fontId="230" fillId="0" borderId="1" xfId="0" applyNumberFormat="1" applyFont="1" applyBorder="1" applyAlignment="1">
      <alignment horizontal="left" vertical="center" wrapText="1"/>
    </xf>
    <xf numFmtId="0" fontId="230" fillId="0" borderId="1" xfId="0" applyFont="1" applyBorder="1" applyAlignment="1">
      <alignment horizontal="center" vertical="center"/>
    </xf>
    <xf numFmtId="3" fontId="230" fillId="0" borderId="10" xfId="0" applyNumberFormat="1" applyFont="1" applyBorder="1" applyAlignment="1">
      <alignment vertical="center"/>
    </xf>
    <xf numFmtId="3" fontId="11" fillId="0" borderId="1" xfId="0" applyNumberFormat="1" applyFont="1" applyBorder="1" applyAlignment="1">
      <alignment horizontal="center" vertical="center"/>
    </xf>
    <xf numFmtId="3" fontId="232" fillId="0" borderId="1" xfId="0" applyNumberFormat="1" applyFont="1" applyBorder="1" applyAlignment="1">
      <alignment horizontal="right" vertical="center"/>
    </xf>
    <xf numFmtId="3" fontId="230" fillId="0" borderId="0" xfId="0" applyNumberFormat="1" applyFont="1" applyAlignment="1">
      <alignment horizontal="center" vertical="center"/>
    </xf>
    <xf numFmtId="3" fontId="69" fillId="0" borderId="0" xfId="0" applyNumberFormat="1" applyFont="1" applyAlignment="1">
      <alignment horizontal="right" vertical="center"/>
    </xf>
    <xf numFmtId="3" fontId="232" fillId="37" borderId="0" xfId="0" applyNumberFormat="1" applyFont="1" applyFill="1" applyAlignment="1">
      <alignment horizontal="left" vertical="center" wrapText="1"/>
    </xf>
    <xf numFmtId="3" fontId="69" fillId="0" borderId="0" xfId="0" applyNumberFormat="1" applyFont="1" applyAlignment="1">
      <alignment horizontal="center" vertical="center"/>
    </xf>
    <xf numFmtId="3" fontId="241" fillId="0" borderId="0" xfId="0" applyNumberFormat="1" applyFont="1" applyAlignment="1">
      <alignment vertical="center"/>
    </xf>
    <xf numFmtId="41" fontId="241" fillId="0" borderId="0" xfId="0" applyNumberFormat="1" applyFont="1" applyBorder="1" applyAlignment="1">
      <alignment horizontal="center" vertical="center"/>
    </xf>
    <xf numFmtId="41" fontId="69" fillId="0" borderId="0" xfId="0" applyNumberFormat="1" applyFont="1" applyBorder="1" applyAlignment="1">
      <alignment vertical="center"/>
    </xf>
    <xf numFmtId="41" fontId="232" fillId="37" borderId="36" xfId="0" applyNumberFormat="1" applyFont="1" applyFill="1" applyBorder="1" applyAlignment="1">
      <alignment horizontal="right" vertical="center" wrapText="1"/>
    </xf>
    <xf numFmtId="41" fontId="232" fillId="0" borderId="36" xfId="0" applyNumberFormat="1" applyFont="1" applyBorder="1" applyAlignment="1">
      <alignment horizontal="right" vertical="center" wrapText="1"/>
    </xf>
    <xf numFmtId="3" fontId="69" fillId="0" borderId="0" xfId="0" applyNumberFormat="1" applyFont="1" applyBorder="1" applyAlignment="1">
      <alignment vertical="center"/>
    </xf>
    <xf numFmtId="0" fontId="241" fillId="0" borderId="1" xfId="0" applyFont="1" applyBorder="1" applyAlignment="1">
      <alignment horizontal="center" vertical="center" wrapText="1"/>
    </xf>
    <xf numFmtId="305" fontId="241" fillId="0" borderId="1" xfId="0" applyNumberFormat="1" applyFont="1" applyBorder="1" applyAlignment="1">
      <alignment horizontal="center" vertical="center" wrapText="1"/>
    </xf>
    <xf numFmtId="9" fontId="232" fillId="0" borderId="1" xfId="0" applyNumberFormat="1" applyFont="1" applyBorder="1" applyAlignment="1">
      <alignment horizontal="center" vertical="center" wrapText="1"/>
    </xf>
    <xf numFmtId="3" fontId="232" fillId="0" borderId="0" xfId="0" applyNumberFormat="1" applyFont="1" applyAlignment="1">
      <alignment vertical="center"/>
    </xf>
    <xf numFmtId="41" fontId="69" fillId="0" borderId="1" xfId="0" applyNumberFormat="1" applyFont="1" applyBorder="1" applyAlignment="1">
      <alignment horizontal="left" vertical="center" wrapText="1"/>
    </xf>
    <xf numFmtId="9" fontId="69" fillId="0" borderId="1" xfId="0" applyNumberFormat="1" applyFont="1" applyBorder="1" applyAlignment="1">
      <alignment horizontal="center" vertical="center" wrapText="1"/>
    </xf>
    <xf numFmtId="41" fontId="69" fillId="0" borderId="1" xfId="0" applyNumberFormat="1" applyFont="1" applyBorder="1" applyAlignment="1">
      <alignment horizontal="center" vertical="center" wrapText="1"/>
    </xf>
    <xf numFmtId="41" fontId="241" fillId="0" borderId="1" xfId="0" applyNumberFormat="1" applyFont="1" applyBorder="1" applyAlignment="1">
      <alignment horizontal="left" vertical="center" wrapText="1"/>
    </xf>
    <xf numFmtId="305" fontId="69" fillId="0" borderId="1" xfId="0" applyNumberFormat="1" applyFont="1" applyBorder="1" applyAlignment="1">
      <alignment horizontal="center" vertical="center" wrapText="1"/>
    </xf>
    <xf numFmtId="41" fontId="232" fillId="0" borderId="1" xfId="0" quotePrefix="1" applyNumberFormat="1" applyFont="1" applyBorder="1" applyAlignment="1">
      <alignment horizontal="center" vertical="center" wrapText="1"/>
    </xf>
    <xf numFmtId="41" fontId="233" fillId="0" borderId="1" xfId="0" quotePrefix="1" applyNumberFormat="1" applyFont="1" applyBorder="1" applyAlignment="1">
      <alignment horizontal="center" vertical="center" wrapText="1"/>
    </xf>
    <xf numFmtId="41" fontId="233" fillId="0" borderId="1" xfId="0" applyNumberFormat="1" applyFont="1" applyBorder="1" applyAlignment="1">
      <alignment horizontal="left" vertical="center" wrapText="1"/>
    </xf>
    <xf numFmtId="41" fontId="69" fillId="0" borderId="1" xfId="0" applyNumberFormat="1" applyFont="1" applyBorder="1" applyAlignment="1">
      <alignment horizontal="right" vertical="center" wrapText="1"/>
    </xf>
    <xf numFmtId="41" fontId="233" fillId="0" borderId="1" xfId="0" applyNumberFormat="1" applyFont="1" applyBorder="1" applyAlignment="1">
      <alignment horizontal="right" vertical="center" wrapText="1"/>
    </xf>
    <xf numFmtId="0" fontId="69" fillId="0" borderId="0" xfId="0" applyFont="1" applyAlignment="1">
      <alignment horizontal="center" vertical="center"/>
    </xf>
    <xf numFmtId="41" fontId="2" fillId="0" borderId="0" xfId="0" applyNumberFormat="1" applyFont="1" applyAlignment="1">
      <alignment vertical="center" wrapText="1"/>
    </xf>
    <xf numFmtId="41" fontId="1" fillId="0" borderId="0" xfId="0" applyNumberFormat="1" applyFont="1" applyAlignment="1">
      <alignment vertical="center"/>
    </xf>
    <xf numFmtId="41" fontId="3" fillId="0" borderId="0" xfId="0" applyNumberFormat="1" applyFont="1" applyAlignment="1">
      <alignment vertical="center"/>
    </xf>
    <xf numFmtId="41" fontId="3" fillId="0" borderId="0" xfId="0" applyNumberFormat="1" applyFont="1" applyAlignment="1">
      <alignment horizontal="right" vertical="center"/>
    </xf>
    <xf numFmtId="41" fontId="1" fillId="0" borderId="0" xfId="0" applyNumberFormat="1" applyFont="1" applyAlignment="1">
      <alignment horizontal="right" vertical="center"/>
    </xf>
    <xf numFmtId="3" fontId="230" fillId="63" borderId="0" xfId="0" applyNumberFormat="1" applyFont="1" applyFill="1" applyAlignment="1">
      <alignment horizontal="center" vertical="center" wrapText="1"/>
    </xf>
    <xf numFmtId="0" fontId="232" fillId="0" borderId="47" xfId="0" applyFont="1" applyBorder="1" applyAlignment="1">
      <alignment horizontal="center" vertical="center" wrapText="1"/>
    </xf>
    <xf numFmtId="41" fontId="232" fillId="0" borderId="1" xfId="0" applyNumberFormat="1" applyFont="1" applyFill="1" applyBorder="1" applyAlignment="1">
      <alignment horizontal="right" vertical="center" wrapText="1"/>
    </xf>
    <xf numFmtId="41" fontId="69" fillId="0" borderId="1" xfId="0" applyNumberFormat="1" applyFont="1" applyFill="1" applyBorder="1" applyAlignment="1">
      <alignment horizontal="right" vertical="center" wrapText="1"/>
    </xf>
    <xf numFmtId="41" fontId="232" fillId="0" borderId="1" xfId="0" applyNumberFormat="1" applyFont="1" applyBorder="1" applyAlignment="1">
      <alignment horizontal="right" vertical="center" wrapText="1"/>
    </xf>
    <xf numFmtId="41" fontId="69" fillId="0" borderId="0" xfId="0" applyNumberFormat="1" applyFont="1" applyAlignment="1">
      <alignment vertical="center"/>
    </xf>
    <xf numFmtId="41" fontId="69" fillId="0" borderId="0" xfId="0" applyNumberFormat="1" applyFont="1" applyAlignment="1">
      <alignment horizontal="center" vertical="center" wrapText="1"/>
    </xf>
    <xf numFmtId="41" fontId="232" fillId="0" borderId="0" xfId="0" applyNumberFormat="1" applyFont="1" applyAlignment="1">
      <alignment vertical="center"/>
    </xf>
    <xf numFmtId="41" fontId="233" fillId="0" borderId="0" xfId="0" applyNumberFormat="1" applyFont="1" applyAlignment="1">
      <alignment vertical="center"/>
    </xf>
    <xf numFmtId="3" fontId="11" fillId="63" borderId="0" xfId="0" applyNumberFormat="1" applyFont="1" applyFill="1" applyAlignment="1">
      <alignment vertical="center"/>
    </xf>
    <xf numFmtId="41" fontId="232" fillId="0" borderId="1" xfId="0" applyNumberFormat="1" applyFont="1" applyBorder="1" applyAlignment="1">
      <alignment horizontal="center" vertical="center" wrapText="1"/>
    </xf>
    <xf numFmtId="0" fontId="232" fillId="0" borderId="1" xfId="0" applyFont="1" applyBorder="1" applyAlignment="1">
      <alignment horizontal="center" vertical="center"/>
    </xf>
    <xf numFmtId="41" fontId="69" fillId="63" borderId="0" xfId="0" applyNumberFormat="1" applyFont="1" applyFill="1" applyAlignment="1">
      <alignment horizontal="center" vertical="center" wrapText="1"/>
    </xf>
    <xf numFmtId="0" fontId="245" fillId="62" borderId="0" xfId="1787" applyFont="1" applyFill="1" applyAlignment="1">
      <alignment vertical="center"/>
    </xf>
    <xf numFmtId="0" fontId="245" fillId="62" borderId="0" xfId="0" applyFont="1" applyFill="1" applyAlignment="1">
      <alignment vertical="center"/>
    </xf>
    <xf numFmtId="0" fontId="244" fillId="62" borderId="0" xfId="0" applyFont="1" applyFill="1" applyAlignment="1">
      <alignment vertical="center"/>
    </xf>
    <xf numFmtId="0" fontId="278" fillId="62" borderId="1" xfId="0" applyFont="1" applyFill="1" applyBorder="1" applyAlignment="1">
      <alignment horizontal="center" vertical="center" wrapText="1"/>
    </xf>
    <xf numFmtId="3" fontId="278" fillId="62" borderId="1" xfId="0" applyNumberFormat="1" applyFont="1" applyFill="1" applyBorder="1" applyAlignment="1">
      <alignment horizontal="center" vertical="center" wrapText="1"/>
    </xf>
    <xf numFmtId="0" fontId="278" fillId="62" borderId="1" xfId="0" applyFont="1" applyFill="1" applyBorder="1" applyAlignment="1">
      <alignment horizontal="center" vertical="center"/>
    </xf>
    <xf numFmtId="0" fontId="278" fillId="62" borderId="0" xfId="0" applyFont="1" applyFill="1" applyAlignment="1">
      <alignment vertical="center"/>
    </xf>
    <xf numFmtId="0" fontId="279" fillId="62" borderId="0" xfId="0" applyFont="1" applyFill="1" applyAlignment="1">
      <alignment vertical="center"/>
    </xf>
    <xf numFmtId="3" fontId="244" fillId="62" borderId="7" xfId="0" applyNumberFormat="1" applyFont="1" applyFill="1" applyBorder="1" applyAlignment="1">
      <alignment horizontal="right" vertical="center" wrapText="1"/>
    </xf>
    <xf numFmtId="3" fontId="244" fillId="62" borderId="7" xfId="0" applyNumberFormat="1" applyFont="1" applyFill="1" applyBorder="1" applyAlignment="1">
      <alignment vertical="center"/>
    </xf>
    <xf numFmtId="0" fontId="244" fillId="62" borderId="7" xfId="0" applyFont="1" applyFill="1" applyBorder="1" applyAlignment="1">
      <alignment vertical="center"/>
    </xf>
    <xf numFmtId="0" fontId="244" fillId="62" borderId="46" xfId="0" applyFont="1" applyFill="1" applyBorder="1" applyAlignment="1">
      <alignment vertical="center"/>
    </xf>
    <xf numFmtId="41" fontId="2" fillId="0" borderId="0" xfId="0" applyNumberFormat="1" applyFont="1" applyAlignment="1">
      <alignment horizontal="justify" vertical="center" wrapText="1"/>
    </xf>
    <xf numFmtId="0" fontId="3" fillId="0" borderId="0" xfId="0" applyFont="1" applyAlignment="1">
      <alignment horizontal="justify" vertical="center" wrapText="1"/>
    </xf>
    <xf numFmtId="41" fontId="232" fillId="0" borderId="1" xfId="0" applyNumberFormat="1" applyFont="1" applyBorder="1" applyAlignment="1">
      <alignment horizontal="justify" vertical="center" wrapText="1"/>
    </xf>
    <xf numFmtId="0" fontId="1" fillId="0" borderId="0" xfId="0" applyFont="1" applyAlignment="1">
      <alignment horizontal="justify" vertical="center" wrapText="1"/>
    </xf>
    <xf numFmtId="41" fontId="232" fillId="0" borderId="66" xfId="0" applyNumberFormat="1" applyFont="1" applyBorder="1" applyAlignment="1">
      <alignment horizontal="left" vertical="center" wrapText="1"/>
    </xf>
    <xf numFmtId="9" fontId="232" fillId="0" borderId="66" xfId="0" applyNumberFormat="1" applyFont="1" applyBorder="1" applyAlignment="1">
      <alignment horizontal="center" vertical="center" wrapText="1"/>
    </xf>
    <xf numFmtId="41" fontId="232" fillId="0" borderId="66" xfId="0" applyNumberFormat="1" applyFont="1" applyFill="1" applyBorder="1" applyAlignment="1">
      <alignment horizontal="center" vertical="center" wrapText="1"/>
    </xf>
    <xf numFmtId="41" fontId="232" fillId="0" borderId="66" xfId="0" applyNumberFormat="1" applyFont="1" applyBorder="1" applyAlignment="1">
      <alignment horizontal="center" vertical="center" wrapText="1"/>
    </xf>
    <xf numFmtId="3" fontId="230" fillId="62" borderId="0" xfId="0" applyNumberFormat="1" applyFont="1" applyFill="1" applyAlignment="1">
      <alignment horizontal="center" vertical="center" wrapText="1"/>
    </xf>
    <xf numFmtId="4" fontId="69" fillId="0" borderId="0" xfId="1787" applyNumberFormat="1" applyFont="1" applyAlignment="1">
      <alignment vertical="center"/>
    </xf>
    <xf numFmtId="3" fontId="232" fillId="62" borderId="0" xfId="0" applyNumberFormat="1" applyFont="1" applyFill="1" applyAlignment="1">
      <alignment vertical="center"/>
    </xf>
    <xf numFmtId="175" fontId="5" fillId="62" borderId="7" xfId="0" applyNumberFormat="1" applyFont="1" applyFill="1" applyBorder="1" applyAlignment="1">
      <alignment horizontal="right" vertical="center"/>
    </xf>
    <xf numFmtId="3" fontId="5" fillId="62" borderId="7" xfId="0" applyNumberFormat="1" applyFont="1" applyFill="1" applyBorder="1" applyAlignment="1">
      <alignment vertical="center"/>
    </xf>
    <xf numFmtId="0" fontId="1" fillId="62" borderId="0" xfId="0" applyFont="1" applyFill="1" applyAlignment="1">
      <alignment vertical="center"/>
    </xf>
    <xf numFmtId="41" fontId="232" fillId="62" borderId="0" xfId="0" applyNumberFormat="1" applyFont="1" applyFill="1" applyAlignment="1">
      <alignment horizontal="center" vertical="center" wrapText="1"/>
    </xf>
    <xf numFmtId="0" fontId="232" fillId="62" borderId="0" xfId="0" applyFont="1" applyFill="1" applyAlignment="1">
      <alignment vertical="center"/>
    </xf>
    <xf numFmtId="0" fontId="69" fillId="62" borderId="0" xfId="0" applyFont="1" applyFill="1" applyAlignment="1">
      <alignment vertical="center"/>
    </xf>
    <xf numFmtId="3" fontId="245" fillId="62" borderId="0" xfId="1787" applyNumberFormat="1" applyFont="1" applyFill="1" applyAlignment="1">
      <alignment vertical="center"/>
    </xf>
    <xf numFmtId="3" fontId="245" fillId="62" borderId="0" xfId="0" applyNumberFormat="1" applyFont="1" applyFill="1" applyAlignment="1">
      <alignment vertical="center"/>
    </xf>
    <xf numFmtId="3" fontId="244" fillId="62" borderId="0" xfId="0" applyNumberFormat="1" applyFont="1" applyFill="1" applyAlignment="1">
      <alignment vertical="center"/>
    </xf>
    <xf numFmtId="3" fontId="279" fillId="62" borderId="66" xfId="0" applyNumberFormat="1" applyFont="1" applyFill="1" applyBorder="1" applyAlignment="1">
      <alignment horizontal="right" vertical="center" wrapText="1"/>
    </xf>
    <xf numFmtId="3" fontId="279" fillId="62" borderId="7" xfId="0" applyNumberFormat="1" applyFont="1" applyFill="1" applyBorder="1" applyAlignment="1">
      <alignment horizontal="right" vertical="center" wrapText="1"/>
    </xf>
    <xf numFmtId="0" fontId="278" fillId="62" borderId="7" xfId="0" applyFont="1" applyFill="1" applyBorder="1" applyAlignment="1">
      <alignment horizontal="center" vertical="center"/>
    </xf>
    <xf numFmtId="0" fontId="278" fillId="62" borderId="7" xfId="0" applyFont="1" applyFill="1" applyBorder="1" applyAlignment="1">
      <alignment vertical="center"/>
    </xf>
    <xf numFmtId="3" fontId="278" fillId="62" borderId="7" xfId="0" applyNumberFormat="1" applyFont="1" applyFill="1" applyBorder="1" applyAlignment="1">
      <alignment vertical="center"/>
    </xf>
    <xf numFmtId="0" fontId="5" fillId="62" borderId="7" xfId="0" applyFont="1" applyFill="1" applyBorder="1" applyAlignment="1">
      <alignment vertical="center"/>
    </xf>
    <xf numFmtId="0" fontId="244" fillId="62" borderId="15" xfId="0" applyFont="1" applyFill="1" applyBorder="1" applyAlignment="1">
      <alignment horizontal="center" vertical="center" wrapText="1"/>
    </xf>
    <xf numFmtId="0" fontId="244" fillId="62" borderId="15" xfId="0" applyFont="1" applyFill="1" applyBorder="1" applyAlignment="1">
      <alignment vertical="center"/>
    </xf>
    <xf numFmtId="3" fontId="244" fillId="62" borderId="15" xfId="0" applyNumberFormat="1" applyFont="1" applyFill="1" applyBorder="1" applyAlignment="1">
      <alignment horizontal="center" vertical="center" wrapText="1"/>
    </xf>
    <xf numFmtId="3" fontId="278" fillId="62" borderId="0" xfId="0" applyNumberFormat="1" applyFont="1" applyFill="1" applyAlignment="1">
      <alignment vertical="center"/>
    </xf>
    <xf numFmtId="0" fontId="280" fillId="0" borderId="0" xfId="0" applyFont="1"/>
    <xf numFmtId="0" fontId="282" fillId="0" borderId="0" xfId="0" applyFont="1"/>
    <xf numFmtId="0" fontId="282" fillId="0" borderId="66" xfId="0" applyFont="1" applyBorder="1" applyAlignment="1">
      <alignment vertical="center" wrapText="1"/>
    </xf>
    <xf numFmtId="0" fontId="283" fillId="0" borderId="66" xfId="0" applyFont="1" applyBorder="1" applyAlignment="1">
      <alignment vertical="center" wrapText="1"/>
    </xf>
    <xf numFmtId="3" fontId="280" fillId="0" borderId="66" xfId="0" applyNumberFormat="1" applyFont="1" applyBorder="1" applyAlignment="1">
      <alignment vertical="center" wrapText="1"/>
    </xf>
    <xf numFmtId="3" fontId="284" fillId="0" borderId="66" xfId="0" applyNumberFormat="1" applyFont="1" applyBorder="1" applyAlignment="1">
      <alignment vertical="center" wrapText="1"/>
    </xf>
    <xf numFmtId="0" fontId="284" fillId="0" borderId="66" xfId="0" applyFont="1" applyBorder="1" applyAlignment="1">
      <alignment vertical="center" wrapText="1"/>
    </xf>
    <xf numFmtId="0" fontId="285" fillId="0" borderId="66" xfId="0" applyFont="1" applyBorder="1" applyAlignment="1">
      <alignment vertical="center" wrapText="1"/>
    </xf>
    <xf numFmtId="0" fontId="284" fillId="0" borderId="0" xfId="0" applyFont="1"/>
    <xf numFmtId="0" fontId="283" fillId="0" borderId="0" xfId="0" applyFont="1"/>
    <xf numFmtId="0" fontId="0" fillId="63" borderId="0" xfId="0" applyFill="1"/>
    <xf numFmtId="0" fontId="282" fillId="63" borderId="66" xfId="0" applyFont="1" applyFill="1" applyBorder="1" applyAlignment="1">
      <alignment vertical="center" wrapText="1"/>
    </xf>
    <xf numFmtId="0" fontId="283" fillId="63" borderId="66" xfId="0" applyFont="1" applyFill="1" applyBorder="1" applyAlignment="1">
      <alignment vertical="center" wrapText="1"/>
    </xf>
    <xf numFmtId="3" fontId="280" fillId="63" borderId="66" xfId="0" applyNumberFormat="1" applyFont="1" applyFill="1" applyBorder="1" applyAlignment="1">
      <alignment vertical="center" wrapText="1"/>
    </xf>
    <xf numFmtId="3" fontId="284" fillId="63" borderId="66" xfId="0" applyNumberFormat="1" applyFont="1" applyFill="1" applyBorder="1" applyAlignment="1">
      <alignment vertical="center" wrapText="1"/>
    </xf>
    <xf numFmtId="0" fontId="284" fillId="63" borderId="66" xfId="0" applyFont="1" applyFill="1" applyBorder="1" applyAlignment="1">
      <alignment vertical="center" wrapText="1"/>
    </xf>
    <xf numFmtId="0" fontId="5" fillId="62" borderId="0" xfId="0" applyFont="1" applyFill="1" applyBorder="1" applyAlignment="1">
      <alignment horizontal="center" vertical="center"/>
    </xf>
    <xf numFmtId="0" fontId="244" fillId="62" borderId="0" xfId="0" applyFont="1" applyFill="1" applyBorder="1" applyAlignment="1">
      <alignment horizontal="center" vertical="center" wrapText="1"/>
    </xf>
    <xf numFmtId="0" fontId="278" fillId="62" borderId="0" xfId="0" applyFont="1" applyFill="1" applyBorder="1" applyAlignment="1">
      <alignment vertical="center"/>
    </xf>
    <xf numFmtId="3" fontId="5" fillId="62" borderId="0" xfId="0" applyNumberFormat="1" applyFont="1" applyFill="1" applyBorder="1" applyAlignment="1">
      <alignment vertical="center"/>
    </xf>
    <xf numFmtId="3" fontId="245" fillId="62" borderId="0" xfId="0" applyNumberFormat="1" applyFont="1" applyFill="1" applyAlignment="1">
      <alignment horizontal="center" vertical="center"/>
    </xf>
    <xf numFmtId="3" fontId="5" fillId="62" borderId="70" xfId="0" applyNumberFormat="1" applyFont="1" applyFill="1" applyBorder="1" applyAlignment="1">
      <alignment vertical="center"/>
    </xf>
    <xf numFmtId="3" fontId="5" fillId="62" borderId="15" xfId="0" applyNumberFormat="1" applyFont="1" applyFill="1" applyBorder="1" applyAlignment="1">
      <alignment vertical="center"/>
    </xf>
    <xf numFmtId="3" fontId="5" fillId="62" borderId="7" xfId="0" applyNumberFormat="1" applyFont="1" applyFill="1" applyBorder="1" applyAlignment="1">
      <alignment horizontal="right" vertical="center" wrapText="1"/>
    </xf>
    <xf numFmtId="3" fontId="0" fillId="0" borderId="0" xfId="0" applyNumberFormat="1"/>
    <xf numFmtId="0" fontId="1" fillId="0" borderId="0" xfId="0" applyFont="1"/>
    <xf numFmtId="0" fontId="286" fillId="0" borderId="0" xfId="0" applyFont="1"/>
    <xf numFmtId="3" fontId="286" fillId="0" borderId="0" xfId="0" applyNumberFormat="1" applyFont="1"/>
    <xf numFmtId="0" fontId="2" fillId="0" borderId="0" xfId="0" applyFont="1"/>
    <xf numFmtId="3" fontId="2" fillId="0" borderId="0" xfId="0" applyNumberFormat="1" applyFont="1"/>
    <xf numFmtId="3" fontId="1" fillId="0" borderId="0" xfId="0" applyNumberFormat="1" applyFont="1"/>
    <xf numFmtId="3" fontId="279" fillId="62" borderId="71" xfId="0" applyNumberFormat="1" applyFont="1" applyFill="1" applyBorder="1" applyAlignment="1">
      <alignment horizontal="right" vertical="center" wrapText="1"/>
    </xf>
    <xf numFmtId="3" fontId="244" fillId="62" borderId="71" xfId="0" applyNumberFormat="1" applyFont="1" applyFill="1" applyBorder="1" applyAlignment="1">
      <alignment horizontal="right" vertical="center" wrapText="1"/>
    </xf>
    <xf numFmtId="9" fontId="244" fillId="62" borderId="71" xfId="0" applyNumberFormat="1" applyFont="1" applyFill="1" applyBorder="1" applyAlignment="1">
      <alignment horizontal="center" vertical="center"/>
    </xf>
    <xf numFmtId="0" fontId="244" fillId="62" borderId="71" xfId="0" applyFont="1" applyFill="1" applyBorder="1" applyAlignment="1">
      <alignment horizontal="center" vertical="center"/>
    </xf>
    <xf numFmtId="9" fontId="244" fillId="62" borderId="73" xfId="0" applyNumberFormat="1" applyFont="1" applyFill="1" applyBorder="1" applyAlignment="1">
      <alignment horizontal="center" vertical="center"/>
    </xf>
    <xf numFmtId="3" fontId="244" fillId="62" borderId="1" xfId="0" applyNumberFormat="1" applyFont="1" applyFill="1" applyBorder="1" applyAlignment="1">
      <alignment horizontal="center" vertical="center" wrapText="1"/>
    </xf>
    <xf numFmtId="0" fontId="279" fillId="62" borderId="1" xfId="0" applyFont="1" applyFill="1" applyBorder="1" applyAlignment="1">
      <alignment horizontal="center" vertical="center"/>
    </xf>
    <xf numFmtId="3" fontId="279" fillId="62" borderId="1" xfId="0" applyNumberFormat="1" applyFont="1" applyFill="1" applyBorder="1" applyAlignment="1">
      <alignment horizontal="right" vertical="center" wrapText="1"/>
    </xf>
    <xf numFmtId="9" fontId="279" fillId="62" borderId="1" xfId="0" applyNumberFormat="1" applyFont="1" applyFill="1" applyBorder="1" applyAlignment="1">
      <alignment horizontal="center" vertical="center" wrapText="1"/>
    </xf>
    <xf numFmtId="0" fontId="244" fillId="62" borderId="1" xfId="0" applyFont="1" applyFill="1" applyBorder="1" applyAlignment="1">
      <alignment horizontal="center" vertical="center"/>
    </xf>
    <xf numFmtId="0" fontId="244" fillId="62" borderId="1" xfId="0" applyFont="1" applyFill="1" applyBorder="1" applyAlignment="1">
      <alignment horizontal="left" vertical="center" wrapText="1"/>
    </xf>
    <xf numFmtId="3" fontId="244" fillId="62" borderId="1" xfId="0" applyNumberFormat="1" applyFont="1" applyFill="1" applyBorder="1" applyAlignment="1">
      <alignment horizontal="right" vertical="center" wrapText="1"/>
    </xf>
    <xf numFmtId="9" fontId="244" fillId="62" borderId="1" xfId="0" applyNumberFormat="1" applyFont="1" applyFill="1" applyBorder="1" applyAlignment="1">
      <alignment horizontal="center" vertical="center" wrapText="1"/>
    </xf>
    <xf numFmtId="3" fontId="5" fillId="62" borderId="1" xfId="0" applyNumberFormat="1" applyFont="1" applyFill="1" applyBorder="1" applyAlignment="1">
      <alignment horizontal="right" vertical="center" wrapText="1"/>
    </xf>
    <xf numFmtId="3" fontId="5" fillId="62" borderId="1" xfId="0" applyNumberFormat="1" applyFont="1" applyFill="1" applyBorder="1" applyAlignment="1">
      <alignment vertical="center"/>
    </xf>
    <xf numFmtId="9" fontId="5" fillId="62" borderId="1" xfId="0" applyNumberFormat="1" applyFont="1" applyFill="1" applyBorder="1" applyAlignment="1">
      <alignment horizontal="center" vertical="center" wrapText="1"/>
    </xf>
    <xf numFmtId="0" fontId="5" fillId="62" borderId="1" xfId="0" applyFont="1" applyFill="1" applyBorder="1" applyAlignment="1">
      <alignment horizontal="left" vertical="center" wrapText="1"/>
    </xf>
    <xf numFmtId="175" fontId="5" fillId="62" borderId="1" xfId="0" applyNumberFormat="1" applyFont="1" applyFill="1" applyBorder="1" applyAlignment="1">
      <alignment horizontal="right" vertical="center"/>
    </xf>
    <xf numFmtId="0" fontId="244" fillId="62" borderId="1" xfId="0" applyFont="1" applyFill="1" applyBorder="1" applyAlignment="1">
      <alignment vertical="center" wrapText="1"/>
    </xf>
    <xf numFmtId="3" fontId="244" fillId="62" borderId="1" xfId="0" applyNumberFormat="1" applyFont="1" applyFill="1" applyBorder="1" applyAlignment="1">
      <alignment vertical="center"/>
    </xf>
    <xf numFmtId="3" fontId="244" fillId="62" borderId="1" xfId="0" applyNumberFormat="1" applyFont="1" applyFill="1" applyBorder="1" applyAlignment="1">
      <alignment horizontal="right" vertical="center"/>
    </xf>
    <xf numFmtId="3" fontId="244" fillId="62" borderId="1" xfId="0" applyNumberFormat="1" applyFont="1" applyFill="1" applyBorder="1" applyAlignment="1">
      <alignment horizontal="justify" vertical="center" wrapText="1"/>
    </xf>
    <xf numFmtId="0" fontId="244" fillId="62" borderId="1" xfId="0" applyFont="1" applyFill="1" applyBorder="1" applyAlignment="1">
      <alignment vertical="center"/>
    </xf>
    <xf numFmtId="41" fontId="232" fillId="0" borderId="1" xfId="0" applyNumberFormat="1" applyFont="1" applyBorder="1" applyAlignment="1">
      <alignment horizontal="center" vertical="center" wrapText="1"/>
    </xf>
    <xf numFmtId="0" fontId="232" fillId="0" borderId="1" xfId="0" applyFont="1" applyBorder="1" applyAlignment="1">
      <alignment horizontal="center" vertical="center"/>
    </xf>
    <xf numFmtId="0" fontId="69" fillId="0" borderId="1" xfId="0" applyFont="1" applyBorder="1" applyAlignment="1">
      <alignment horizontal="center" vertical="center"/>
    </xf>
    <xf numFmtId="176" fontId="232" fillId="0" borderId="1" xfId="0" applyNumberFormat="1" applyFont="1" applyBorder="1" applyAlignment="1">
      <alignment horizontal="center" vertical="center" wrapText="1"/>
    </xf>
    <xf numFmtId="3" fontId="232" fillId="0" borderId="0" xfId="0" applyNumberFormat="1" applyFont="1" applyAlignment="1">
      <alignment horizontal="left" vertical="center" wrapText="1"/>
    </xf>
    <xf numFmtId="41" fontId="288" fillId="0" borderId="0" xfId="0" applyNumberFormat="1" applyFont="1" applyAlignment="1">
      <alignment vertical="center"/>
    </xf>
    <xf numFmtId="9" fontId="241" fillId="0" borderId="1" xfId="0" applyNumberFormat="1" applyFont="1" applyBorder="1" applyAlignment="1">
      <alignment horizontal="center" vertical="center" wrapText="1"/>
    </xf>
    <xf numFmtId="41" fontId="233" fillId="0" borderId="66" xfId="0" applyNumberFormat="1" applyFont="1" applyBorder="1" applyAlignment="1">
      <alignment horizontal="left" vertical="center" wrapText="1"/>
    </xf>
    <xf numFmtId="41" fontId="69" fillId="62" borderId="66" xfId="0" applyNumberFormat="1" applyFont="1" applyFill="1" applyBorder="1" applyAlignment="1">
      <alignment horizontal="left" vertical="center" wrapText="1"/>
    </xf>
    <xf numFmtId="41" fontId="232" fillId="0" borderId="1" xfId="0" applyNumberFormat="1" applyFont="1" applyBorder="1" applyAlignment="1">
      <alignment horizontal="right" vertical="center" wrapText="1"/>
    </xf>
    <xf numFmtId="0" fontId="232" fillId="0" borderId="1" xfId="0" applyFont="1" applyBorder="1" applyAlignment="1">
      <alignment horizontal="center" vertical="center"/>
    </xf>
    <xf numFmtId="41" fontId="241" fillId="62" borderId="1" xfId="0" applyNumberFormat="1" applyFont="1" applyFill="1" applyBorder="1" applyAlignment="1">
      <alignment horizontal="center" vertical="center" wrapText="1"/>
    </xf>
    <xf numFmtId="41" fontId="69" fillId="62" borderId="1" xfId="0" applyNumberFormat="1" applyFont="1" applyFill="1" applyBorder="1" applyAlignment="1">
      <alignment horizontal="right" vertical="center" wrapText="1"/>
    </xf>
    <xf numFmtId="41" fontId="232" fillId="62" borderId="0" xfId="0" applyNumberFormat="1" applyFont="1" applyFill="1" applyAlignment="1">
      <alignment vertical="center"/>
    </xf>
    <xf numFmtId="176" fontId="233" fillId="62" borderId="1" xfId="0" applyNumberFormat="1" applyFont="1" applyFill="1" applyBorder="1" applyAlignment="1">
      <alignment horizontal="center" vertical="center" wrapText="1"/>
    </xf>
    <xf numFmtId="41" fontId="233" fillId="62" borderId="66" xfId="0" applyNumberFormat="1" applyFont="1" applyFill="1" applyBorder="1" applyAlignment="1">
      <alignment horizontal="left" vertical="center" wrapText="1"/>
    </xf>
    <xf numFmtId="41" fontId="233" fillId="62" borderId="0" xfId="0" applyNumberFormat="1" applyFont="1" applyFill="1" applyAlignment="1">
      <alignment vertical="center"/>
    </xf>
    <xf numFmtId="41" fontId="233" fillId="62" borderId="1" xfId="0" applyNumberFormat="1" applyFont="1" applyFill="1" applyBorder="1" applyAlignment="1">
      <alignment horizontal="center" vertical="center" wrapText="1"/>
    </xf>
    <xf numFmtId="41" fontId="233" fillId="62" borderId="1" xfId="0" applyNumberFormat="1" applyFont="1" applyFill="1" applyBorder="1" applyAlignment="1">
      <alignment horizontal="right" vertical="center" wrapText="1"/>
    </xf>
    <xf numFmtId="176" fontId="69" fillId="62" borderId="1" xfId="0" applyNumberFormat="1" applyFont="1" applyFill="1" applyBorder="1" applyAlignment="1">
      <alignment horizontal="center" vertical="center" wrapText="1"/>
    </xf>
    <xf numFmtId="41" fontId="233" fillId="62" borderId="1" xfId="0" quotePrefix="1" applyNumberFormat="1" applyFont="1" applyFill="1" applyBorder="1" applyAlignment="1">
      <alignment horizontal="center" vertical="center" wrapText="1"/>
    </xf>
    <xf numFmtId="3" fontId="233" fillId="62" borderId="1" xfId="0" applyNumberFormat="1" applyFont="1" applyFill="1" applyBorder="1" applyAlignment="1">
      <alignment horizontal="right" vertical="center"/>
    </xf>
    <xf numFmtId="10" fontId="232" fillId="62" borderId="1" xfId="0" applyNumberFormat="1" applyFont="1" applyFill="1" applyBorder="1" applyAlignment="1">
      <alignment horizontal="center" vertical="center" wrapText="1"/>
    </xf>
    <xf numFmtId="305" fontId="233" fillId="62" borderId="1" xfId="0" quotePrefix="1" applyNumberFormat="1" applyFont="1" applyFill="1" applyBorder="1" applyAlignment="1">
      <alignment horizontal="center" vertical="center" wrapText="1"/>
    </xf>
    <xf numFmtId="0" fontId="233" fillId="62" borderId="1" xfId="0" applyFont="1" applyFill="1" applyBorder="1" applyAlignment="1">
      <alignment vertical="center"/>
    </xf>
    <xf numFmtId="41" fontId="69" fillId="62" borderId="66" xfId="0" applyNumberFormat="1" applyFont="1" applyFill="1" applyBorder="1" applyAlignment="1">
      <alignment horizontal="right" vertical="center" wrapText="1"/>
    </xf>
    <xf numFmtId="0" fontId="233" fillId="62" borderId="1" xfId="0" applyFont="1" applyFill="1" applyBorder="1" applyAlignment="1">
      <alignment horizontal="left" vertical="center" wrapText="1"/>
    </xf>
    <xf numFmtId="41" fontId="232" fillId="62" borderId="1" xfId="0" quotePrefix="1" applyNumberFormat="1" applyFont="1" applyFill="1" applyBorder="1" applyAlignment="1">
      <alignment horizontal="center" vertical="center" wrapText="1"/>
    </xf>
    <xf numFmtId="41" fontId="232" fillId="62" borderId="1" xfId="0" applyNumberFormat="1" applyFont="1" applyFill="1" applyBorder="1" applyAlignment="1">
      <alignment horizontal="left" vertical="center" wrapText="1"/>
    </xf>
    <xf numFmtId="41" fontId="232" fillId="62" borderId="1" xfId="0" applyNumberFormat="1" applyFont="1" applyFill="1" applyBorder="1" applyAlignment="1">
      <alignment horizontal="right" vertical="center" wrapText="1"/>
    </xf>
    <xf numFmtId="3" fontId="232" fillId="62" borderId="1" xfId="0" applyNumberFormat="1" applyFont="1" applyFill="1" applyBorder="1" applyAlignment="1">
      <alignment horizontal="right" vertical="center"/>
    </xf>
    <xf numFmtId="41" fontId="232" fillId="62" borderId="1" xfId="0" applyNumberFormat="1" applyFont="1" applyFill="1" applyBorder="1" applyAlignment="1">
      <alignment horizontal="center" vertical="center" wrapText="1"/>
    </xf>
    <xf numFmtId="305" fontId="232" fillId="62" borderId="1" xfId="0" applyNumberFormat="1" applyFont="1" applyFill="1" applyBorder="1" applyAlignment="1">
      <alignment horizontal="center" vertical="center" wrapText="1"/>
    </xf>
    <xf numFmtId="41" fontId="69" fillId="62" borderId="0" xfId="0" applyNumberFormat="1" applyFont="1" applyFill="1" applyAlignment="1">
      <alignment vertical="center"/>
    </xf>
    <xf numFmtId="3" fontId="232" fillId="62" borderId="1" xfId="0" applyNumberFormat="1" applyFont="1" applyFill="1" applyBorder="1" applyAlignment="1">
      <alignment vertical="center"/>
    </xf>
    <xf numFmtId="41" fontId="241" fillId="0" borderId="1" xfId="0" applyNumberFormat="1" applyFont="1" applyBorder="1" applyAlignment="1">
      <alignment horizontal="center" vertical="center" wrapText="1"/>
    </xf>
    <xf numFmtId="0" fontId="241" fillId="0" borderId="1" xfId="0" applyFont="1" applyBorder="1" applyAlignment="1">
      <alignment vertical="center"/>
    </xf>
    <xf numFmtId="41" fontId="241" fillId="0" borderId="0" xfId="0" applyNumberFormat="1" applyFont="1" applyAlignment="1">
      <alignment vertical="center"/>
    </xf>
    <xf numFmtId="41" fontId="241" fillId="0" borderId="1" xfId="0" applyNumberFormat="1" applyFont="1" applyBorder="1" applyAlignment="1">
      <alignment horizontal="right" vertical="center" wrapText="1"/>
    </xf>
    <xf numFmtId="176" fontId="69" fillId="0" borderId="1" xfId="3585" applyNumberFormat="1" applyFont="1" applyBorder="1" applyAlignment="1">
      <alignment horizontal="right" vertical="center" wrapText="1"/>
    </xf>
    <xf numFmtId="176" fontId="69" fillId="0" borderId="0" xfId="3585" applyNumberFormat="1" applyFont="1" applyAlignment="1">
      <alignment horizontal="center" vertical="center"/>
    </xf>
    <xf numFmtId="176" fontId="232" fillId="0" borderId="1" xfId="3585" applyNumberFormat="1" applyFont="1" applyBorder="1" applyAlignment="1">
      <alignment horizontal="right" vertical="center" wrapText="1"/>
    </xf>
    <xf numFmtId="176" fontId="2" fillId="0" borderId="1" xfId="3585" applyNumberFormat="1" applyFont="1" applyFill="1" applyBorder="1" applyAlignment="1">
      <alignment horizontal="center" vertical="center" wrapText="1"/>
    </xf>
    <xf numFmtId="176" fontId="232" fillId="0" borderId="1" xfId="3585" applyNumberFormat="1" applyFont="1" applyFill="1" applyBorder="1" applyAlignment="1">
      <alignment horizontal="center" vertical="center"/>
    </xf>
    <xf numFmtId="176" fontId="69" fillId="0" borderId="1" xfId="3585" applyNumberFormat="1" applyFont="1" applyFill="1" applyBorder="1" applyAlignment="1">
      <alignment horizontal="center" vertical="center"/>
    </xf>
    <xf numFmtId="176" fontId="241" fillId="0" borderId="1" xfId="3585" applyNumberFormat="1" applyFont="1" applyFill="1" applyBorder="1" applyAlignment="1">
      <alignment horizontal="center" vertical="center" wrapText="1"/>
    </xf>
    <xf numFmtId="176" fontId="69" fillId="0" borderId="1" xfId="3585" applyNumberFormat="1" applyFont="1" applyFill="1" applyBorder="1" applyAlignment="1">
      <alignment horizontal="center" vertical="center" wrapText="1"/>
    </xf>
    <xf numFmtId="176" fontId="69" fillId="0" borderId="0" xfId="3585" applyNumberFormat="1" applyFont="1" applyFill="1" applyAlignment="1">
      <alignment horizontal="center" vertical="center"/>
    </xf>
    <xf numFmtId="176" fontId="232" fillId="0" borderId="1" xfId="3585" applyNumberFormat="1" applyFont="1" applyBorder="1" applyAlignment="1">
      <alignment horizontal="center" vertical="center" wrapText="1"/>
    </xf>
    <xf numFmtId="176" fontId="230" fillId="0" borderId="0" xfId="3585" applyNumberFormat="1" applyFont="1" applyAlignment="1">
      <alignment horizontal="right" vertical="center"/>
    </xf>
    <xf numFmtId="176" fontId="230" fillId="0" borderId="0" xfId="3585" applyNumberFormat="1" applyFont="1" applyAlignment="1">
      <alignment vertical="center"/>
    </xf>
    <xf numFmtId="176" fontId="11" fillId="0" borderId="9" xfId="3585" applyNumberFormat="1" applyFont="1" applyBorder="1" applyAlignment="1">
      <alignment horizontal="center" vertical="center" wrapText="1"/>
    </xf>
    <xf numFmtId="176" fontId="11" fillId="0" borderId="1" xfId="3585" applyNumberFormat="1" applyFont="1" applyBorder="1" applyAlignment="1">
      <alignment vertical="center"/>
    </xf>
    <xf numFmtId="176" fontId="230" fillId="0" borderId="1" xfId="3585" applyNumberFormat="1" applyFont="1" applyBorder="1" applyAlignment="1">
      <alignment vertical="center"/>
    </xf>
    <xf numFmtId="176" fontId="241" fillId="0" borderId="1" xfId="3585" applyNumberFormat="1" applyFont="1" applyBorder="1" applyAlignment="1">
      <alignment horizontal="center" vertical="center" wrapText="1"/>
    </xf>
    <xf numFmtId="41" fontId="232" fillId="0" borderId="1" xfId="0" applyNumberFormat="1" applyFont="1" applyBorder="1" applyAlignment="1">
      <alignment horizontal="center" vertical="center" wrapText="1"/>
    </xf>
    <xf numFmtId="0" fontId="69" fillId="0" borderId="1" xfId="0" applyFont="1" applyBorder="1" applyAlignment="1">
      <alignment horizontal="center" vertical="center"/>
    </xf>
    <xf numFmtId="176" fontId="232" fillId="0" borderId="1" xfId="3585" applyNumberFormat="1" applyFont="1" applyBorder="1" applyAlignment="1">
      <alignment horizontal="center" vertical="center" wrapText="1"/>
    </xf>
    <xf numFmtId="0" fontId="232" fillId="0" borderId="1" xfId="0" applyFont="1" applyBorder="1" applyAlignment="1">
      <alignment horizontal="center" vertical="center" wrapText="1"/>
    </xf>
    <xf numFmtId="41" fontId="255" fillId="0" borderId="1" xfId="0" applyNumberFormat="1" applyFont="1" applyBorder="1" applyAlignment="1">
      <alignment horizontal="center" vertical="center" wrapText="1"/>
    </xf>
    <xf numFmtId="3" fontId="255" fillId="0" borderId="1" xfId="0" applyNumberFormat="1" applyFont="1" applyBorder="1" applyAlignment="1">
      <alignment horizontal="right" vertical="center"/>
    </xf>
    <xf numFmtId="176" fontId="255" fillId="0" borderId="1" xfId="3585" applyNumberFormat="1" applyFont="1" applyBorder="1" applyAlignment="1">
      <alignment horizontal="center" vertical="center" wrapText="1"/>
    </xf>
    <xf numFmtId="41" fontId="255" fillId="0" borderId="1" xfId="0" applyNumberFormat="1" applyFont="1" applyBorder="1" applyAlignment="1">
      <alignment horizontal="left" vertical="center" wrapText="1"/>
    </xf>
    <xf numFmtId="3" fontId="255" fillId="0" borderId="1" xfId="0" applyNumberFormat="1" applyFont="1" applyBorder="1" applyAlignment="1">
      <alignment horizontal="right" vertical="center" wrapText="1"/>
    </xf>
    <xf numFmtId="176" fontId="255" fillId="0" borderId="1" xfId="3585" applyNumberFormat="1" applyFont="1" applyBorder="1" applyAlignment="1">
      <alignment horizontal="center" vertical="center"/>
    </xf>
    <xf numFmtId="3" fontId="255" fillId="37" borderId="1" xfId="0" applyNumberFormat="1" applyFont="1" applyFill="1" applyBorder="1" applyAlignment="1">
      <alignment horizontal="right" vertical="center" wrapText="1"/>
    </xf>
    <xf numFmtId="0" fontId="255" fillId="0" borderId="1" xfId="0" applyFont="1" applyBorder="1" applyAlignment="1">
      <alignment horizontal="center" vertical="center"/>
    </xf>
    <xf numFmtId="41" fontId="256" fillId="0" borderId="1" xfId="0" applyNumberFormat="1" applyFont="1" applyBorder="1" applyAlignment="1">
      <alignment horizontal="center" vertical="center" wrapText="1"/>
    </xf>
    <xf numFmtId="41" fontId="256" fillId="0" borderId="1" xfId="0" applyNumberFormat="1" applyFont="1" applyBorder="1" applyAlignment="1">
      <alignment horizontal="left" vertical="center" wrapText="1"/>
    </xf>
    <xf numFmtId="3" fontId="256" fillId="37" borderId="1" xfId="0" applyNumberFormat="1" applyFont="1" applyFill="1" applyBorder="1" applyAlignment="1">
      <alignment horizontal="right" vertical="center" wrapText="1"/>
    </xf>
    <xf numFmtId="3" fontId="256" fillId="0" borderId="1" xfId="0" applyNumberFormat="1" applyFont="1" applyBorder="1" applyAlignment="1">
      <alignment horizontal="right" vertical="center" wrapText="1"/>
    </xf>
    <xf numFmtId="3" fontId="256" fillId="0" borderId="1" xfId="0" applyNumberFormat="1" applyFont="1" applyBorder="1" applyAlignment="1">
      <alignment horizontal="right" vertical="center"/>
    </xf>
    <xf numFmtId="176" fontId="256" fillId="0" borderId="1" xfId="3585" applyNumberFormat="1" applyFont="1" applyBorder="1" applyAlignment="1">
      <alignment horizontal="center" vertical="center" wrapText="1"/>
    </xf>
    <xf numFmtId="176" fontId="256" fillId="0" borderId="1" xfId="3585" applyNumberFormat="1" applyFont="1" applyBorder="1" applyAlignment="1">
      <alignment horizontal="center" vertical="center"/>
    </xf>
    <xf numFmtId="0" fontId="256" fillId="0" borderId="1" xfId="0" applyFont="1" applyFill="1" applyBorder="1" applyAlignment="1">
      <alignment vertical="center" wrapText="1"/>
    </xf>
    <xf numFmtId="41" fontId="255" fillId="0" borderId="1" xfId="0" quotePrefix="1" applyNumberFormat="1" applyFont="1" applyBorder="1" applyAlignment="1">
      <alignment horizontal="center" vertical="center" wrapText="1"/>
    </xf>
    <xf numFmtId="41" fontId="256" fillId="0" borderId="1" xfId="0" quotePrefix="1" applyNumberFormat="1" applyFont="1" applyBorder="1" applyAlignment="1">
      <alignment horizontal="center" vertical="center" wrapText="1"/>
    </xf>
    <xf numFmtId="176" fontId="249" fillId="0" borderId="1" xfId="3585" applyNumberFormat="1" applyFont="1" applyBorder="1" applyAlignment="1">
      <alignment horizontal="center" vertical="center" wrapText="1"/>
    </xf>
    <xf numFmtId="0" fontId="255" fillId="0" borderId="1" xfId="0" applyFont="1" applyBorder="1" applyAlignment="1">
      <alignment vertical="center"/>
    </xf>
    <xf numFmtId="0" fontId="241" fillId="62" borderId="0" xfId="0" applyFont="1" applyFill="1" applyAlignment="1">
      <alignment vertical="center"/>
    </xf>
    <xf numFmtId="0" fontId="69" fillId="0" borderId="0" xfId="0" applyFont="1" applyAlignment="1">
      <alignment horizontal="justify" vertical="center" wrapText="1"/>
    </xf>
    <xf numFmtId="3" fontId="232" fillId="0" borderId="0" xfId="0" applyNumberFormat="1" applyFont="1" applyAlignment="1">
      <alignment horizontal="center" vertical="center" wrapText="1"/>
    </xf>
    <xf numFmtId="3" fontId="230" fillId="63" borderId="0" xfId="0" applyNumberFormat="1" applyFont="1" applyFill="1" applyAlignment="1">
      <alignment vertical="center"/>
    </xf>
    <xf numFmtId="41" fontId="256" fillId="63" borderId="1" xfId="0" quotePrefix="1" applyNumberFormat="1" applyFont="1" applyFill="1" applyBorder="1" applyAlignment="1">
      <alignment horizontal="center" vertical="center" wrapText="1"/>
    </xf>
    <xf numFmtId="3" fontId="69" fillId="62" borderId="0" xfId="0" applyNumberFormat="1" applyFont="1" applyFill="1" applyAlignment="1">
      <alignment vertical="center"/>
    </xf>
    <xf numFmtId="3" fontId="69" fillId="62" borderId="1" xfId="0" applyNumberFormat="1" applyFont="1" applyFill="1" applyBorder="1" applyAlignment="1">
      <alignment horizontal="right" vertical="center"/>
    </xf>
    <xf numFmtId="3" fontId="241" fillId="62" borderId="1" xfId="0" applyNumberFormat="1" applyFont="1" applyFill="1" applyBorder="1" applyAlignment="1">
      <alignment horizontal="right" vertical="center"/>
    </xf>
    <xf numFmtId="3" fontId="241" fillId="62" borderId="1" xfId="0" applyNumberFormat="1" applyFont="1" applyFill="1" applyBorder="1" applyAlignment="1">
      <alignment horizontal="right" vertical="center" wrapText="1"/>
    </xf>
    <xf numFmtId="3" fontId="69" fillId="62" borderId="1" xfId="0" applyNumberFormat="1" applyFont="1" applyFill="1" applyBorder="1" applyAlignment="1">
      <alignment horizontal="right" vertical="center" wrapText="1"/>
    </xf>
    <xf numFmtId="3" fontId="69" fillId="62" borderId="1" xfId="0" applyNumberFormat="1" applyFont="1" applyFill="1" applyBorder="1" applyAlignment="1">
      <alignment vertical="center"/>
    </xf>
    <xf numFmtId="3" fontId="69" fillId="62" borderId="1" xfId="510" applyNumberFormat="1" applyFont="1" applyFill="1" applyBorder="1" applyAlignment="1">
      <alignment horizontal="right" vertical="center" wrapText="1"/>
    </xf>
    <xf numFmtId="3" fontId="11" fillId="62" borderId="0" xfId="0" applyNumberFormat="1" applyFont="1" applyFill="1" applyAlignment="1">
      <alignment horizontal="left" vertical="center" wrapText="1"/>
    </xf>
    <xf numFmtId="3" fontId="231" fillId="62" borderId="0" xfId="0" applyNumberFormat="1" applyFont="1" applyFill="1" applyAlignment="1">
      <alignment vertical="center"/>
    </xf>
    <xf numFmtId="3" fontId="232" fillId="62" borderId="1" xfId="0" applyNumberFormat="1" applyFont="1" applyFill="1" applyBorder="1" applyAlignment="1">
      <alignment horizontal="center" vertical="center" wrapText="1"/>
    </xf>
    <xf numFmtId="3" fontId="232" fillId="62" borderId="1" xfId="0" applyNumberFormat="1" applyFont="1" applyFill="1" applyBorder="1" applyAlignment="1">
      <alignment horizontal="right" vertical="center" wrapText="1"/>
    </xf>
    <xf numFmtId="3" fontId="230" fillId="62" borderId="0" xfId="0" applyNumberFormat="1" applyFont="1" applyFill="1" applyAlignment="1">
      <alignment vertical="center"/>
    </xf>
    <xf numFmtId="0" fontId="262" fillId="62" borderId="1" xfId="0" applyFont="1" applyFill="1" applyBorder="1" applyAlignment="1">
      <alignment horizontal="center" vertical="center" wrapText="1"/>
    </xf>
    <xf numFmtId="3" fontId="262" fillId="62" borderId="1" xfId="2081" applyNumberFormat="1" applyFont="1" applyFill="1" applyBorder="1" applyAlignment="1">
      <alignment horizontal="left" vertical="center" wrapText="1"/>
    </xf>
    <xf numFmtId="41" fontId="262" fillId="62" borderId="0" xfId="0" applyNumberFormat="1" applyFont="1" applyFill="1" applyAlignment="1">
      <alignment vertical="center"/>
    </xf>
    <xf numFmtId="41" fontId="261" fillId="62" borderId="0" xfId="0" applyNumberFormat="1" applyFont="1" applyFill="1" applyAlignment="1">
      <alignment vertical="center"/>
    </xf>
    <xf numFmtId="3" fontId="230" fillId="62" borderId="1" xfId="0" applyNumberFormat="1" applyFont="1" applyFill="1" applyBorder="1" applyAlignment="1">
      <alignment horizontal="center" vertical="center" wrapText="1"/>
    </xf>
    <xf numFmtId="3" fontId="230" fillId="62" borderId="1" xfId="0" applyNumberFormat="1" applyFont="1" applyFill="1" applyBorder="1" applyAlignment="1">
      <alignment horizontal="left" vertical="center" wrapText="1"/>
    </xf>
    <xf numFmtId="41" fontId="250" fillId="0" borderId="1" xfId="0" applyNumberFormat="1" applyFont="1" applyBorder="1" applyAlignment="1">
      <alignment horizontal="center" vertical="center" wrapText="1"/>
    </xf>
    <xf numFmtId="41" fontId="250" fillId="0" borderId="1" xfId="0" applyNumberFormat="1" applyFont="1" applyBorder="1" applyAlignment="1">
      <alignment horizontal="left" vertical="center" wrapText="1"/>
    </xf>
    <xf numFmtId="3" fontId="250" fillId="37" borderId="1" xfId="0" applyNumberFormat="1" applyFont="1" applyFill="1" applyBorder="1" applyAlignment="1">
      <alignment horizontal="right" vertical="center" wrapText="1"/>
    </xf>
    <xf numFmtId="3" fontId="250" fillId="0" borderId="1" xfId="0" applyNumberFormat="1" applyFont="1" applyBorder="1" applyAlignment="1">
      <alignment horizontal="right" vertical="center" wrapText="1"/>
    </xf>
    <xf numFmtId="3" fontId="250" fillId="0" borderId="1" xfId="0" applyNumberFormat="1" applyFont="1" applyBorder="1" applyAlignment="1">
      <alignment horizontal="right" vertical="center"/>
    </xf>
    <xf numFmtId="176" fontId="250" fillId="0" borderId="1" xfId="3585" applyNumberFormat="1" applyFont="1" applyBorder="1" applyAlignment="1">
      <alignment horizontal="center" vertical="center" wrapText="1"/>
    </xf>
    <xf numFmtId="3" fontId="255" fillId="62" borderId="1" xfId="0" applyNumberFormat="1" applyFont="1" applyFill="1" applyBorder="1" applyAlignment="1">
      <alignment horizontal="right" vertical="center" wrapText="1"/>
    </xf>
    <xf numFmtId="3" fontId="233" fillId="62" borderId="0" xfId="0" applyNumberFormat="1" applyFont="1" applyFill="1" applyAlignment="1">
      <alignment vertical="center"/>
    </xf>
    <xf numFmtId="176" fontId="249" fillId="62" borderId="1" xfId="3585" applyNumberFormat="1" applyFont="1" applyFill="1" applyBorder="1" applyAlignment="1">
      <alignment horizontal="center" vertical="center" wrapText="1"/>
    </xf>
    <xf numFmtId="176" fontId="232" fillId="62" borderId="1" xfId="3585" applyNumberFormat="1" applyFont="1" applyFill="1" applyBorder="1" applyAlignment="1">
      <alignment horizontal="center" vertical="center"/>
    </xf>
    <xf numFmtId="0" fontId="232" fillId="0" borderId="1" xfId="0" applyFont="1" applyBorder="1" applyAlignment="1">
      <alignment horizontal="center" vertical="center" wrapText="1"/>
    </xf>
    <xf numFmtId="10" fontId="233" fillId="62" borderId="1" xfId="0" applyNumberFormat="1" applyFont="1" applyFill="1" applyBorder="1" applyAlignment="1">
      <alignment horizontal="center" vertical="center" wrapText="1"/>
    </xf>
    <xf numFmtId="176" fontId="255" fillId="62" borderId="1" xfId="3585" applyNumberFormat="1" applyFont="1" applyFill="1" applyBorder="1" applyAlignment="1">
      <alignment horizontal="center" vertical="center" wrapText="1"/>
    </xf>
    <xf numFmtId="41" fontId="69" fillId="62" borderId="1" xfId="0" applyNumberFormat="1" applyFont="1" applyFill="1" applyBorder="1" applyAlignment="1">
      <alignment horizontal="center" vertical="center" wrapText="1"/>
    </xf>
    <xf numFmtId="41" fontId="69" fillId="62" borderId="1" xfId="0" applyNumberFormat="1" applyFont="1" applyFill="1" applyBorder="1" applyAlignment="1">
      <alignment horizontal="left" vertical="center" wrapText="1"/>
    </xf>
    <xf numFmtId="0" fontId="69" fillId="0" borderId="1" xfId="0" applyFont="1" applyFill="1" applyBorder="1" applyAlignment="1">
      <alignment horizontal="center" vertical="center" wrapText="1"/>
    </xf>
    <xf numFmtId="3" fontId="69" fillId="0" borderId="1" xfId="0" applyNumberFormat="1" applyFont="1" applyFill="1" applyBorder="1" applyAlignment="1">
      <alignment horizontal="justify" vertical="center" wrapText="1"/>
    </xf>
    <xf numFmtId="176" fontId="69" fillId="0" borderId="1" xfId="3585" applyNumberFormat="1" applyFont="1" applyFill="1" applyBorder="1" applyAlignment="1">
      <alignment horizontal="right" vertical="center" wrapText="1"/>
    </xf>
    <xf numFmtId="3" fontId="230" fillId="0" borderId="0" xfId="0" applyNumberFormat="1" applyFont="1" applyFill="1" applyAlignment="1">
      <alignment vertical="center"/>
    </xf>
    <xf numFmtId="3" fontId="230" fillId="0" borderId="0" xfId="0" applyNumberFormat="1" applyFont="1" applyFill="1" applyAlignment="1">
      <alignment horizontal="center" vertical="center" wrapText="1"/>
    </xf>
    <xf numFmtId="41" fontId="69" fillId="0" borderId="1" xfId="0" applyNumberFormat="1" applyFont="1" applyFill="1" applyBorder="1" applyAlignment="1">
      <alignment horizontal="left" vertical="center" wrapText="1"/>
    </xf>
    <xf numFmtId="176" fontId="69" fillId="0" borderId="66" xfId="3585" applyNumberFormat="1" applyFont="1" applyFill="1" applyBorder="1" applyAlignment="1">
      <alignment horizontal="center" vertical="center" wrapText="1"/>
    </xf>
    <xf numFmtId="305" fontId="69" fillId="0" borderId="1" xfId="0" applyNumberFormat="1" applyFont="1" applyFill="1" applyBorder="1" applyAlignment="1">
      <alignment horizontal="center" vertical="center" wrapText="1"/>
    </xf>
    <xf numFmtId="9" fontId="69" fillId="0" borderId="1" xfId="0" applyNumberFormat="1" applyFont="1" applyFill="1" applyBorder="1" applyAlignment="1">
      <alignment horizontal="center" vertical="center" wrapText="1"/>
    </xf>
    <xf numFmtId="41" fontId="69" fillId="0" borderId="1" xfId="0" applyNumberFormat="1" applyFont="1" applyFill="1" applyBorder="1" applyAlignment="1">
      <alignment horizontal="center" vertical="center" wrapText="1"/>
    </xf>
    <xf numFmtId="41" fontId="69" fillId="0" borderId="0" xfId="0" applyNumberFormat="1" applyFont="1" applyFill="1" applyAlignment="1">
      <alignment vertical="center"/>
    </xf>
    <xf numFmtId="41" fontId="256" fillId="0" borderId="1" xfId="0" applyNumberFormat="1" applyFont="1" applyFill="1" applyBorder="1" applyAlignment="1">
      <alignment horizontal="center" vertical="center" wrapText="1"/>
    </xf>
    <xf numFmtId="41" fontId="256" fillId="0" borderId="1" xfId="0" applyNumberFormat="1" applyFont="1" applyFill="1" applyBorder="1" applyAlignment="1">
      <alignment horizontal="left" vertical="center" wrapText="1"/>
    </xf>
    <xf numFmtId="3" fontId="256" fillId="0" borderId="1" xfId="0" applyNumberFormat="1" applyFont="1" applyFill="1" applyBorder="1" applyAlignment="1">
      <alignment horizontal="right" vertical="center" wrapText="1"/>
    </xf>
    <xf numFmtId="3" fontId="256" fillId="0" borderId="1" xfId="0" applyNumberFormat="1" applyFont="1" applyFill="1" applyBorder="1" applyAlignment="1">
      <alignment horizontal="right" vertical="center"/>
    </xf>
    <xf numFmtId="176" fontId="256" fillId="0" borderId="1" xfId="3585" applyNumberFormat="1" applyFont="1" applyFill="1" applyBorder="1" applyAlignment="1">
      <alignment horizontal="center" vertical="center" wrapText="1"/>
    </xf>
    <xf numFmtId="176" fontId="256" fillId="0" borderId="1" xfId="3585" applyNumberFormat="1" applyFont="1" applyFill="1" applyBorder="1" applyAlignment="1">
      <alignment horizontal="center" vertical="center"/>
    </xf>
    <xf numFmtId="3" fontId="69" fillId="0" borderId="0" xfId="0" applyNumberFormat="1" applyFont="1" applyFill="1" applyAlignment="1">
      <alignment horizontal="right" vertical="center"/>
    </xf>
    <xf numFmtId="305" fontId="69" fillId="0" borderId="0" xfId="0" applyNumberFormat="1" applyFont="1" applyFill="1" applyAlignment="1">
      <alignment horizontal="center" vertical="center"/>
    </xf>
    <xf numFmtId="0" fontId="241" fillId="0" borderId="0" xfId="0" applyFont="1" applyFill="1" applyAlignment="1">
      <alignment vertical="center"/>
    </xf>
    <xf numFmtId="176" fontId="241" fillId="0" borderId="0" xfId="3585" applyNumberFormat="1" applyFont="1" applyFill="1" applyAlignment="1">
      <alignment vertical="center"/>
    </xf>
    <xf numFmtId="3" fontId="69" fillId="0" borderId="0" xfId="0" applyNumberFormat="1" applyFont="1" applyFill="1" applyBorder="1" applyAlignment="1">
      <alignment vertical="center"/>
    </xf>
    <xf numFmtId="41" fontId="232" fillId="0" borderId="1" xfId="0" applyNumberFormat="1" applyFont="1" applyFill="1" applyBorder="1" applyAlignment="1">
      <alignment vertical="center" wrapText="1"/>
    </xf>
    <xf numFmtId="176" fontId="69" fillId="0" borderId="9" xfId="3585" applyNumberFormat="1" applyFont="1" applyFill="1" applyBorder="1" applyAlignment="1">
      <alignment horizontal="center" vertical="center" wrapText="1"/>
    </xf>
    <xf numFmtId="305" fontId="232" fillId="0" borderId="1" xfId="0" applyNumberFormat="1" applyFont="1" applyFill="1" applyBorder="1" applyAlignment="1">
      <alignment horizontal="center" vertical="center" wrapText="1"/>
    </xf>
    <xf numFmtId="3" fontId="232" fillId="0" borderId="66" xfId="0" applyNumberFormat="1" applyFont="1" applyFill="1" applyBorder="1" applyAlignment="1">
      <alignment horizontal="right" vertical="center" wrapText="1"/>
    </xf>
    <xf numFmtId="0" fontId="69" fillId="0" borderId="0" xfId="0" applyFont="1" applyFill="1" applyAlignment="1">
      <alignment horizontal="center" vertical="center"/>
    </xf>
    <xf numFmtId="41" fontId="69" fillId="0" borderId="7" xfId="0" applyNumberFormat="1" applyFont="1" applyFill="1" applyBorder="1" applyAlignment="1">
      <alignment horizontal="left" vertical="center" wrapText="1"/>
    </xf>
    <xf numFmtId="3" fontId="231" fillId="0" borderId="0" xfId="0" applyNumberFormat="1" applyFont="1" applyFill="1" applyAlignment="1">
      <alignment horizontal="right" vertical="center"/>
    </xf>
    <xf numFmtId="3" fontId="11" fillId="0" borderId="0" xfId="0" applyNumberFormat="1" applyFont="1" applyFill="1" applyAlignment="1">
      <alignment horizontal="right" vertical="center" wrapText="1"/>
    </xf>
    <xf numFmtId="304" fontId="231" fillId="0" borderId="10" xfId="0" applyNumberFormat="1" applyFont="1" applyFill="1" applyBorder="1" applyAlignment="1">
      <alignment horizontal="right" vertical="center"/>
    </xf>
    <xf numFmtId="3" fontId="232" fillId="0" borderId="1" xfId="0" applyNumberFormat="1" applyFont="1" applyFill="1" applyBorder="1" applyAlignment="1">
      <alignment horizontal="right" vertical="center" wrapText="1"/>
    </xf>
    <xf numFmtId="176" fontId="232" fillId="0" borderId="1" xfId="3585" applyNumberFormat="1" applyFont="1" applyFill="1" applyBorder="1" applyAlignment="1">
      <alignment horizontal="right" vertical="center" wrapText="1"/>
    </xf>
    <xf numFmtId="176" fontId="233" fillId="0" borderId="1" xfId="3585" applyNumberFormat="1" applyFont="1" applyFill="1" applyBorder="1" applyAlignment="1">
      <alignment horizontal="right" vertical="center" wrapText="1"/>
    </xf>
    <xf numFmtId="3" fontId="240" fillId="0" borderId="0" xfId="0" applyNumberFormat="1" applyFont="1" applyFill="1" applyAlignment="1">
      <alignment vertical="center"/>
    </xf>
    <xf numFmtId="3" fontId="11" fillId="0" borderId="0" xfId="0" applyNumberFormat="1" applyFont="1" applyFill="1" applyAlignment="1">
      <alignment vertical="center"/>
    </xf>
    <xf numFmtId="3" fontId="11" fillId="0" borderId="10" xfId="0" applyNumberFormat="1" applyFont="1" applyFill="1" applyBorder="1" applyAlignment="1">
      <alignment vertical="center"/>
    </xf>
    <xf numFmtId="3" fontId="230" fillId="0" borderId="0" xfId="0" applyNumberFormat="1" applyFont="1" applyFill="1" applyAlignment="1">
      <alignment horizontal="right" vertical="center"/>
    </xf>
    <xf numFmtId="304" fontId="230" fillId="0" borderId="0" xfId="0" applyNumberFormat="1" applyFont="1" applyFill="1" applyAlignment="1">
      <alignment horizontal="right" vertical="center"/>
    </xf>
    <xf numFmtId="304" fontId="230" fillId="0" borderId="0" xfId="0" applyNumberFormat="1" applyFont="1" applyFill="1" applyAlignment="1">
      <alignment vertical="center"/>
    </xf>
    <xf numFmtId="0" fontId="290" fillId="62" borderId="0" xfId="0" applyFont="1" applyFill="1" applyAlignment="1">
      <alignment vertical="center"/>
    </xf>
    <xf numFmtId="0" fontId="290" fillId="0" borderId="0" xfId="0" applyFont="1" applyAlignment="1">
      <alignment vertical="center"/>
    </xf>
    <xf numFmtId="3" fontId="232" fillId="0" borderId="1" xfId="0" applyNumberFormat="1" applyFont="1" applyBorder="1" applyAlignment="1">
      <alignment horizontal="center" vertical="center" wrapText="1"/>
    </xf>
    <xf numFmtId="3" fontId="263" fillId="0" borderId="0" xfId="0" applyNumberFormat="1" applyFont="1" applyAlignment="1">
      <alignment vertical="center"/>
    </xf>
    <xf numFmtId="3" fontId="291" fillId="0" borderId="0" xfId="0" applyNumberFormat="1" applyFont="1" applyAlignment="1">
      <alignment vertical="center"/>
    </xf>
    <xf numFmtId="3" fontId="291" fillId="0" borderId="0" xfId="0" applyNumberFormat="1" applyFont="1" applyAlignment="1">
      <alignment horizontal="right" vertical="center"/>
    </xf>
    <xf numFmtId="3" fontId="232" fillId="0" borderId="66" xfId="0" applyNumberFormat="1" applyFont="1" applyBorder="1" applyAlignment="1">
      <alignment horizontal="center" vertical="center" wrapText="1"/>
    </xf>
    <xf numFmtId="3" fontId="232" fillId="0" borderId="66" xfId="0" applyNumberFormat="1" applyFont="1" applyBorder="1" applyAlignment="1">
      <alignment horizontal="justify" vertical="center" wrapText="1"/>
    </xf>
    <xf numFmtId="3" fontId="232" fillId="62" borderId="66" xfId="0" applyNumberFormat="1" applyFont="1" applyFill="1" applyBorder="1" applyAlignment="1">
      <alignment horizontal="right" vertical="center" wrapText="1"/>
    </xf>
    <xf numFmtId="3" fontId="232" fillId="0" borderId="66" xfId="0" applyNumberFormat="1" applyFont="1" applyBorder="1" applyAlignment="1">
      <alignment horizontal="right" vertical="center" wrapText="1"/>
    </xf>
    <xf numFmtId="176" fontId="232" fillId="0" borderId="66" xfId="3585" applyNumberFormat="1" applyFont="1" applyBorder="1" applyAlignment="1">
      <alignment horizontal="right" vertical="center" wrapText="1"/>
    </xf>
    <xf numFmtId="3" fontId="233" fillId="0" borderId="66" xfId="0" applyNumberFormat="1" applyFont="1" applyFill="1" applyBorder="1" applyAlignment="1">
      <alignment horizontal="right" vertical="center" wrapText="1"/>
    </xf>
    <xf numFmtId="3" fontId="69" fillId="0" borderId="66" xfId="0" applyNumberFormat="1" applyFont="1" applyFill="1" applyBorder="1" applyAlignment="1">
      <alignment horizontal="right" vertical="center" wrapText="1"/>
    </xf>
    <xf numFmtId="176" fontId="241" fillId="0" borderId="1" xfId="3585" applyNumberFormat="1" applyFont="1" applyFill="1" applyBorder="1" applyAlignment="1">
      <alignment horizontal="right" vertical="center" wrapText="1"/>
    </xf>
    <xf numFmtId="3" fontId="241" fillId="0" borderId="66" xfId="0" applyNumberFormat="1" applyFont="1" applyFill="1" applyBorder="1" applyAlignment="1">
      <alignment horizontal="right" vertical="center" wrapText="1"/>
    </xf>
    <xf numFmtId="3" fontId="231" fillId="0" borderId="0" xfId="0" applyNumberFormat="1" applyFont="1" applyFill="1" applyAlignment="1">
      <alignment horizontal="right" vertical="center" wrapText="1"/>
    </xf>
    <xf numFmtId="3" fontId="69" fillId="0" borderId="0" xfId="0" applyNumberFormat="1" applyFont="1" applyFill="1" applyAlignment="1">
      <alignment horizontal="center" vertical="center"/>
    </xf>
    <xf numFmtId="3" fontId="2" fillId="0" borderId="0" xfId="0" applyNumberFormat="1" applyFont="1" applyFill="1" applyAlignment="1">
      <alignment horizontal="left" vertical="center" wrapText="1"/>
    </xf>
    <xf numFmtId="41" fontId="232" fillId="0" borderId="1" xfId="0" applyNumberFormat="1" applyFont="1" applyFill="1" applyBorder="1" applyAlignment="1">
      <alignment horizontal="center" vertical="center" wrapText="1"/>
    </xf>
    <xf numFmtId="3" fontId="232" fillId="0" borderId="1" xfId="0" applyNumberFormat="1" applyFont="1" applyBorder="1" applyAlignment="1">
      <alignment horizontal="center" vertical="center" wrapText="1"/>
    </xf>
    <xf numFmtId="41" fontId="69" fillId="0" borderId="66" xfId="0" applyNumberFormat="1" applyFont="1" applyFill="1" applyBorder="1" applyAlignment="1">
      <alignment horizontal="center" vertical="center" wrapText="1"/>
    </xf>
    <xf numFmtId="41" fontId="69" fillId="0" borderId="66" xfId="0" applyNumberFormat="1" applyFont="1" applyFill="1" applyBorder="1" applyAlignment="1">
      <alignment horizontal="right" vertical="center" wrapText="1"/>
    </xf>
    <xf numFmtId="3" fontId="69" fillId="0" borderId="0" xfId="0" applyNumberFormat="1" applyFont="1" applyFill="1" applyBorder="1" applyAlignment="1">
      <alignment horizontal="center" vertical="center"/>
    </xf>
    <xf numFmtId="3" fontId="241" fillId="0" borderId="0" xfId="0" applyNumberFormat="1" applyFont="1" applyFill="1" applyBorder="1" applyAlignment="1">
      <alignment vertical="center"/>
    </xf>
    <xf numFmtId="0" fontId="241" fillId="0" borderId="0" xfId="0" applyFont="1" applyFill="1" applyBorder="1" applyAlignment="1">
      <alignment vertical="center"/>
    </xf>
    <xf numFmtId="41" fontId="241" fillId="0" borderId="10" xfId="0" applyNumberFormat="1" applyFont="1" applyFill="1" applyBorder="1" applyAlignment="1">
      <alignment horizontal="center" vertical="center"/>
    </xf>
    <xf numFmtId="41" fontId="69" fillId="0" borderId="10" xfId="0" applyNumberFormat="1" applyFont="1" applyFill="1" applyBorder="1" applyAlignment="1">
      <alignment vertical="center"/>
    </xf>
    <xf numFmtId="41" fontId="232" fillId="0" borderId="10" xfId="0" applyNumberFormat="1" applyFont="1" applyFill="1" applyBorder="1" applyAlignment="1">
      <alignment horizontal="right" vertical="center" wrapText="1"/>
    </xf>
    <xf numFmtId="3" fontId="69" fillId="0" borderId="10" xfId="0" applyNumberFormat="1" applyFont="1" applyFill="1" applyBorder="1" applyAlignment="1">
      <alignment vertical="center"/>
    </xf>
    <xf numFmtId="3" fontId="241" fillId="0" borderId="10" xfId="0" applyNumberFormat="1" applyFont="1" applyFill="1" applyBorder="1" applyAlignment="1">
      <alignment vertical="center"/>
    </xf>
    <xf numFmtId="41" fontId="232" fillId="0" borderId="66" xfId="0" quotePrefix="1" applyNumberFormat="1" applyFont="1" applyFill="1" applyBorder="1" applyAlignment="1">
      <alignment horizontal="center" vertical="center" wrapText="1"/>
    </xf>
    <xf numFmtId="3" fontId="241" fillId="0" borderId="66" xfId="510" applyNumberFormat="1" applyFont="1" applyFill="1" applyBorder="1" applyAlignment="1">
      <alignment horizontal="right" vertical="center" wrapText="1"/>
    </xf>
    <xf numFmtId="175" fontId="241" fillId="0" borderId="66" xfId="510" applyNumberFormat="1" applyFont="1" applyFill="1" applyBorder="1" applyAlignment="1">
      <alignment horizontal="right" vertical="center" wrapText="1"/>
    </xf>
    <xf numFmtId="175" fontId="69" fillId="0" borderId="66" xfId="510" applyNumberFormat="1" applyFont="1" applyFill="1" applyBorder="1" applyAlignment="1">
      <alignment horizontal="right" vertical="center" wrapText="1" shrinkToFit="1"/>
    </xf>
    <xf numFmtId="175" fontId="69" fillId="0" borderId="66" xfId="510" applyNumberFormat="1" applyFont="1" applyFill="1" applyBorder="1" applyAlignment="1">
      <alignment horizontal="right" vertical="center" wrapText="1"/>
    </xf>
    <xf numFmtId="3" fontId="69" fillId="0" borderId="66" xfId="510" applyNumberFormat="1" applyFont="1" applyFill="1" applyBorder="1" applyAlignment="1">
      <alignment horizontal="right" vertical="center" wrapText="1" shrinkToFit="1"/>
    </xf>
    <xf numFmtId="3" fontId="241" fillId="0" borderId="66" xfId="510" applyNumberFormat="1" applyFont="1" applyFill="1" applyBorder="1" applyAlignment="1">
      <alignment horizontal="right" vertical="center" wrapText="1" shrinkToFit="1"/>
    </xf>
    <xf numFmtId="175" fontId="241" fillId="0" borderId="66" xfId="510" applyNumberFormat="1" applyFont="1" applyFill="1" applyBorder="1" applyAlignment="1">
      <alignment horizontal="right" vertical="center" wrapText="1" shrinkToFit="1"/>
    </xf>
    <xf numFmtId="175" fontId="232" fillId="0" borderId="66" xfId="510" applyNumberFormat="1" applyFont="1" applyFill="1" applyBorder="1" applyAlignment="1">
      <alignment horizontal="right" vertical="center" wrapText="1"/>
    </xf>
    <xf numFmtId="175" fontId="256" fillId="0" borderId="66" xfId="510" applyNumberFormat="1" applyFont="1" applyFill="1" applyBorder="1" applyAlignment="1">
      <alignment horizontal="right" vertical="center" wrapText="1"/>
    </xf>
    <xf numFmtId="175" fontId="256" fillId="0" borderId="66" xfId="510" applyNumberFormat="1" applyFont="1" applyFill="1" applyBorder="1" applyAlignment="1">
      <alignment horizontal="right" vertical="center" wrapText="1" shrinkToFit="1"/>
    </xf>
    <xf numFmtId="3" fontId="256" fillId="62" borderId="66" xfId="510" applyNumberFormat="1" applyFont="1" applyFill="1" applyBorder="1" applyAlignment="1">
      <alignment horizontal="justify" vertical="center" wrapText="1"/>
    </xf>
    <xf numFmtId="0" fontId="241" fillId="0" borderId="66" xfId="0" applyFont="1" applyFill="1" applyBorder="1" applyAlignment="1">
      <alignment horizontal="justify" vertical="center" wrapText="1"/>
    </xf>
    <xf numFmtId="3" fontId="241" fillId="0" borderId="66" xfId="0" applyNumberFormat="1" applyFont="1" applyFill="1" applyBorder="1" applyAlignment="1">
      <alignment horizontal="justify" vertical="center" wrapText="1"/>
    </xf>
    <xf numFmtId="305" fontId="241" fillId="0" borderId="1" xfId="0" applyNumberFormat="1" applyFont="1" applyFill="1" applyBorder="1" applyAlignment="1">
      <alignment horizontal="justify" vertical="center" wrapText="1"/>
    </xf>
    <xf numFmtId="3" fontId="241" fillId="0" borderId="0" xfId="0" applyNumberFormat="1" applyFont="1" applyFill="1" applyAlignment="1">
      <alignment horizontal="justify" vertical="center" wrapText="1"/>
    </xf>
    <xf numFmtId="41" fontId="232" fillId="0" borderId="66" xfId="0" applyNumberFormat="1" applyFont="1" applyFill="1" applyBorder="1" applyAlignment="1">
      <alignment horizontal="justify" vertical="center" wrapText="1"/>
    </xf>
    <xf numFmtId="3" fontId="232" fillId="0" borderId="66" xfId="0" applyNumberFormat="1" applyFont="1" applyFill="1" applyBorder="1" applyAlignment="1">
      <alignment horizontal="justify" vertical="center" wrapText="1"/>
    </xf>
    <xf numFmtId="176" fontId="232" fillId="0" borderId="66" xfId="3585" applyNumberFormat="1" applyFont="1" applyFill="1" applyBorder="1" applyAlignment="1">
      <alignment horizontal="justify" vertical="center" wrapText="1"/>
    </xf>
    <xf numFmtId="9" fontId="232" fillId="0" borderId="1" xfId="0" applyNumberFormat="1" applyFont="1" applyFill="1" applyBorder="1" applyAlignment="1">
      <alignment horizontal="justify" vertical="center" wrapText="1"/>
    </xf>
    <xf numFmtId="3" fontId="232" fillId="0" borderId="0" xfId="0" applyNumberFormat="1" applyFont="1" applyFill="1" applyAlignment="1">
      <alignment horizontal="justify" vertical="center" wrapText="1"/>
    </xf>
    <xf numFmtId="0" fontId="232" fillId="0" borderId="66" xfId="0" applyFont="1" applyFill="1" applyBorder="1" applyAlignment="1">
      <alignment horizontal="justify" vertical="center" wrapText="1"/>
    </xf>
    <xf numFmtId="41" fontId="233" fillId="0" borderId="66" xfId="0" applyNumberFormat="1" applyFont="1" applyFill="1" applyBorder="1" applyAlignment="1">
      <alignment horizontal="justify" vertical="center" wrapText="1"/>
    </xf>
    <xf numFmtId="3" fontId="69" fillId="0" borderId="66" xfId="0" applyNumberFormat="1" applyFont="1" applyFill="1" applyBorder="1" applyAlignment="1">
      <alignment horizontal="justify" vertical="center" wrapText="1"/>
    </xf>
    <xf numFmtId="176" fontId="233" fillId="0" borderId="66" xfId="3585" applyNumberFormat="1" applyFont="1" applyFill="1" applyBorder="1" applyAlignment="1">
      <alignment horizontal="justify" vertical="center" wrapText="1"/>
    </xf>
    <xf numFmtId="305" fontId="233" fillId="0" borderId="1" xfId="0" applyNumberFormat="1" applyFont="1" applyFill="1" applyBorder="1" applyAlignment="1">
      <alignment horizontal="justify" vertical="center" wrapText="1"/>
    </xf>
    <xf numFmtId="3" fontId="233" fillId="0" borderId="0" xfId="0" applyNumberFormat="1" applyFont="1" applyFill="1" applyAlignment="1">
      <alignment horizontal="justify" vertical="center" wrapText="1"/>
    </xf>
    <xf numFmtId="41" fontId="69" fillId="0" borderId="66" xfId="0" applyNumberFormat="1" applyFont="1" applyFill="1" applyBorder="1" applyAlignment="1">
      <alignment horizontal="justify" vertical="center" wrapText="1"/>
    </xf>
    <xf numFmtId="3" fontId="256" fillId="62" borderId="66" xfId="0" applyNumberFormat="1" applyFont="1" applyFill="1" applyBorder="1" applyAlignment="1">
      <alignment horizontal="justify" vertical="center" wrapText="1"/>
    </xf>
    <xf numFmtId="176" fontId="69" fillId="0" borderId="66" xfId="3585" applyNumberFormat="1" applyFont="1" applyFill="1" applyBorder="1" applyAlignment="1">
      <alignment horizontal="justify" vertical="center" wrapText="1"/>
    </xf>
    <xf numFmtId="305" fontId="69" fillId="0" borderId="1" xfId="0" applyNumberFormat="1" applyFont="1" applyFill="1" applyBorder="1" applyAlignment="1">
      <alignment horizontal="justify" vertical="center" wrapText="1"/>
    </xf>
    <xf numFmtId="3" fontId="69" fillId="0" borderId="0" xfId="0" applyNumberFormat="1" applyFont="1" applyFill="1" applyAlignment="1">
      <alignment horizontal="justify" vertical="center" wrapText="1"/>
    </xf>
    <xf numFmtId="3" fontId="69" fillId="0" borderId="7" xfId="0" applyNumberFormat="1" applyFont="1" applyFill="1" applyBorder="1" applyAlignment="1">
      <alignment horizontal="justify" vertical="center" wrapText="1"/>
    </xf>
    <xf numFmtId="0" fontId="69" fillId="0" borderId="66" xfId="0" applyFont="1" applyFill="1" applyBorder="1" applyAlignment="1">
      <alignment horizontal="justify" vertical="center" wrapText="1"/>
    </xf>
    <xf numFmtId="9" fontId="69" fillId="0" borderId="1" xfId="0" applyNumberFormat="1" applyFont="1" applyFill="1" applyBorder="1" applyAlignment="1">
      <alignment horizontal="justify" vertical="center" wrapText="1"/>
    </xf>
    <xf numFmtId="41" fontId="232" fillId="0" borderId="66" xfId="0" quotePrefix="1" applyNumberFormat="1" applyFont="1" applyFill="1" applyBorder="1" applyAlignment="1">
      <alignment horizontal="justify" vertical="center" wrapText="1"/>
    </xf>
    <xf numFmtId="41" fontId="241" fillId="0" borderId="66" xfId="0" quotePrefix="1" applyNumberFormat="1" applyFont="1" applyFill="1" applyBorder="1" applyAlignment="1">
      <alignment horizontal="justify" vertical="center" wrapText="1"/>
    </xf>
    <xf numFmtId="41" fontId="241" fillId="0" borderId="66" xfId="0" applyNumberFormat="1" applyFont="1" applyFill="1" applyBorder="1" applyAlignment="1">
      <alignment horizontal="justify" vertical="center" wrapText="1"/>
    </xf>
    <xf numFmtId="9" fontId="241" fillId="0" borderId="66" xfId="0" applyNumberFormat="1" applyFont="1" applyFill="1" applyBorder="1" applyAlignment="1">
      <alignment horizontal="justify" vertical="center" wrapText="1"/>
    </xf>
    <xf numFmtId="41" fontId="69" fillId="0" borderId="66" xfId="0" quotePrefix="1" applyNumberFormat="1" applyFont="1" applyFill="1" applyBorder="1" applyAlignment="1">
      <alignment horizontal="justify" vertical="center" wrapText="1"/>
    </xf>
    <xf numFmtId="9" fontId="69" fillId="0" borderId="66" xfId="0" applyNumberFormat="1" applyFont="1" applyFill="1" applyBorder="1" applyAlignment="1">
      <alignment horizontal="justify" vertical="center" wrapText="1"/>
    </xf>
    <xf numFmtId="305" fontId="69" fillId="0" borderId="66" xfId="0" applyNumberFormat="1" applyFont="1" applyFill="1" applyBorder="1" applyAlignment="1">
      <alignment horizontal="justify" vertical="center" wrapText="1"/>
    </xf>
    <xf numFmtId="3" fontId="256" fillId="62" borderId="66" xfId="2083" applyNumberFormat="1" applyFont="1" applyFill="1" applyBorder="1" applyAlignment="1">
      <alignment horizontal="justify" vertical="center" wrapText="1" shrinkToFit="1"/>
    </xf>
    <xf numFmtId="0" fontId="69" fillId="0" borderId="66" xfId="0" quotePrefix="1" applyFont="1" applyFill="1" applyBorder="1" applyAlignment="1">
      <alignment horizontal="justify" vertical="center" wrapText="1"/>
    </xf>
    <xf numFmtId="305" fontId="233" fillId="0" borderId="66" xfId="0" applyNumberFormat="1" applyFont="1" applyFill="1" applyBorder="1" applyAlignment="1">
      <alignment horizontal="justify" vertical="center" wrapText="1"/>
    </xf>
    <xf numFmtId="4" fontId="69" fillId="0" borderId="66" xfId="2083" applyNumberFormat="1" applyFont="1" applyFill="1" applyBorder="1" applyAlignment="1">
      <alignment horizontal="justify" vertical="center" wrapText="1" shrinkToFit="1"/>
    </xf>
    <xf numFmtId="3" fontId="233" fillId="0" borderId="66" xfId="2083" applyNumberFormat="1" applyFont="1" applyFill="1" applyBorder="1" applyAlignment="1">
      <alignment horizontal="justify" vertical="center" wrapText="1"/>
    </xf>
    <xf numFmtId="9" fontId="233" fillId="0" borderId="1" xfId="0" applyNumberFormat="1" applyFont="1" applyFill="1" applyBorder="1" applyAlignment="1">
      <alignment horizontal="justify" vertical="center" wrapText="1"/>
    </xf>
    <xf numFmtId="3" fontId="241" fillId="0" borderId="66" xfId="2083" applyNumberFormat="1" applyFont="1" applyFill="1" applyBorder="1" applyAlignment="1">
      <alignment horizontal="justify" vertical="center" wrapText="1"/>
    </xf>
    <xf numFmtId="9" fontId="241" fillId="0" borderId="1" xfId="0" applyNumberFormat="1" applyFont="1" applyFill="1" applyBorder="1" applyAlignment="1">
      <alignment horizontal="justify" vertical="center" wrapText="1"/>
    </xf>
    <xf numFmtId="3" fontId="69" fillId="0" borderId="66" xfId="5840" applyNumberFormat="1" applyFont="1" applyFill="1" applyBorder="1" applyAlignment="1">
      <alignment horizontal="justify" vertical="center" wrapText="1"/>
    </xf>
    <xf numFmtId="3" fontId="250" fillId="62" borderId="66" xfId="0" applyNumberFormat="1" applyFont="1" applyFill="1" applyBorder="1" applyAlignment="1">
      <alignment horizontal="justify" vertical="center" wrapText="1"/>
    </xf>
    <xf numFmtId="4" fontId="233" fillId="0" borderId="66" xfId="2083" applyNumberFormat="1" applyFont="1" applyFill="1" applyBorder="1" applyAlignment="1">
      <alignment horizontal="justify" vertical="center" wrapText="1" shrinkToFit="1"/>
    </xf>
    <xf numFmtId="9" fontId="232" fillId="0" borderId="66" xfId="0" applyNumberFormat="1" applyFont="1" applyFill="1" applyBorder="1" applyAlignment="1">
      <alignment horizontal="justify" vertical="center" wrapText="1"/>
    </xf>
    <xf numFmtId="4" fontId="241" fillId="0" borderId="66" xfId="2083" applyNumberFormat="1" applyFont="1" applyFill="1" applyBorder="1" applyAlignment="1">
      <alignment horizontal="justify" vertical="center" wrapText="1" shrinkToFit="1"/>
    </xf>
    <xf numFmtId="4" fontId="232" fillId="0" borderId="66" xfId="2083" applyNumberFormat="1" applyFont="1" applyFill="1" applyBorder="1" applyAlignment="1">
      <alignment horizontal="justify" vertical="center" wrapText="1"/>
    </xf>
    <xf numFmtId="3" fontId="256" fillId="62" borderId="66" xfId="2083" applyNumberFormat="1" applyFont="1" applyFill="1" applyBorder="1" applyAlignment="1">
      <alignment horizontal="justify" vertical="center" wrapText="1"/>
    </xf>
    <xf numFmtId="4" fontId="69" fillId="0" borderId="66" xfId="2083" applyNumberFormat="1" applyFont="1" applyFill="1" applyBorder="1" applyAlignment="1">
      <alignment horizontal="justify" vertical="center" wrapText="1"/>
    </xf>
    <xf numFmtId="3" fontId="256" fillId="62" borderId="66" xfId="5840" applyNumberFormat="1" applyFont="1" applyFill="1" applyBorder="1" applyAlignment="1">
      <alignment horizontal="justify" vertical="center" wrapText="1"/>
    </xf>
    <xf numFmtId="305" fontId="232" fillId="0" borderId="1" xfId="0" applyNumberFormat="1" applyFont="1" applyFill="1" applyBorder="1" applyAlignment="1">
      <alignment horizontal="justify" vertical="center" wrapText="1"/>
    </xf>
    <xf numFmtId="305" fontId="241" fillId="0" borderId="66" xfId="0" applyNumberFormat="1" applyFont="1" applyFill="1" applyBorder="1" applyAlignment="1">
      <alignment horizontal="justify" vertical="center" wrapText="1"/>
    </xf>
    <xf numFmtId="3" fontId="256" fillId="62" borderId="66" xfId="2081" applyNumberFormat="1" applyFont="1" applyFill="1" applyBorder="1" applyAlignment="1">
      <alignment horizontal="justify" vertical="center" wrapText="1" shrinkToFit="1"/>
    </xf>
    <xf numFmtId="3" fontId="256" fillId="62" borderId="66" xfId="5841" applyNumberFormat="1" applyFont="1" applyFill="1" applyBorder="1" applyAlignment="1">
      <alignment horizontal="justify" vertical="center" wrapText="1"/>
    </xf>
    <xf numFmtId="305" fontId="232" fillId="0" borderId="66" xfId="0" applyNumberFormat="1" applyFont="1" applyFill="1" applyBorder="1" applyAlignment="1">
      <alignment horizontal="justify" vertical="center" wrapText="1"/>
    </xf>
    <xf numFmtId="49" fontId="69" fillId="0" borderId="66" xfId="0" applyNumberFormat="1" applyFont="1" applyFill="1" applyBorder="1" applyAlignment="1">
      <alignment horizontal="justify" vertical="center" wrapText="1"/>
    </xf>
    <xf numFmtId="49" fontId="69" fillId="0" borderId="66" xfId="5840" applyNumberFormat="1" applyFont="1" applyFill="1" applyBorder="1" applyAlignment="1">
      <alignment horizontal="justify" vertical="center" wrapText="1"/>
    </xf>
    <xf numFmtId="3" fontId="256" fillId="62" borderId="66" xfId="2081" applyNumberFormat="1" applyFont="1" applyFill="1" applyBorder="1" applyAlignment="1">
      <alignment horizontal="justify" vertical="center" wrapText="1"/>
    </xf>
    <xf numFmtId="275" fontId="69" fillId="0" borderId="66" xfId="2083" applyFont="1" applyFill="1" applyBorder="1" applyAlignment="1">
      <alignment horizontal="justify" vertical="center" wrapText="1"/>
    </xf>
    <xf numFmtId="3" fontId="69" fillId="0" borderId="66" xfId="2081" applyNumberFormat="1" applyFont="1" applyFill="1" applyBorder="1" applyAlignment="1">
      <alignment horizontal="justify" vertical="center" wrapText="1" shrinkToFit="1"/>
    </xf>
    <xf numFmtId="3" fontId="256" fillId="62" borderId="66" xfId="287" quotePrefix="1" applyNumberFormat="1" applyFont="1" applyFill="1" applyBorder="1" applyAlignment="1">
      <alignment horizontal="justify" vertical="center" wrapText="1"/>
    </xf>
    <xf numFmtId="3" fontId="256" fillId="62" borderId="66" xfId="0" applyNumberFormat="1" applyFont="1" applyFill="1" applyBorder="1" applyAlignment="1">
      <alignment horizontal="justify" vertical="center" wrapText="1" shrinkToFit="1"/>
    </xf>
    <xf numFmtId="3" fontId="69" fillId="0" borderId="66" xfId="0" applyNumberFormat="1" applyFont="1" applyFill="1" applyBorder="1" applyAlignment="1">
      <alignment horizontal="justify" vertical="center" wrapText="1" shrinkToFit="1"/>
    </xf>
    <xf numFmtId="3" fontId="233" fillId="0" borderId="66" xfId="2081" applyNumberFormat="1" applyFont="1" applyFill="1" applyBorder="1" applyAlignment="1">
      <alignment horizontal="justify" vertical="center" wrapText="1"/>
    </xf>
    <xf numFmtId="4" fontId="69" fillId="0" borderId="66" xfId="2081" applyNumberFormat="1" applyFont="1" applyFill="1" applyBorder="1" applyAlignment="1">
      <alignment horizontal="justify" vertical="center" wrapText="1"/>
    </xf>
    <xf numFmtId="3" fontId="69" fillId="0" borderId="66" xfId="2081" applyNumberFormat="1" applyFont="1" applyFill="1" applyBorder="1" applyAlignment="1">
      <alignment horizontal="justify" vertical="center" wrapText="1"/>
    </xf>
    <xf numFmtId="3" fontId="233" fillId="0" borderId="66" xfId="2081" applyNumberFormat="1" applyFont="1" applyFill="1" applyBorder="1" applyAlignment="1">
      <alignment horizontal="justify" vertical="center" wrapText="1" shrinkToFit="1"/>
    </xf>
    <xf numFmtId="305" fontId="241" fillId="0" borderId="66" xfId="0" quotePrefix="1" applyNumberFormat="1" applyFont="1" applyFill="1" applyBorder="1" applyAlignment="1">
      <alignment horizontal="justify" vertical="center" wrapText="1"/>
    </xf>
    <xf numFmtId="0" fontId="69" fillId="0" borderId="66" xfId="0" applyFont="1" applyFill="1" applyBorder="1" applyAlignment="1">
      <alignment horizontal="center" vertical="center" wrapText="1"/>
    </xf>
    <xf numFmtId="3" fontId="69" fillId="0" borderId="66" xfId="0" applyNumberFormat="1" applyFont="1" applyFill="1" applyBorder="1" applyAlignment="1">
      <alignment horizontal="center" vertical="center" wrapText="1"/>
    </xf>
    <xf numFmtId="0" fontId="69" fillId="0" borderId="0" xfId="0" applyFont="1" applyFill="1" applyAlignment="1">
      <alignment horizontal="center" vertical="center" wrapText="1"/>
    </xf>
    <xf numFmtId="176" fontId="232" fillId="0" borderId="66" xfId="3585" applyNumberFormat="1" applyFont="1" applyFill="1" applyBorder="1" applyAlignment="1">
      <alignment horizontal="right" vertical="center" wrapText="1"/>
    </xf>
    <xf numFmtId="176" fontId="233" fillId="0" borderId="66" xfId="3585" applyNumberFormat="1" applyFont="1" applyFill="1" applyBorder="1" applyAlignment="1">
      <alignment horizontal="right" vertical="center" wrapText="1"/>
    </xf>
    <xf numFmtId="3" fontId="256" fillId="62" borderId="66" xfId="0" applyNumberFormat="1" applyFont="1" applyFill="1" applyBorder="1" applyAlignment="1">
      <alignment horizontal="right" vertical="center" wrapText="1"/>
    </xf>
    <xf numFmtId="176" fontId="69" fillId="0" borderId="66" xfId="3585" applyNumberFormat="1" applyFont="1" applyFill="1" applyBorder="1" applyAlignment="1">
      <alignment horizontal="right" vertical="center" wrapText="1"/>
    </xf>
    <xf numFmtId="176" fontId="241" fillId="0" borderId="66" xfId="3585" applyNumberFormat="1" applyFont="1" applyFill="1" applyBorder="1" applyAlignment="1">
      <alignment horizontal="right" vertical="center" wrapText="1"/>
    </xf>
    <xf numFmtId="0" fontId="69" fillId="0" borderId="66" xfId="0" applyFont="1" applyFill="1" applyBorder="1" applyAlignment="1">
      <alignment horizontal="right" vertical="center" wrapText="1"/>
    </xf>
    <xf numFmtId="4" fontId="232" fillId="0" borderId="66" xfId="2081" applyNumberFormat="1" applyFont="1" applyFill="1" applyBorder="1" applyAlignment="1">
      <alignment horizontal="justify" vertical="center" wrapText="1"/>
    </xf>
    <xf numFmtId="3" fontId="232" fillId="0" borderId="66" xfId="2081" applyNumberFormat="1" applyFont="1" applyFill="1" applyBorder="1" applyAlignment="1">
      <alignment horizontal="justify" vertical="center" wrapText="1" shrinkToFit="1"/>
    </xf>
    <xf numFmtId="0" fontId="232" fillId="0" borderId="66" xfId="0" applyFont="1" applyFill="1" applyBorder="1" applyAlignment="1">
      <alignment horizontal="center" vertical="center" wrapText="1"/>
    </xf>
    <xf numFmtId="175" fontId="241" fillId="0" borderId="66" xfId="0" applyNumberFormat="1" applyFont="1" applyFill="1" applyBorder="1" applyAlignment="1">
      <alignment horizontal="right" vertical="center" wrapText="1"/>
    </xf>
    <xf numFmtId="3" fontId="69" fillId="62" borderId="66" xfId="0" applyNumberFormat="1" applyFont="1" applyFill="1" applyBorder="1" applyAlignment="1">
      <alignment horizontal="justify" vertical="center" wrapText="1"/>
    </xf>
    <xf numFmtId="3" fontId="231" fillId="0" borderId="0" xfId="0" applyNumberFormat="1" applyFont="1" applyFill="1" applyBorder="1" applyAlignment="1">
      <alignment horizontal="right" vertical="center"/>
    </xf>
    <xf numFmtId="9" fontId="232" fillId="0" borderId="0" xfId="3585" applyFont="1" applyFill="1" applyBorder="1" applyAlignment="1">
      <alignment horizontal="right" vertical="center" wrapText="1"/>
    </xf>
    <xf numFmtId="9" fontId="233" fillId="0" borderId="0" xfId="3585" applyFont="1" applyFill="1" applyBorder="1" applyAlignment="1">
      <alignment horizontal="right" vertical="center" wrapText="1"/>
    </xf>
    <xf numFmtId="9" fontId="69" fillId="0" borderId="0" xfId="3585" applyFont="1" applyFill="1" applyBorder="1" applyAlignment="1">
      <alignment horizontal="right" vertical="center" wrapText="1"/>
    </xf>
    <xf numFmtId="9" fontId="241" fillId="0" borderId="0" xfId="3585" applyFont="1" applyFill="1" applyBorder="1" applyAlignment="1">
      <alignment horizontal="right" vertical="center" wrapText="1"/>
    </xf>
    <xf numFmtId="3" fontId="293" fillId="62" borderId="0" xfId="0" applyNumberFormat="1" applyFont="1" applyFill="1" applyAlignment="1">
      <alignment horizontal="center" vertical="center" wrapText="1"/>
    </xf>
    <xf numFmtId="3" fontId="69" fillId="0" borderId="0" xfId="0" applyNumberFormat="1" applyFont="1" applyFill="1" applyAlignment="1">
      <alignment horizontal="justify" vertical="center" wrapText="1"/>
    </xf>
    <xf numFmtId="41" fontId="232" fillId="0" borderId="1" xfId="0" applyNumberFormat="1" applyFont="1" applyFill="1" applyBorder="1" applyAlignment="1">
      <alignment horizontal="center" vertical="center" wrapText="1"/>
    </xf>
    <xf numFmtId="3" fontId="11" fillId="0" borderId="1" xfId="0" applyNumberFormat="1" applyFont="1" applyBorder="1" applyAlignment="1">
      <alignment horizontal="center" vertical="center" wrapText="1"/>
    </xf>
    <xf numFmtId="41" fontId="232" fillId="0" borderId="1" xfId="0" applyNumberFormat="1" applyFont="1" applyBorder="1" applyAlignment="1">
      <alignment horizontal="center" vertical="center" wrapText="1"/>
    </xf>
    <xf numFmtId="0" fontId="245" fillId="62" borderId="0" xfId="1787" applyFont="1" applyFill="1" applyAlignment="1">
      <alignment horizontal="right" vertical="center"/>
    </xf>
    <xf numFmtId="0" fontId="244" fillId="62" borderId="0" xfId="0" applyFont="1" applyFill="1" applyAlignment="1">
      <alignment horizontal="center" vertical="center"/>
    </xf>
    <xf numFmtId="0" fontId="244" fillId="62" borderId="1" xfId="0" applyFont="1" applyFill="1" applyBorder="1" applyAlignment="1">
      <alignment horizontal="center" vertical="center" wrapText="1"/>
    </xf>
    <xf numFmtId="0" fontId="5" fillId="62" borderId="68" xfId="0" applyFont="1" applyFill="1" applyBorder="1" applyAlignment="1">
      <alignment horizontal="center" vertical="center"/>
    </xf>
    <xf numFmtId="0" fontId="5" fillId="62" borderId="10" xfId="0" applyFont="1" applyFill="1" applyBorder="1" applyAlignment="1">
      <alignment horizontal="center" vertical="center"/>
    </xf>
    <xf numFmtId="0" fontId="11" fillId="62" borderId="1" xfId="0" applyFont="1" applyFill="1" applyBorder="1" applyAlignment="1">
      <alignment horizontal="center" vertical="center" wrapText="1"/>
    </xf>
    <xf numFmtId="0" fontId="11" fillId="62" borderId="1" xfId="0" applyFont="1" applyFill="1" applyBorder="1" applyAlignment="1">
      <alignment horizontal="justify" vertical="center" wrapText="1"/>
    </xf>
    <xf numFmtId="4" fontId="69" fillId="62" borderId="66" xfId="2081" applyNumberFormat="1" applyFont="1" applyFill="1" applyBorder="1" applyAlignment="1">
      <alignment horizontal="justify" vertical="center" wrapText="1"/>
    </xf>
    <xf numFmtId="9" fontId="69" fillId="62" borderId="1" xfId="0" applyNumberFormat="1" applyFont="1" applyFill="1" applyBorder="1" applyAlignment="1">
      <alignment horizontal="center" vertical="center" wrapText="1"/>
    </xf>
    <xf numFmtId="4" fontId="232" fillId="0" borderId="1" xfId="2081" applyNumberFormat="1" applyFont="1" applyFill="1" applyBorder="1" applyAlignment="1">
      <alignment vertical="center" wrapText="1"/>
    </xf>
    <xf numFmtId="3" fontId="232" fillId="0" borderId="1" xfId="2081" applyNumberFormat="1" applyFont="1" applyFill="1" applyBorder="1" applyAlignment="1">
      <alignment horizontal="left" vertical="center" wrapText="1" shrinkToFit="1"/>
    </xf>
    <xf numFmtId="41" fontId="69" fillId="0" borderId="1" xfId="0" quotePrefix="1" applyNumberFormat="1" applyFont="1" applyBorder="1" applyAlignment="1">
      <alignment horizontal="center" vertical="center" wrapText="1"/>
    </xf>
    <xf numFmtId="41" fontId="232" fillId="0" borderId="1" xfId="0" quotePrefix="1" applyNumberFormat="1" applyFont="1" applyBorder="1" applyAlignment="1">
      <alignment vertical="center" wrapText="1"/>
    </xf>
    <xf numFmtId="41" fontId="69" fillId="0" borderId="1" xfId="0" applyNumberFormat="1" applyFont="1" applyFill="1" applyBorder="1" applyAlignment="1">
      <alignment horizontal="justify" vertical="center" wrapText="1"/>
    </xf>
    <xf numFmtId="3" fontId="256" fillId="62" borderId="1" xfId="0" applyNumberFormat="1" applyFont="1" applyFill="1" applyBorder="1" applyAlignment="1">
      <alignment horizontal="justify" vertical="center" wrapText="1"/>
    </xf>
    <xf numFmtId="3" fontId="256" fillId="62" borderId="1" xfId="0" applyNumberFormat="1" applyFont="1" applyFill="1" applyBorder="1" applyAlignment="1">
      <alignment horizontal="left" vertical="center" wrapText="1"/>
    </xf>
    <xf numFmtId="41" fontId="230" fillId="0" borderId="1" xfId="0" applyNumberFormat="1" applyFont="1" applyFill="1" applyBorder="1" applyAlignment="1">
      <alignment vertical="center"/>
    </xf>
    <xf numFmtId="3" fontId="69" fillId="0" borderId="1" xfId="0" applyNumberFormat="1" applyFont="1" applyBorder="1" applyAlignment="1">
      <alignment horizontal="center" vertical="center"/>
    </xf>
    <xf numFmtId="176" fontId="230" fillId="0" borderId="1" xfId="3585" applyNumberFormat="1" applyFont="1" applyBorder="1" applyAlignment="1">
      <alignment horizontal="center" vertical="center"/>
    </xf>
    <xf numFmtId="176" fontId="255" fillId="0" borderId="1" xfId="3585" applyNumberFormat="1" applyFont="1" applyFill="1" applyBorder="1" applyAlignment="1">
      <alignment horizontal="center" vertical="center" wrapText="1"/>
    </xf>
    <xf numFmtId="176" fontId="255" fillId="0" borderId="1" xfId="3585" applyNumberFormat="1" applyFont="1" applyFill="1" applyBorder="1" applyAlignment="1">
      <alignment horizontal="center" vertical="center"/>
    </xf>
    <xf numFmtId="176" fontId="250" fillId="0" borderId="1" xfId="3585" applyNumberFormat="1" applyFont="1" applyFill="1" applyBorder="1" applyAlignment="1">
      <alignment horizontal="center" vertical="center" wrapText="1"/>
    </xf>
    <xf numFmtId="176" fontId="250" fillId="0" borderId="1" xfId="3585" applyNumberFormat="1" applyFont="1" applyFill="1" applyBorder="1" applyAlignment="1">
      <alignment horizontal="center" vertical="center"/>
    </xf>
    <xf numFmtId="3" fontId="244" fillId="62" borderId="0" xfId="0" applyNumberFormat="1" applyFont="1" applyFill="1" applyBorder="1" applyAlignment="1">
      <alignment vertical="center"/>
    </xf>
    <xf numFmtId="3" fontId="5" fillId="62" borderId="10" xfId="0" applyNumberFormat="1" applyFont="1" applyFill="1" applyBorder="1" applyAlignment="1">
      <alignment horizontal="right" vertical="center" wrapText="1"/>
    </xf>
    <xf numFmtId="0" fontId="245" fillId="62" borderId="10" xfId="0" applyFont="1" applyFill="1" applyBorder="1" applyAlignment="1">
      <alignment vertical="center"/>
    </xf>
    <xf numFmtId="0" fontId="5" fillId="62" borderId="10" xfId="0" applyFont="1" applyFill="1" applyBorder="1" applyAlignment="1">
      <alignment horizontal="right" vertical="center"/>
    </xf>
    <xf numFmtId="0" fontId="5" fillId="62" borderId="10" xfId="0" applyFont="1" applyFill="1" applyBorder="1" applyAlignment="1">
      <alignment vertical="center"/>
    </xf>
    <xf numFmtId="3" fontId="5" fillId="62" borderId="10" xfId="0" applyNumberFormat="1" applyFont="1" applyFill="1" applyBorder="1" applyAlignment="1">
      <alignment vertical="center"/>
    </xf>
    <xf numFmtId="3" fontId="5" fillId="62" borderId="71" xfId="0" applyNumberFormat="1" applyFont="1" applyFill="1" applyBorder="1" applyAlignment="1">
      <alignment horizontal="right" vertical="center" wrapText="1"/>
    </xf>
    <xf numFmtId="3" fontId="5" fillId="62" borderId="72" xfId="0" applyNumberFormat="1" applyFont="1" applyFill="1" applyBorder="1" applyAlignment="1">
      <alignment horizontal="right" vertical="center" wrapText="1"/>
    </xf>
    <xf numFmtId="3" fontId="244" fillId="62" borderId="72" xfId="0" applyNumberFormat="1" applyFont="1" applyFill="1" applyBorder="1" applyAlignment="1">
      <alignment horizontal="right" vertical="center" wrapText="1"/>
    </xf>
    <xf numFmtId="3" fontId="5" fillId="62" borderId="1" xfId="2083" applyNumberFormat="1" applyFont="1" applyFill="1" applyBorder="1" applyAlignment="1">
      <alignment horizontal="center" vertical="center" wrapText="1"/>
    </xf>
    <xf numFmtId="4" fontId="5" fillId="62" borderId="1" xfId="2083" applyNumberFormat="1" applyFont="1" applyFill="1" applyBorder="1" applyAlignment="1">
      <alignment horizontal="left" vertical="center" wrapText="1" shrinkToFit="1"/>
    </xf>
    <xf numFmtId="3" fontId="5" fillId="62" borderId="1" xfId="2083" applyNumberFormat="1" applyFont="1" applyFill="1" applyBorder="1" applyAlignment="1">
      <alignment horizontal="center" vertical="center" wrapText="1" shrinkToFit="1"/>
    </xf>
    <xf numFmtId="275" fontId="5" fillId="62" borderId="1" xfId="2083" applyFont="1" applyFill="1" applyBorder="1" applyAlignment="1">
      <alignment horizontal="left" vertical="center" wrapText="1"/>
    </xf>
    <xf numFmtId="4" fontId="5" fillId="62" borderId="1" xfId="2083" applyNumberFormat="1" applyFont="1" applyFill="1" applyBorder="1" applyAlignment="1">
      <alignment horizontal="left" vertical="center" wrapText="1"/>
    </xf>
    <xf numFmtId="4" fontId="5" fillId="62" borderId="1" xfId="2083" applyNumberFormat="1" applyFont="1" applyFill="1" applyBorder="1" applyAlignment="1">
      <alignment vertical="center" wrapText="1"/>
    </xf>
    <xf numFmtId="4" fontId="5" fillId="62" borderId="1" xfId="2083" applyNumberFormat="1" applyFont="1" applyFill="1" applyBorder="1" applyAlignment="1">
      <alignment vertical="center"/>
    </xf>
    <xf numFmtId="275" fontId="5" fillId="62" borderId="1" xfId="2083" applyFont="1" applyFill="1" applyBorder="1" applyAlignment="1">
      <alignment vertical="center" wrapText="1"/>
    </xf>
    <xf numFmtId="180" fontId="5" fillId="62" borderId="1" xfId="5840" applyNumberFormat="1" applyFont="1" applyFill="1" applyBorder="1" applyAlignment="1">
      <alignment vertical="center" wrapText="1"/>
    </xf>
    <xf numFmtId="3" fontId="5" fillId="62" borderId="1" xfId="0" quotePrefix="1" applyNumberFormat="1" applyFont="1" applyFill="1" applyBorder="1" applyAlignment="1">
      <alignment vertical="center" wrapText="1"/>
    </xf>
    <xf numFmtId="0" fontId="5" fillId="62" borderId="1" xfId="0" applyNumberFormat="1" applyFont="1" applyFill="1" applyBorder="1" applyAlignment="1">
      <alignment horizontal="justify" vertical="center" wrapText="1"/>
    </xf>
    <xf numFmtId="4" fontId="5" fillId="62" borderId="1" xfId="2083" applyNumberFormat="1" applyFont="1" applyFill="1" applyBorder="1" applyAlignment="1">
      <alignment horizontal="justify" vertical="center" wrapText="1"/>
    </xf>
    <xf numFmtId="3" fontId="231" fillId="0" borderId="1" xfId="0" applyNumberFormat="1" applyFont="1" applyFill="1" applyBorder="1" applyAlignment="1">
      <alignment vertical="center"/>
    </xf>
    <xf numFmtId="0" fontId="234" fillId="0" borderId="0" xfId="1787" applyAlignment="1">
      <alignment vertical="center"/>
    </xf>
    <xf numFmtId="3" fontId="231" fillId="0" borderId="0" xfId="1787" applyNumberFormat="1" applyFont="1" applyAlignment="1">
      <alignment horizontal="right" vertical="center"/>
    </xf>
    <xf numFmtId="3" fontId="251" fillId="62" borderId="0" xfId="0" applyNumberFormat="1" applyFont="1" applyFill="1" applyAlignment="1">
      <alignment horizontal="right" vertical="center"/>
    </xf>
    <xf numFmtId="0" fontId="6" fillId="62" borderId="0" xfId="1787" applyFont="1" applyFill="1" applyAlignment="1">
      <alignment horizontal="right" vertical="center"/>
    </xf>
    <xf numFmtId="3" fontId="248" fillId="0" borderId="0" xfId="1733" applyNumberFormat="1" applyFont="1" applyAlignment="1">
      <alignment horizontal="center" vertical="center" wrapText="1"/>
    </xf>
    <xf numFmtId="0" fontId="246" fillId="0" borderId="1" xfId="1733" applyFont="1" applyBorder="1" applyAlignment="1">
      <alignment vertical="center" wrapText="1"/>
    </xf>
    <xf numFmtId="0" fontId="246" fillId="0" borderId="1" xfId="1733" applyFont="1" applyBorder="1" applyAlignment="1">
      <alignment horizontal="center" vertical="center" wrapText="1"/>
    </xf>
    <xf numFmtId="0" fontId="249" fillId="0" borderId="1" xfId="1733" applyFont="1" applyBorder="1" applyAlignment="1">
      <alignment horizontal="center" vertical="center" wrapText="1"/>
    </xf>
    <xf numFmtId="0" fontId="233" fillId="0" borderId="1" xfId="1733" applyFont="1" applyBorder="1" applyAlignment="1">
      <alignment horizontal="center" vertical="center" wrapText="1"/>
    </xf>
    <xf numFmtId="3" fontId="250" fillId="0" borderId="0" xfId="1733" applyNumberFormat="1" applyFont="1" applyAlignment="1">
      <alignment horizontal="center" vertical="center" wrapText="1"/>
    </xf>
    <xf numFmtId="0" fontId="254" fillId="0" borderId="1" xfId="1733" applyFont="1" applyBorder="1" applyAlignment="1">
      <alignment horizontal="center" vertical="center" wrapText="1"/>
    </xf>
    <xf numFmtId="3" fontId="254" fillId="0" borderId="0" xfId="1733" applyNumberFormat="1" applyFont="1" applyAlignment="1">
      <alignment horizontal="center" vertical="center"/>
    </xf>
    <xf numFmtId="3" fontId="248" fillId="0" borderId="1" xfId="1733" applyNumberFormat="1" applyFont="1" applyBorder="1" applyAlignment="1">
      <alignment horizontal="left" vertical="center"/>
    </xf>
    <xf numFmtId="3" fontId="253" fillId="0" borderId="0" xfId="1733" applyNumberFormat="1" applyFont="1" applyAlignment="1">
      <alignment vertical="center"/>
    </xf>
    <xf numFmtId="3" fontId="256" fillId="62" borderId="2" xfId="0" applyNumberFormat="1" applyFont="1" applyFill="1" applyBorder="1" applyAlignment="1">
      <alignment horizontal="right" vertical="center"/>
    </xf>
    <xf numFmtId="3" fontId="248" fillId="0" borderId="1" xfId="1733" applyNumberFormat="1" applyFont="1" applyBorder="1" applyAlignment="1">
      <alignment horizontal="left" vertical="center" wrapText="1"/>
    </xf>
    <xf numFmtId="3" fontId="290" fillId="0" borderId="0" xfId="0" applyNumberFormat="1" applyFont="1" applyAlignment="1">
      <alignment vertical="center"/>
    </xf>
    <xf numFmtId="3" fontId="3" fillId="0" borderId="0" xfId="0" applyNumberFormat="1" applyFont="1" applyAlignment="1">
      <alignment vertical="center"/>
    </xf>
    <xf numFmtId="3" fontId="241" fillId="0" borderId="0" xfId="0" applyNumberFormat="1" applyFont="1" applyAlignment="1">
      <alignment horizontal="center" vertical="center"/>
    </xf>
    <xf numFmtId="0" fontId="5" fillId="0" borderId="0" xfId="0" applyFont="1" applyAlignment="1">
      <alignment vertical="center"/>
    </xf>
    <xf numFmtId="0" fontId="244" fillId="0" borderId="1" xfId="0" applyFont="1" applyBorder="1" applyAlignment="1">
      <alignment horizontal="center" vertical="center" wrapText="1"/>
    </xf>
    <xf numFmtId="3" fontId="245" fillId="0" borderId="0" xfId="0" applyNumberFormat="1" applyFont="1" applyAlignment="1">
      <alignment vertical="center"/>
    </xf>
    <xf numFmtId="3" fontId="3" fillId="0" borderId="0" xfId="0" applyNumberFormat="1" applyFont="1" applyAlignment="1">
      <alignment vertical="center" wrapText="1"/>
    </xf>
    <xf numFmtId="3" fontId="232" fillId="0" borderId="0" xfId="0" applyNumberFormat="1" applyFont="1" applyAlignment="1">
      <alignment horizontal="left" vertical="center" wrapText="1"/>
    </xf>
    <xf numFmtId="41" fontId="232" fillId="0" borderId="1" xfId="0" applyNumberFormat="1" applyFont="1" applyBorder="1" applyAlignment="1">
      <alignment horizontal="center" vertical="center" wrapText="1"/>
    </xf>
    <xf numFmtId="0" fontId="232" fillId="0" borderId="1" xfId="0" applyFont="1" applyBorder="1" applyAlignment="1">
      <alignment horizontal="center" vertical="center"/>
    </xf>
    <xf numFmtId="0" fontId="232" fillId="0" borderId="1" xfId="0" applyFont="1" applyBorder="1" applyAlignment="1">
      <alignment horizontal="justify" vertical="center" wrapText="1"/>
    </xf>
    <xf numFmtId="3" fontId="232" fillId="0" borderId="1" xfId="0" applyNumberFormat="1" applyFont="1" applyBorder="1" applyAlignment="1">
      <alignment horizontal="center" vertical="center" wrapText="1"/>
    </xf>
    <xf numFmtId="0" fontId="230" fillId="0" borderId="0" xfId="0" applyFont="1" applyAlignment="1">
      <alignment horizontal="center"/>
    </xf>
    <xf numFmtId="0" fontId="230" fillId="0" borderId="0" xfId="0" applyFont="1"/>
    <xf numFmtId="0" fontId="11" fillId="0" borderId="0" xfId="0" applyFont="1"/>
    <xf numFmtId="0" fontId="231" fillId="0" borderId="0" xfId="0" applyFont="1"/>
    <xf numFmtId="0" fontId="11" fillId="0" borderId="1" xfId="0" applyFont="1" applyBorder="1" applyAlignment="1">
      <alignment horizontal="center" vertical="center" wrapText="1"/>
    </xf>
    <xf numFmtId="0" fontId="11" fillId="0" borderId="1" xfId="0" applyFont="1" applyBorder="1" applyAlignment="1">
      <alignment horizontal="center"/>
    </xf>
    <xf numFmtId="175" fontId="11" fillId="0" borderId="1" xfId="510" quotePrefix="1" applyNumberFormat="1" applyFont="1" applyBorder="1" applyAlignment="1">
      <alignment horizontal="center" vertical="center" wrapText="1"/>
    </xf>
    <xf numFmtId="175" fontId="11" fillId="0" borderId="1" xfId="510" quotePrefix="1" applyNumberFormat="1" applyFont="1" applyBorder="1" applyAlignment="1">
      <alignment horizontal="center"/>
    </xf>
    <xf numFmtId="175" fontId="11" fillId="0" borderId="1" xfId="510" applyNumberFormat="1" applyFont="1" applyBorder="1" applyAlignment="1">
      <alignment horizontal="center"/>
    </xf>
    <xf numFmtId="175" fontId="11" fillId="62" borderId="1" xfId="510" applyNumberFormat="1" applyFont="1" applyFill="1" applyBorder="1" applyAlignment="1">
      <alignment horizontal="center"/>
    </xf>
    <xf numFmtId="0" fontId="11" fillId="0" borderId="0" xfId="0" applyFont="1" applyAlignment="1">
      <alignment horizontal="center"/>
    </xf>
    <xf numFmtId="0" fontId="11" fillId="62" borderId="0" xfId="0" applyFont="1" applyFill="1" applyAlignment="1">
      <alignment horizontal="center"/>
    </xf>
    <xf numFmtId="175" fontId="11" fillId="62" borderId="0" xfId="0" applyNumberFormat="1" applyFont="1" applyFill="1" applyAlignment="1">
      <alignment horizontal="center"/>
    </xf>
    <xf numFmtId="0" fontId="230" fillId="62" borderId="0" xfId="0" applyFont="1" applyFill="1"/>
    <xf numFmtId="175" fontId="230" fillId="62" borderId="0" xfId="510" applyNumberFormat="1" applyFont="1" applyFill="1"/>
    <xf numFmtId="175" fontId="230" fillId="62" borderId="0" xfId="0" applyNumberFormat="1" applyFont="1" applyFill="1"/>
    <xf numFmtId="175" fontId="230" fillId="0" borderId="0" xfId="0" applyNumberFormat="1" applyFont="1"/>
    <xf numFmtId="340" fontId="230" fillId="0" borderId="0" xfId="0" applyNumberFormat="1" applyFont="1" applyFill="1" applyAlignment="1">
      <alignment vertical="center"/>
    </xf>
    <xf numFmtId="0" fontId="11" fillId="62" borderId="1" xfId="0" applyFont="1" applyFill="1" applyBorder="1" applyAlignment="1">
      <alignment horizontal="center"/>
    </xf>
    <xf numFmtId="175" fontId="232" fillId="62" borderId="1" xfId="510" quotePrefix="1" applyNumberFormat="1" applyFont="1" applyFill="1" applyBorder="1" applyAlignment="1">
      <alignment horizontal="center" vertical="center" wrapText="1"/>
    </xf>
    <xf numFmtId="3" fontId="232" fillId="62" borderId="1" xfId="510" quotePrefix="1" applyNumberFormat="1" applyFont="1" applyFill="1" applyBorder="1" applyAlignment="1">
      <alignment horizontal="right" vertical="center" wrapText="1"/>
    </xf>
    <xf numFmtId="3" fontId="232" fillId="62" borderId="1" xfId="510" applyNumberFormat="1" applyFont="1" applyFill="1" applyBorder="1" applyAlignment="1">
      <alignment horizontal="center" vertical="center" wrapText="1"/>
    </xf>
    <xf numFmtId="0" fontId="230" fillId="62" borderId="1" xfId="0" applyFont="1" applyFill="1" applyBorder="1" applyAlignment="1">
      <alignment horizontal="center"/>
    </xf>
    <xf numFmtId="0" fontId="230" fillId="62" borderId="1" xfId="0" applyFont="1" applyFill="1" applyBorder="1" applyAlignment="1">
      <alignment horizontal="left" vertical="center" wrapText="1"/>
    </xf>
    <xf numFmtId="175" fontId="69" fillId="62" borderId="1" xfId="510" applyNumberFormat="1" applyFont="1" applyFill="1" applyBorder="1"/>
    <xf numFmtId="3" fontId="69" fillId="0" borderId="1" xfId="510" applyNumberFormat="1" applyFont="1" applyBorder="1" applyAlignment="1">
      <alignment horizontal="right"/>
    </xf>
    <xf numFmtId="3" fontId="69" fillId="62" borderId="1" xfId="510" applyNumberFormat="1" applyFont="1" applyFill="1" applyBorder="1"/>
    <xf numFmtId="175" fontId="69" fillId="0" borderId="1" xfId="510" applyNumberFormat="1" applyFont="1" applyFill="1" applyBorder="1" applyAlignment="1">
      <alignment horizontal="center"/>
    </xf>
    <xf numFmtId="0" fontId="230" fillId="62" borderId="1" xfId="0" applyFont="1" applyFill="1" applyBorder="1" applyAlignment="1">
      <alignment horizontal="left" wrapText="1"/>
    </xf>
    <xf numFmtId="175" fontId="69" fillId="62" borderId="1" xfId="510" applyNumberFormat="1" applyFont="1" applyFill="1" applyBorder="1" applyAlignment="1">
      <alignment horizontal="center"/>
    </xf>
    <xf numFmtId="3" fontId="69" fillId="62" borderId="1" xfId="510" applyNumberFormat="1" applyFont="1" applyFill="1" applyBorder="1" applyAlignment="1">
      <alignment horizontal="right"/>
    </xf>
    <xf numFmtId="37" fontId="69" fillId="62" borderId="1" xfId="510" applyNumberFormat="1" applyFont="1" applyFill="1" applyBorder="1"/>
    <xf numFmtId="180" fontId="69" fillId="62" borderId="1" xfId="510" applyNumberFormat="1" applyFont="1" applyFill="1" applyBorder="1"/>
    <xf numFmtId="0" fontId="230" fillId="62" borderId="1" xfId="0" applyFont="1" applyFill="1" applyBorder="1"/>
    <xf numFmtId="3" fontId="294" fillId="0" borderId="25" xfId="0" applyNumberFormat="1" applyFont="1" applyBorder="1" applyAlignment="1">
      <alignment horizontal="right" vertical="center" wrapText="1"/>
    </xf>
    <xf numFmtId="0" fontId="278" fillId="0" borderId="1" xfId="0" applyFont="1" applyBorder="1" applyAlignment="1">
      <alignment horizontal="center" vertical="center" wrapText="1"/>
    </xf>
    <xf numFmtId="3" fontId="69" fillId="0" borderId="1" xfId="1733" applyNumberFormat="1" applyFont="1" applyBorder="1" applyAlignment="1">
      <alignment horizontal="justify" vertical="center" wrapText="1"/>
    </xf>
    <xf numFmtId="3" fontId="69" fillId="62" borderId="1" xfId="1733" applyNumberFormat="1" applyFont="1" applyFill="1" applyBorder="1" applyAlignment="1">
      <alignment horizontal="justify" vertical="center" wrapText="1"/>
    </xf>
    <xf numFmtId="0" fontId="255" fillId="0" borderId="1" xfId="0" applyFont="1" applyBorder="1" applyAlignment="1">
      <alignment horizontal="center" vertical="center" wrapText="1"/>
    </xf>
    <xf numFmtId="3" fontId="255" fillId="0" borderId="1" xfId="0" applyNumberFormat="1" applyFont="1" applyBorder="1" applyAlignment="1">
      <alignment horizontal="center" vertical="center" wrapText="1"/>
    </xf>
    <xf numFmtId="9" fontId="255" fillId="0" borderId="1" xfId="3585" applyFont="1" applyFill="1" applyBorder="1" applyAlignment="1">
      <alignment vertical="center"/>
    </xf>
    <xf numFmtId="0" fontId="256" fillId="0" borderId="1" xfId="1789" applyFont="1" applyBorder="1" applyAlignment="1">
      <alignment horizontal="center" vertical="center"/>
    </xf>
    <xf numFmtId="0" fontId="256" fillId="0" borderId="1" xfId="0" applyFont="1" applyBorder="1" applyAlignment="1">
      <alignment vertical="center"/>
    </xf>
    <xf numFmtId="3" fontId="256" fillId="0" borderId="1" xfId="0" applyNumberFormat="1" applyFont="1" applyBorder="1" applyAlignment="1">
      <alignment vertical="center"/>
    </xf>
    <xf numFmtId="9" fontId="256" fillId="0" borderId="1" xfId="3585" applyFont="1" applyFill="1" applyBorder="1" applyAlignment="1">
      <alignment vertical="center"/>
    </xf>
    <xf numFmtId="0" fontId="259" fillId="0" borderId="0" xfId="0" applyFont="1" applyAlignment="1">
      <alignment vertical="center"/>
    </xf>
    <xf numFmtId="0" fontId="232" fillId="0" borderId="1" xfId="0" applyFont="1" applyBorder="1" applyAlignment="1">
      <alignment horizontal="center" vertical="center" wrapText="1"/>
    </xf>
    <xf numFmtId="3" fontId="232" fillId="0" borderId="1" xfId="0" applyNumberFormat="1" applyFont="1" applyBorder="1" applyAlignment="1">
      <alignment horizontal="center" vertical="center" wrapText="1"/>
    </xf>
    <xf numFmtId="0" fontId="69" fillId="62" borderId="1" xfId="0" applyFont="1" applyFill="1" applyBorder="1" applyAlignment="1">
      <alignment vertical="center"/>
    </xf>
    <xf numFmtId="176" fontId="69" fillId="0" borderId="1" xfId="3585" applyNumberFormat="1" applyFont="1" applyBorder="1" applyAlignment="1">
      <alignment vertical="center"/>
    </xf>
    <xf numFmtId="3" fontId="11" fillId="0" borderId="10" xfId="0" applyNumberFormat="1" applyFont="1" applyBorder="1" applyAlignment="1">
      <alignment vertical="center"/>
    </xf>
    <xf numFmtId="0" fontId="295" fillId="0" borderId="0" xfId="0" applyFont="1" applyAlignment="1">
      <alignment vertical="center"/>
    </xf>
    <xf numFmtId="0" fontId="295" fillId="0" borderId="0" xfId="0" applyFont="1" applyAlignment="1">
      <alignment horizontal="center" vertical="center"/>
    </xf>
    <xf numFmtId="0" fontId="291" fillId="0" borderId="0" xfId="0" applyFont="1" applyAlignment="1">
      <alignment vertical="center"/>
    </xf>
    <xf numFmtId="0" fontId="11" fillId="0" borderId="66" xfId="0" applyFont="1" applyBorder="1" applyAlignment="1">
      <alignment horizontal="center" vertical="center" wrapText="1"/>
    </xf>
    <xf numFmtId="3" fontId="11" fillId="0" borderId="66" xfId="0" applyNumberFormat="1" applyFont="1" applyBorder="1" applyAlignment="1">
      <alignment horizontal="center" vertical="center" wrapText="1"/>
    </xf>
    <xf numFmtId="0" fontId="297" fillId="0" borderId="0" xfId="0" applyFont="1" applyAlignment="1">
      <alignment horizontal="center" vertical="center"/>
    </xf>
    <xf numFmtId="0" fontId="11" fillId="0" borderId="76" xfId="0" applyFont="1" applyBorder="1" applyAlignment="1">
      <alignment horizontal="center" vertical="center" wrapText="1"/>
    </xf>
    <xf numFmtId="3" fontId="11" fillId="0" borderId="76" xfId="0" applyNumberFormat="1" applyFont="1" applyBorder="1" applyAlignment="1">
      <alignment horizontal="center" vertical="center" wrapText="1"/>
    </xf>
    <xf numFmtId="0" fontId="11" fillId="0" borderId="77" xfId="0" applyFont="1" applyBorder="1" applyAlignment="1">
      <alignment horizontal="center" vertical="center"/>
    </xf>
    <xf numFmtId="3" fontId="11" fillId="0" borderId="77" xfId="0" applyNumberFormat="1" applyFont="1" applyBorder="1" applyAlignment="1">
      <alignment vertical="center"/>
    </xf>
    <xf numFmtId="1" fontId="11" fillId="0" borderId="77" xfId="0" applyNumberFormat="1" applyFont="1" applyBorder="1" applyAlignment="1">
      <alignment vertical="center"/>
    </xf>
    <xf numFmtId="0" fontId="297" fillId="0" borderId="0" xfId="0" applyFont="1" applyAlignment="1">
      <alignment vertical="center"/>
    </xf>
    <xf numFmtId="0" fontId="230" fillId="0" borderId="2" xfId="0" applyFont="1" applyBorder="1" applyAlignment="1">
      <alignment horizontal="center" vertical="center"/>
    </xf>
    <xf numFmtId="0" fontId="230" fillId="0" borderId="2" xfId="0" applyFont="1" applyBorder="1" applyAlignment="1">
      <alignment vertical="center"/>
    </xf>
    <xf numFmtId="3" fontId="230" fillId="0" borderId="2" xfId="0" applyNumberFormat="1" applyFont="1" applyBorder="1" applyAlignment="1">
      <alignment vertical="center"/>
    </xf>
    <xf numFmtId="3" fontId="295" fillId="0" borderId="0" xfId="0" applyNumberFormat="1" applyFont="1" applyAlignment="1">
      <alignment vertical="center"/>
    </xf>
    <xf numFmtId="0" fontId="231" fillId="0" borderId="7" xfId="0" applyFont="1" applyBorder="1"/>
    <xf numFmtId="1" fontId="295" fillId="0" borderId="0" xfId="0" applyNumberFormat="1" applyFont="1" applyAlignment="1">
      <alignment vertical="center"/>
    </xf>
    <xf numFmtId="0" fontId="230" fillId="0" borderId="78" xfId="0" applyFont="1" applyBorder="1" applyAlignment="1">
      <alignment horizontal="center" vertical="center"/>
    </xf>
    <xf numFmtId="0" fontId="230" fillId="0" borderId="78" xfId="0" applyFont="1" applyBorder="1" applyAlignment="1">
      <alignment vertical="center"/>
    </xf>
    <xf numFmtId="3" fontId="230" fillId="0" borderId="78" xfId="0" applyNumberFormat="1" applyFont="1" applyBorder="1" applyAlignment="1">
      <alignment vertical="center"/>
    </xf>
    <xf numFmtId="0" fontId="230" fillId="0" borderId="79" xfId="0" applyFont="1" applyBorder="1" applyAlignment="1">
      <alignment vertical="center"/>
    </xf>
    <xf numFmtId="0" fontId="230" fillId="0" borderId="21" xfId="0" applyFont="1" applyBorder="1" applyAlignment="1">
      <alignment vertical="center"/>
    </xf>
    <xf numFmtId="3" fontId="232" fillId="0" borderId="9" xfId="0" applyNumberFormat="1" applyFont="1" applyBorder="1" applyAlignment="1">
      <alignment horizontal="center" vertical="center" wrapText="1"/>
    </xf>
    <xf numFmtId="3" fontId="11" fillId="0" borderId="0" xfId="0" applyNumberFormat="1" applyFont="1" applyAlignment="1">
      <alignment horizontal="left" vertical="center" wrapText="1"/>
    </xf>
    <xf numFmtId="3" fontId="260" fillId="0" borderId="0" xfId="0" applyNumberFormat="1" applyFont="1" applyAlignment="1">
      <alignment horizontal="center" vertical="center" wrapText="1"/>
    </xf>
    <xf numFmtId="3" fontId="231" fillId="0" borderId="10" xfId="0" applyNumberFormat="1" applyFont="1" applyBorder="1" applyAlignment="1">
      <alignment horizontal="right" vertical="center"/>
    </xf>
    <xf numFmtId="3" fontId="231" fillId="0" borderId="0" xfId="0" applyNumberFormat="1" applyFont="1" applyAlignment="1">
      <alignment horizontal="right" vertical="center" wrapText="1"/>
    </xf>
    <xf numFmtId="3" fontId="232" fillId="0" borderId="0" xfId="0" applyNumberFormat="1" applyFont="1" applyAlignment="1">
      <alignment horizontal="center" vertical="center" wrapText="1"/>
    </xf>
    <xf numFmtId="41" fontId="232" fillId="0" borderId="1" xfId="0" applyNumberFormat="1" applyFont="1" applyBorder="1" applyAlignment="1">
      <alignment horizontal="center" vertical="center" wrapText="1"/>
    </xf>
    <xf numFmtId="3" fontId="231" fillId="0" borderId="0" xfId="0" applyNumberFormat="1" applyFont="1" applyAlignment="1">
      <alignment horizontal="right" vertical="center"/>
    </xf>
    <xf numFmtId="41" fontId="69" fillId="0" borderId="10" xfId="0" applyNumberFormat="1" applyFont="1" applyBorder="1" applyAlignment="1">
      <alignment vertical="center"/>
    </xf>
    <xf numFmtId="41" fontId="232" fillId="0" borderId="10" xfId="0" applyNumberFormat="1" applyFont="1" applyBorder="1" applyAlignment="1">
      <alignment horizontal="right" vertical="center" wrapText="1"/>
    </xf>
    <xf numFmtId="3" fontId="69" fillId="0" borderId="10" xfId="0" applyNumberFormat="1" applyFont="1" applyBorder="1" applyAlignment="1">
      <alignment vertical="center"/>
    </xf>
    <xf numFmtId="3" fontId="241" fillId="0" borderId="10" xfId="0" applyNumberFormat="1" applyFont="1" applyBorder="1" applyAlignment="1">
      <alignment vertical="center"/>
    </xf>
    <xf numFmtId="3" fontId="69" fillId="0" borderId="0" xfId="0" applyNumberFormat="1" applyFont="1" applyAlignment="1">
      <alignment horizontal="center" vertical="center" wrapText="1"/>
    </xf>
    <xf numFmtId="0" fontId="69" fillId="0" borderId="0" xfId="0" applyFont="1" applyAlignment="1">
      <alignment horizontal="center" vertical="center" wrapText="1"/>
    </xf>
    <xf numFmtId="3" fontId="232" fillId="0" borderId="0" xfId="0" applyNumberFormat="1" applyFont="1" applyAlignment="1">
      <alignment horizontal="justify" vertical="center" wrapText="1"/>
    </xf>
    <xf numFmtId="41" fontId="233" fillId="0" borderId="1" xfId="0" applyNumberFormat="1" applyFont="1" applyBorder="1" applyAlignment="1">
      <alignment horizontal="justify" vertical="center" wrapText="1"/>
    </xf>
    <xf numFmtId="3" fontId="233" fillId="0" borderId="1" xfId="0" applyNumberFormat="1" applyFont="1" applyBorder="1" applyAlignment="1">
      <alignment horizontal="right" vertical="center" wrapText="1"/>
    </xf>
    <xf numFmtId="3" fontId="233" fillId="0" borderId="0" xfId="0" applyNumberFormat="1" applyFont="1" applyAlignment="1">
      <alignment horizontal="justify" vertical="center" wrapText="1"/>
    </xf>
    <xf numFmtId="41" fontId="69" fillId="0" borderId="1" xfId="0" applyNumberFormat="1" applyFont="1" applyBorder="1" applyAlignment="1">
      <alignment horizontal="justify" vertical="center" wrapText="1"/>
    </xf>
    <xf numFmtId="3" fontId="256" fillId="62" borderId="1" xfId="0" applyNumberFormat="1" applyFont="1" applyFill="1" applyBorder="1" applyAlignment="1">
      <alignment horizontal="right" vertical="center" wrapText="1"/>
    </xf>
    <xf numFmtId="3" fontId="69" fillId="0" borderId="0" xfId="0" applyNumberFormat="1" applyFont="1" applyAlignment="1">
      <alignment horizontal="justify" vertical="center" wrapText="1"/>
    </xf>
    <xf numFmtId="3" fontId="69" fillId="0" borderId="7" xfId="0" applyNumberFormat="1" applyFont="1" applyBorder="1" applyAlignment="1">
      <alignment horizontal="justify" vertical="center" wrapText="1"/>
    </xf>
    <xf numFmtId="0" fontId="69" fillId="0" borderId="1" xfId="0" applyFont="1" applyBorder="1" applyAlignment="1">
      <alignment horizontal="justify" vertical="center" wrapText="1"/>
    </xf>
    <xf numFmtId="41" fontId="241" fillId="0" borderId="1" xfId="0" applyNumberFormat="1" applyFont="1" applyBorder="1" applyAlignment="1">
      <alignment horizontal="justify" vertical="center" wrapText="1"/>
    </xf>
    <xf numFmtId="3" fontId="241" fillId="0" borderId="1" xfId="0" applyNumberFormat="1" applyFont="1" applyBorder="1" applyAlignment="1">
      <alignment horizontal="right" vertical="center" wrapText="1"/>
    </xf>
    <xf numFmtId="3" fontId="241" fillId="0" borderId="0" xfId="0" applyNumberFormat="1" applyFont="1" applyAlignment="1">
      <alignment horizontal="justify" vertical="center" wrapText="1"/>
    </xf>
    <xf numFmtId="3" fontId="256" fillId="62" borderId="66" xfId="2084" applyNumberFormat="1" applyFont="1" applyFill="1" applyBorder="1" applyAlignment="1">
      <alignment horizontal="justify" vertical="center" wrapText="1" shrinkToFit="1"/>
    </xf>
    <xf numFmtId="41" fontId="69" fillId="0" borderId="66" xfId="0" applyNumberFormat="1" applyFont="1" applyBorder="1" applyAlignment="1">
      <alignment horizontal="justify" vertical="center" wrapText="1"/>
    </xf>
    <xf numFmtId="3" fontId="69" fillId="0" borderId="66" xfId="0" applyNumberFormat="1" applyFont="1" applyBorder="1" applyAlignment="1">
      <alignment horizontal="right" vertical="center" wrapText="1"/>
    </xf>
    <xf numFmtId="41" fontId="241" fillId="0" borderId="66" xfId="0" applyNumberFormat="1" applyFont="1" applyBorder="1" applyAlignment="1">
      <alignment horizontal="justify" vertical="center" wrapText="1"/>
    </xf>
    <xf numFmtId="3" fontId="241" fillId="0" borderId="66" xfId="0" applyNumberFormat="1" applyFont="1" applyBorder="1" applyAlignment="1">
      <alignment horizontal="right" vertical="center" wrapText="1"/>
    </xf>
    <xf numFmtId="3" fontId="233" fillId="0" borderId="66" xfId="0" applyNumberFormat="1" applyFont="1" applyBorder="1" applyAlignment="1">
      <alignment horizontal="right" vertical="center" wrapText="1"/>
    </xf>
    <xf numFmtId="0" fontId="241" fillId="0" borderId="66" xfId="0" applyFont="1" applyBorder="1" applyAlignment="1">
      <alignment horizontal="justify" vertical="center" wrapText="1"/>
    </xf>
    <xf numFmtId="175" fontId="241" fillId="0" borderId="66" xfId="0" applyNumberFormat="1" applyFont="1" applyBorder="1" applyAlignment="1">
      <alignment horizontal="right" vertical="center" wrapText="1"/>
    </xf>
    <xf numFmtId="0" fontId="69" fillId="0" borderId="66" xfId="0" applyFont="1" applyBorder="1" applyAlignment="1">
      <alignment horizontal="justify" vertical="center" wrapText="1"/>
    </xf>
    <xf numFmtId="3" fontId="69" fillId="0" borderId="66" xfId="0" applyNumberFormat="1" applyFont="1" applyBorder="1" applyAlignment="1">
      <alignment horizontal="justify" vertical="center" wrapText="1"/>
    </xf>
    <xf numFmtId="41" fontId="232" fillId="0" borderId="66" xfId="0" applyNumberFormat="1" applyFont="1" applyBorder="1" applyAlignment="1">
      <alignment horizontal="justify" vertical="center" wrapText="1"/>
    </xf>
    <xf numFmtId="3" fontId="241" fillId="0" borderId="66" xfId="2084" applyNumberFormat="1" applyFont="1" applyBorder="1" applyAlignment="1">
      <alignment horizontal="justify" vertical="center" wrapText="1"/>
    </xf>
    <xf numFmtId="0" fontId="69" fillId="0" borderId="66" xfId="0" applyFont="1" applyBorder="1" applyAlignment="1">
      <alignment horizontal="right" vertical="center" wrapText="1"/>
    </xf>
    <xf numFmtId="3" fontId="256" fillId="62" borderId="66" xfId="2084" applyNumberFormat="1" applyFont="1" applyFill="1" applyBorder="1" applyAlignment="1">
      <alignment horizontal="justify" vertical="center" wrapText="1"/>
    </xf>
    <xf numFmtId="4" fontId="241" fillId="0" borderId="66" xfId="2084" applyNumberFormat="1" applyFont="1" applyBorder="1" applyAlignment="1">
      <alignment horizontal="justify" vertical="center" wrapText="1" shrinkToFit="1"/>
    </xf>
    <xf numFmtId="3" fontId="69" fillId="0" borderId="66" xfId="2081" applyNumberFormat="1" applyFont="1" applyBorder="1" applyAlignment="1">
      <alignment horizontal="justify" vertical="center" wrapText="1" shrinkToFit="1"/>
    </xf>
    <xf numFmtId="4" fontId="232" fillId="0" borderId="66" xfId="2081" applyNumberFormat="1" applyFont="1" applyBorder="1" applyAlignment="1">
      <alignment horizontal="justify" vertical="center" wrapText="1"/>
    </xf>
    <xf numFmtId="4" fontId="69" fillId="0" borderId="66" xfId="2081" applyNumberFormat="1" applyFont="1" applyBorder="1" applyAlignment="1">
      <alignment horizontal="justify" vertical="center" wrapText="1"/>
    </xf>
    <xf numFmtId="3" fontId="232" fillId="0" borderId="66" xfId="2081" applyNumberFormat="1" applyFont="1" applyBorder="1" applyAlignment="1">
      <alignment horizontal="justify" vertical="center" wrapText="1" shrinkToFit="1"/>
    </xf>
    <xf numFmtId="3" fontId="256" fillId="62" borderId="66" xfId="0" applyNumberFormat="1" applyFont="1" applyFill="1" applyBorder="1" applyAlignment="1">
      <alignment horizontal="left" vertical="center" wrapText="1"/>
    </xf>
    <xf numFmtId="0" fontId="232" fillId="0" borderId="66" xfId="0" applyFont="1" applyBorder="1" applyAlignment="1">
      <alignment horizontal="center" vertical="center" wrapText="1"/>
    </xf>
    <xf numFmtId="0" fontId="232" fillId="0" borderId="66" xfId="0" applyFont="1" applyBorder="1" applyAlignment="1">
      <alignment horizontal="justify" vertical="center" wrapText="1"/>
    </xf>
    <xf numFmtId="3" fontId="11" fillId="0" borderId="0" xfId="0" applyNumberFormat="1" applyFont="1" applyAlignment="1">
      <alignment horizontal="right" vertical="center" wrapText="1"/>
    </xf>
    <xf numFmtId="3" fontId="3" fillId="0" borderId="0" xfId="0" applyNumberFormat="1" applyFont="1" applyAlignment="1">
      <alignment horizontal="center" vertical="center" wrapText="1"/>
    </xf>
    <xf numFmtId="3" fontId="231" fillId="0" borderId="10" xfId="0" applyNumberFormat="1" applyFont="1" applyBorder="1" applyAlignment="1">
      <alignment vertical="center"/>
    </xf>
    <xf numFmtId="304" fontId="231" fillId="0" borderId="10" xfId="0" applyNumberFormat="1" applyFont="1" applyBorder="1" applyAlignment="1">
      <alignment horizontal="right" vertical="center"/>
    </xf>
    <xf numFmtId="3" fontId="232" fillId="0" borderId="81" xfId="0" applyNumberFormat="1" applyFont="1" applyBorder="1" applyAlignment="1">
      <alignment horizontal="center" vertical="center" wrapText="1"/>
    </xf>
    <xf numFmtId="3" fontId="232" fillId="0" borderId="9" xfId="0" applyNumberFormat="1" applyFont="1" applyBorder="1" applyAlignment="1">
      <alignment vertical="center" wrapText="1"/>
    </xf>
    <xf numFmtId="3" fontId="292" fillId="62" borderId="0" xfId="0" applyNumberFormat="1" applyFont="1" applyFill="1" applyAlignment="1">
      <alignment horizontal="center" vertical="center" wrapText="1"/>
    </xf>
    <xf numFmtId="3" fontId="232" fillId="0" borderId="81" xfId="0" applyNumberFormat="1" applyFont="1" applyBorder="1" applyAlignment="1">
      <alignment horizontal="right" vertical="center" wrapText="1"/>
    </xf>
    <xf numFmtId="0" fontId="69" fillId="0" borderId="66" xfId="0" applyFont="1" applyBorder="1" applyAlignment="1">
      <alignment horizontal="center" vertical="center" wrapText="1"/>
    </xf>
    <xf numFmtId="3" fontId="232" fillId="0" borderId="66" xfId="0" applyNumberFormat="1" applyFont="1" applyBorder="1" applyAlignment="1">
      <alignment horizontal="left" vertical="center" wrapText="1"/>
    </xf>
    <xf numFmtId="3" fontId="233" fillId="0" borderId="66" xfId="0" applyNumberFormat="1" applyFont="1" applyBorder="1" applyAlignment="1">
      <alignment horizontal="justify" vertical="center" wrapText="1"/>
    </xf>
    <xf numFmtId="3" fontId="233" fillId="0" borderId="81" xfId="0" applyNumberFormat="1" applyFont="1" applyBorder="1" applyAlignment="1">
      <alignment horizontal="right" vertical="center" wrapText="1"/>
    </xf>
    <xf numFmtId="3" fontId="240" fillId="0" borderId="0" xfId="0" applyNumberFormat="1" applyFont="1" applyAlignment="1">
      <alignment vertical="center"/>
    </xf>
    <xf numFmtId="3" fontId="69" fillId="0" borderId="81" xfId="0" applyNumberFormat="1" applyFont="1" applyBorder="1" applyAlignment="1">
      <alignment horizontal="right" vertical="center" wrapText="1"/>
    </xf>
    <xf numFmtId="0" fontId="232" fillId="0" borderId="66" xfId="0" applyFont="1" applyBorder="1" applyAlignment="1">
      <alignment vertical="center" wrapText="1"/>
    </xf>
    <xf numFmtId="10" fontId="232" fillId="0" borderId="66" xfId="3585" applyNumberFormat="1" applyFont="1" applyFill="1" applyBorder="1" applyAlignment="1">
      <alignment horizontal="right" vertical="center" wrapText="1"/>
    </xf>
    <xf numFmtId="3" fontId="241" fillId="0" borderId="66" xfId="0" applyNumberFormat="1" applyFont="1" applyBorder="1" applyAlignment="1">
      <alignment horizontal="center" vertical="center" wrapText="1"/>
    </xf>
    <xf numFmtId="3" fontId="241" fillId="0" borderId="66" xfId="0" quotePrefix="1" applyNumberFormat="1" applyFont="1" applyBorder="1" applyAlignment="1">
      <alignment horizontal="justify" vertical="center" wrapText="1"/>
    </xf>
    <xf numFmtId="3" fontId="231" fillId="0" borderId="66" xfId="0" applyNumberFormat="1" applyFont="1" applyBorder="1" applyAlignment="1">
      <alignment vertical="center"/>
    </xf>
    <xf numFmtId="3" fontId="241" fillId="0" borderId="81" xfId="0" applyNumberFormat="1" applyFont="1" applyBorder="1" applyAlignment="1">
      <alignment horizontal="right" vertical="center" wrapText="1"/>
    </xf>
    <xf numFmtId="10" fontId="69" fillId="0" borderId="10" xfId="0" applyNumberFormat="1" applyFont="1" applyBorder="1" applyAlignment="1">
      <alignment vertical="center"/>
    </xf>
    <xf numFmtId="3" fontId="230" fillId="0" borderId="0" xfId="0" applyNumberFormat="1" applyFont="1" applyAlignment="1">
      <alignment horizontal="right" vertical="center"/>
    </xf>
    <xf numFmtId="304" fontId="230" fillId="0" borderId="0" xfId="0" applyNumberFormat="1" applyFont="1" applyAlignment="1">
      <alignment horizontal="right" vertical="center"/>
    </xf>
    <xf numFmtId="304" fontId="230" fillId="0" borderId="0" xfId="0" applyNumberFormat="1" applyFont="1" applyAlignment="1">
      <alignment vertical="center"/>
    </xf>
    <xf numFmtId="0" fontId="233" fillId="0" borderId="66" xfId="0" applyFont="1" applyBorder="1" applyAlignment="1">
      <alignment horizontal="center" vertical="center" wrapText="1"/>
    </xf>
    <xf numFmtId="3" fontId="2" fillId="0" borderId="0" xfId="0" applyNumberFormat="1" applyFont="1" applyAlignment="1">
      <alignment horizontal="right" vertical="center" wrapText="1"/>
    </xf>
    <xf numFmtId="3" fontId="241" fillId="0" borderId="0" xfId="0" applyNumberFormat="1" applyFont="1" applyAlignment="1">
      <alignment horizontal="right" vertical="center"/>
    </xf>
    <xf numFmtId="41" fontId="69" fillId="0" borderId="10" xfId="0" applyNumberFormat="1" applyFont="1" applyBorder="1" applyAlignment="1">
      <alignment horizontal="right" vertical="center"/>
    </xf>
    <xf numFmtId="41" fontId="69" fillId="0" borderId="66" xfId="0" applyNumberFormat="1" applyFont="1" applyBorder="1" applyAlignment="1">
      <alignment horizontal="right" vertical="center" wrapText="1"/>
    </xf>
    <xf numFmtId="41" fontId="233" fillId="0" borderId="66" xfId="0" applyNumberFormat="1" applyFont="1" applyBorder="1" applyAlignment="1">
      <alignment horizontal="right" vertical="center" wrapText="1"/>
    </xf>
    <xf numFmtId="41" fontId="241" fillId="0" borderId="66" xfId="0" applyNumberFormat="1" applyFont="1" applyBorder="1" applyAlignment="1">
      <alignment horizontal="right" vertical="center" wrapText="1"/>
    </xf>
    <xf numFmtId="0" fontId="69" fillId="0" borderId="66" xfId="0" quotePrefix="1" applyFont="1" applyBorder="1" applyAlignment="1">
      <alignment horizontal="right" vertical="center" wrapText="1"/>
    </xf>
    <xf numFmtId="4" fontId="69" fillId="0" borderId="66" xfId="2084" applyNumberFormat="1" applyFont="1" applyBorder="1" applyAlignment="1">
      <alignment horizontal="right" vertical="center" wrapText="1" shrinkToFit="1"/>
    </xf>
    <xf numFmtId="3" fontId="233" fillId="0" borderId="66" xfId="2084" applyNumberFormat="1" applyFont="1" applyBorder="1" applyAlignment="1">
      <alignment horizontal="right" vertical="center" wrapText="1"/>
    </xf>
    <xf numFmtId="3" fontId="241" fillId="0" borderId="66" xfId="2084" applyNumberFormat="1" applyFont="1" applyBorder="1" applyAlignment="1">
      <alignment horizontal="right" vertical="center" wrapText="1"/>
    </xf>
    <xf numFmtId="3" fontId="69" fillId="0" borderId="66" xfId="5840" applyNumberFormat="1" applyFont="1" applyBorder="1" applyAlignment="1">
      <alignment horizontal="right" vertical="center" wrapText="1"/>
    </xf>
    <xf numFmtId="4" fontId="233" fillId="0" borderId="66" xfId="2084" applyNumberFormat="1" applyFont="1" applyBorder="1" applyAlignment="1">
      <alignment horizontal="right" vertical="center" wrapText="1" shrinkToFit="1"/>
    </xf>
    <xf numFmtId="4" fontId="241" fillId="0" borderId="66" xfId="2084" applyNumberFormat="1" applyFont="1" applyBorder="1" applyAlignment="1">
      <alignment horizontal="right" vertical="center" wrapText="1" shrinkToFit="1"/>
    </xf>
    <xf numFmtId="4" fontId="232" fillId="0" borderId="66" xfId="2084" applyNumberFormat="1" applyFont="1" applyBorder="1" applyAlignment="1">
      <alignment horizontal="right" vertical="center" wrapText="1"/>
    </xf>
    <xf numFmtId="4" fontId="69" fillId="0" borderId="66" xfId="2084" applyNumberFormat="1" applyFont="1" applyBorder="1" applyAlignment="1">
      <alignment horizontal="right" vertical="center" wrapText="1"/>
    </xf>
    <xf numFmtId="41" fontId="232" fillId="0" borderId="66" xfId="0" applyNumberFormat="1" applyFont="1" applyBorder="1" applyAlignment="1">
      <alignment horizontal="right" vertical="center" wrapText="1"/>
    </xf>
    <xf numFmtId="49" fontId="69" fillId="0" borderId="66" xfId="0" applyNumberFormat="1" applyFont="1" applyBorder="1" applyAlignment="1">
      <alignment horizontal="right" vertical="center" wrapText="1"/>
    </xf>
    <xf numFmtId="49" fontId="69" fillId="0" borderId="66" xfId="5840" applyNumberFormat="1" applyFont="1" applyBorder="1" applyAlignment="1">
      <alignment horizontal="right" vertical="center" wrapText="1"/>
    </xf>
    <xf numFmtId="275" fontId="69" fillId="0" borderId="66" xfId="2084" applyFont="1" applyBorder="1" applyAlignment="1">
      <alignment horizontal="right" vertical="center" wrapText="1"/>
    </xf>
    <xf numFmtId="3" fontId="69" fillId="0" borderId="66" xfId="2081" applyNumberFormat="1" applyFont="1" applyBorder="1" applyAlignment="1">
      <alignment horizontal="right" vertical="center" wrapText="1" shrinkToFit="1"/>
    </xf>
    <xf numFmtId="3" fontId="69" fillId="0" borderId="66" xfId="0" applyNumberFormat="1" applyFont="1" applyBorder="1" applyAlignment="1">
      <alignment horizontal="right" vertical="center" wrapText="1" shrinkToFit="1"/>
    </xf>
    <xf numFmtId="3" fontId="233" fillId="0" borderId="66" xfId="2081" applyNumberFormat="1" applyFont="1" applyBorder="1" applyAlignment="1">
      <alignment horizontal="right" vertical="center" wrapText="1"/>
    </xf>
    <xf numFmtId="3" fontId="69" fillId="0" borderId="66" xfId="2081" applyNumberFormat="1" applyFont="1" applyBorder="1" applyAlignment="1">
      <alignment horizontal="right" vertical="center" wrapText="1"/>
    </xf>
    <xf numFmtId="3" fontId="233" fillId="0" borderId="66" xfId="2081" applyNumberFormat="1" applyFont="1" applyBorder="1" applyAlignment="1">
      <alignment horizontal="right" vertical="center" wrapText="1" shrinkToFit="1"/>
    </xf>
    <xf numFmtId="0" fontId="69" fillId="0" borderId="0" xfId="0" applyFont="1" applyAlignment="1">
      <alignment horizontal="right" vertical="center"/>
    </xf>
    <xf numFmtId="3" fontId="231" fillId="0" borderId="10" xfId="0" applyNumberFormat="1" applyFont="1" applyBorder="1" applyAlignment="1">
      <alignment horizontal="center" vertical="center"/>
    </xf>
    <xf numFmtId="176" fontId="232" fillId="0" borderId="66" xfId="3585" applyNumberFormat="1" applyFont="1" applyFill="1" applyBorder="1" applyAlignment="1">
      <alignment horizontal="center" vertical="center" wrapText="1"/>
    </xf>
    <xf numFmtId="176" fontId="233" fillId="0" borderId="66" xfId="3585" applyNumberFormat="1" applyFont="1" applyFill="1" applyBorder="1" applyAlignment="1">
      <alignment horizontal="center" vertical="center" wrapText="1"/>
    </xf>
    <xf numFmtId="176" fontId="241" fillId="0" borderId="66" xfId="3585" applyNumberFormat="1" applyFont="1" applyFill="1" applyBorder="1" applyAlignment="1">
      <alignment horizontal="center" vertical="center" wrapText="1"/>
    </xf>
    <xf numFmtId="305" fontId="69" fillId="0" borderId="0" xfId="0" applyNumberFormat="1" applyFont="1" applyAlignment="1">
      <alignment vertical="center"/>
    </xf>
    <xf numFmtId="305" fontId="69" fillId="0" borderId="1" xfId="0" applyNumberFormat="1" applyFont="1" applyBorder="1" applyAlignment="1">
      <alignment vertical="center" wrapText="1"/>
    </xf>
    <xf numFmtId="0" fontId="69" fillId="0" borderId="1" xfId="0" applyFont="1" applyBorder="1" applyAlignment="1">
      <alignment vertical="center" wrapText="1"/>
    </xf>
    <xf numFmtId="9" fontId="232" fillId="0" borderId="1" xfId="0" applyNumberFormat="1" applyFont="1" applyBorder="1" applyAlignment="1">
      <alignment vertical="center" wrapText="1"/>
    </xf>
    <xf numFmtId="9" fontId="232" fillId="0" borderId="66" xfId="0" applyNumberFormat="1" applyFont="1" applyBorder="1" applyAlignment="1">
      <alignment vertical="center" wrapText="1"/>
    </xf>
    <xf numFmtId="3" fontId="11" fillId="0" borderId="0" xfId="0" applyNumberFormat="1" applyFont="1" applyAlignment="1">
      <alignment horizontal="left" vertical="center" wrapText="1"/>
    </xf>
    <xf numFmtId="3" fontId="301" fillId="0" borderId="66" xfId="0" applyNumberFormat="1" applyFont="1" applyBorder="1" applyAlignment="1">
      <alignment horizontal="right" vertical="center" wrapText="1"/>
    </xf>
    <xf numFmtId="3" fontId="69" fillId="63" borderId="1" xfId="0" applyNumberFormat="1" applyFont="1" applyFill="1" applyBorder="1" applyAlignment="1">
      <alignment vertical="center"/>
    </xf>
    <xf numFmtId="0" fontId="69" fillId="63" borderId="1" xfId="0" applyFont="1" applyFill="1" applyBorder="1" applyAlignment="1">
      <alignment horizontal="center" vertical="center"/>
    </xf>
    <xf numFmtId="3" fontId="69" fillId="63" borderId="1" xfId="1733" applyNumberFormat="1" applyFont="1" applyFill="1" applyBorder="1" applyAlignment="1">
      <alignment horizontal="justify" vertical="center" wrapText="1"/>
    </xf>
    <xf numFmtId="9" fontId="69" fillId="63" borderId="1" xfId="0" applyNumberFormat="1" applyFont="1" applyFill="1" applyBorder="1" applyAlignment="1">
      <alignment vertical="center"/>
    </xf>
    <xf numFmtId="0" fontId="69" fillId="63" borderId="0" xfId="0" applyFont="1" applyFill="1" applyAlignment="1">
      <alignment vertical="center"/>
    </xf>
    <xf numFmtId="3" fontId="230" fillId="0" borderId="0" xfId="0" applyNumberFormat="1" applyFont="1" applyFill="1" applyAlignment="1">
      <alignment horizontal="justify" vertical="center"/>
    </xf>
    <xf numFmtId="3" fontId="231" fillId="0" borderId="10" xfId="0" applyNumberFormat="1" applyFont="1" applyFill="1" applyBorder="1" applyAlignment="1">
      <alignment horizontal="right" vertical="center"/>
    </xf>
    <xf numFmtId="3" fontId="11" fillId="0" borderId="0" xfId="0" applyNumberFormat="1" applyFont="1" applyFill="1" applyAlignment="1">
      <alignment horizontal="left" vertical="center" wrapText="1"/>
    </xf>
    <xf numFmtId="304" fontId="232" fillId="0" borderId="81" xfId="0" applyNumberFormat="1" applyFont="1" applyBorder="1" applyAlignment="1">
      <alignment horizontal="center" vertical="center" wrapText="1"/>
    </xf>
    <xf numFmtId="41" fontId="241" fillId="0" borderId="10" xfId="0" applyNumberFormat="1" applyFont="1" applyBorder="1" applyAlignment="1">
      <alignment vertical="center"/>
    </xf>
    <xf numFmtId="41" fontId="232" fillId="0" borderId="1" xfId="0" applyNumberFormat="1" applyFont="1" applyBorder="1" applyAlignment="1">
      <alignment vertical="center" wrapText="1"/>
    </xf>
    <xf numFmtId="41" fontId="233" fillId="0" borderId="1" xfId="0" applyNumberFormat="1" applyFont="1" applyBorder="1" applyAlignment="1">
      <alignment vertical="center" wrapText="1"/>
    </xf>
    <xf numFmtId="41" fontId="69" fillId="0" borderId="1" xfId="0" applyNumberFormat="1" applyFont="1" applyBorder="1" applyAlignment="1">
      <alignment vertical="center" wrapText="1"/>
    </xf>
    <xf numFmtId="41" fontId="241" fillId="0" borderId="1" xfId="0" quotePrefix="1" applyNumberFormat="1" applyFont="1" applyBorder="1" applyAlignment="1">
      <alignment vertical="center" wrapText="1"/>
    </xf>
    <xf numFmtId="41" fontId="69" fillId="0" borderId="1" xfId="0" quotePrefix="1" applyNumberFormat="1" applyFont="1" applyBorder="1" applyAlignment="1">
      <alignment vertical="center" wrapText="1"/>
    </xf>
    <xf numFmtId="41" fontId="241" fillId="0" borderId="1" xfId="0" applyNumberFormat="1" applyFont="1" applyBorder="1" applyAlignment="1">
      <alignment vertical="center" wrapText="1"/>
    </xf>
    <xf numFmtId="41" fontId="69" fillId="0" borderId="66" xfId="0" applyNumberFormat="1" applyFont="1" applyBorder="1" applyAlignment="1">
      <alignment vertical="center" wrapText="1"/>
    </xf>
    <xf numFmtId="41" fontId="241" fillId="0" borderId="66" xfId="0" applyNumberFormat="1" applyFont="1" applyBorder="1" applyAlignment="1">
      <alignment vertical="center" wrapText="1"/>
    </xf>
    <xf numFmtId="41" fontId="233" fillId="0" borderId="66" xfId="0" applyNumberFormat="1" applyFont="1" applyBorder="1" applyAlignment="1">
      <alignment vertical="center" wrapText="1"/>
    </xf>
    <xf numFmtId="41" fontId="232" fillId="0" borderId="66" xfId="0" applyNumberFormat="1" applyFont="1" applyBorder="1" applyAlignment="1">
      <alignment vertical="center" wrapText="1"/>
    </xf>
    <xf numFmtId="0" fontId="241" fillId="0" borderId="66" xfId="0" applyFont="1" applyBorder="1" applyAlignment="1">
      <alignment vertical="center" wrapText="1"/>
    </xf>
    <xf numFmtId="0" fontId="69" fillId="0" borderId="66" xfId="0" applyFont="1" applyBorder="1" applyAlignment="1">
      <alignment vertical="center" wrapText="1"/>
    </xf>
    <xf numFmtId="41" fontId="232" fillId="0" borderId="66" xfId="0" quotePrefix="1" applyNumberFormat="1" applyFont="1" applyBorder="1" applyAlignment="1">
      <alignment vertical="center" wrapText="1"/>
    </xf>
    <xf numFmtId="41" fontId="69" fillId="0" borderId="66" xfId="0" quotePrefix="1" applyNumberFormat="1" applyFont="1" applyBorder="1" applyAlignment="1">
      <alignment vertical="center" wrapText="1"/>
    </xf>
    <xf numFmtId="305" fontId="241" fillId="0" borderId="66" xfId="0" quotePrefix="1" applyNumberFormat="1" applyFont="1" applyBorder="1" applyAlignment="1">
      <alignment vertical="center" wrapText="1"/>
    </xf>
    <xf numFmtId="41" fontId="241" fillId="0" borderId="66" xfId="0" quotePrefix="1" applyNumberFormat="1" applyFont="1" applyBorder="1" applyAlignment="1">
      <alignment vertical="center" wrapText="1"/>
    </xf>
    <xf numFmtId="304" fontId="232" fillId="0" borderId="66" xfId="0" applyNumberFormat="1" applyFont="1" applyBorder="1" applyAlignment="1">
      <alignment horizontal="center" vertical="center" wrapText="1"/>
    </xf>
    <xf numFmtId="3" fontId="252" fillId="0" borderId="1" xfId="0" applyNumberFormat="1" applyFont="1" applyFill="1" applyBorder="1" applyAlignment="1">
      <alignment horizontal="center" vertical="center"/>
    </xf>
    <xf numFmtId="3" fontId="248" fillId="0" borderId="1" xfId="1733" applyNumberFormat="1" applyFont="1" applyFill="1" applyBorder="1" applyAlignment="1">
      <alignment horizontal="left" vertical="center"/>
    </xf>
    <xf numFmtId="3" fontId="252" fillId="0" borderId="1" xfId="0" applyNumberFormat="1" applyFont="1" applyFill="1" applyBorder="1" applyAlignment="1">
      <alignment horizontal="right" vertical="center"/>
    </xf>
    <xf numFmtId="9" fontId="256" fillId="0" borderId="1" xfId="0" applyNumberFormat="1" applyFont="1" applyFill="1" applyBorder="1" applyAlignment="1">
      <alignment vertical="center"/>
    </xf>
    <xf numFmtId="3" fontId="253" fillId="0" borderId="0" xfId="1733" applyNumberFormat="1" applyFont="1" applyFill="1" applyAlignment="1">
      <alignment vertical="center"/>
    </xf>
    <xf numFmtId="3" fontId="11" fillId="0" borderId="0" xfId="0" applyNumberFormat="1" applyFont="1" applyFill="1" applyAlignment="1">
      <alignment horizontal="center" vertical="center" wrapText="1"/>
    </xf>
    <xf numFmtId="3" fontId="231" fillId="0" borderId="0" xfId="0" applyNumberFormat="1" applyFont="1" applyFill="1" applyAlignment="1">
      <alignment horizontal="center" vertical="center" wrapText="1"/>
    </xf>
    <xf numFmtId="3" fontId="302" fillId="0" borderId="0" xfId="0" applyNumberFormat="1" applyFont="1" applyFill="1" applyAlignment="1">
      <alignment horizontal="center" vertical="center" wrapText="1"/>
    </xf>
    <xf numFmtId="3" fontId="11" fillId="0" borderId="75" xfId="0" applyNumberFormat="1" applyFont="1" applyFill="1" applyBorder="1" applyAlignment="1">
      <alignment vertical="center" wrapText="1"/>
    </xf>
    <xf numFmtId="3" fontId="11" fillId="0" borderId="41" xfId="0" applyNumberFormat="1" applyFont="1" applyFill="1" applyBorder="1" applyAlignment="1">
      <alignment horizontal="center" vertical="center" wrapText="1"/>
    </xf>
    <xf numFmtId="3" fontId="11" fillId="0" borderId="0" xfId="0" applyNumberFormat="1" applyFont="1" applyFill="1" applyBorder="1" applyAlignment="1">
      <alignment horizontal="center" vertical="center" wrapText="1"/>
    </xf>
    <xf numFmtId="3" fontId="11" fillId="0" borderId="9" xfId="0" applyNumberFormat="1" applyFont="1" applyFill="1" applyBorder="1" applyAlignment="1">
      <alignment horizontal="center" vertical="center" wrapText="1"/>
    </xf>
    <xf numFmtId="3" fontId="11" fillId="0" borderId="9" xfId="0" applyNumberFormat="1" applyFont="1" applyFill="1" applyBorder="1" applyAlignment="1">
      <alignment vertical="center" wrapText="1"/>
    </xf>
    <xf numFmtId="304" fontId="11" fillId="0" borderId="1" xfId="0" applyNumberFormat="1" applyFont="1" applyFill="1" applyBorder="1" applyAlignment="1">
      <alignment vertical="center" wrapText="1"/>
    </xf>
    <xf numFmtId="304" fontId="11" fillId="0" borderId="41" xfId="0" applyNumberFormat="1" applyFont="1" applyFill="1" applyBorder="1" applyAlignment="1">
      <alignment horizontal="center" vertical="center" wrapText="1"/>
    </xf>
    <xf numFmtId="3" fontId="11" fillId="0" borderId="41" xfId="0" applyNumberFormat="1" applyFont="1" applyFill="1" applyBorder="1" applyAlignment="1">
      <alignment vertical="center" wrapText="1"/>
    </xf>
    <xf numFmtId="3" fontId="303" fillId="62" borderId="0" xfId="0" applyNumberFormat="1" applyFont="1" applyFill="1" applyBorder="1" applyAlignment="1">
      <alignment horizontal="center" vertical="center" wrapText="1"/>
    </xf>
    <xf numFmtId="3" fontId="11" fillId="0" borderId="66" xfId="0" applyNumberFormat="1" applyFont="1" applyFill="1" applyBorder="1" applyAlignment="1">
      <alignment horizontal="right" vertical="center" wrapText="1"/>
    </xf>
    <xf numFmtId="3" fontId="11" fillId="0" borderId="1" xfId="0" applyNumberFormat="1" applyFont="1" applyFill="1" applyBorder="1" applyAlignment="1">
      <alignment horizontal="right" vertical="center" wrapText="1"/>
    </xf>
    <xf numFmtId="3" fontId="11" fillId="0" borderId="41" xfId="0" applyNumberFormat="1" applyFont="1" applyFill="1" applyBorder="1" applyAlignment="1">
      <alignment horizontal="right" vertical="center" wrapText="1"/>
    </xf>
    <xf numFmtId="176" fontId="11" fillId="0" borderId="1" xfId="3585" applyNumberFormat="1" applyFont="1" applyFill="1" applyBorder="1" applyAlignment="1">
      <alignment horizontal="right" vertical="center" wrapText="1"/>
    </xf>
    <xf numFmtId="9" fontId="11" fillId="0" borderId="41" xfId="3585" applyFont="1" applyFill="1" applyBorder="1" applyAlignment="1">
      <alignment horizontal="right" vertical="center" wrapText="1"/>
    </xf>
    <xf numFmtId="9" fontId="11" fillId="0" borderId="1" xfId="3585" applyFont="1" applyFill="1" applyBorder="1" applyAlignment="1">
      <alignment horizontal="right" vertical="center" wrapText="1"/>
    </xf>
    <xf numFmtId="9" fontId="11" fillId="0" borderId="0" xfId="3585" applyFont="1" applyFill="1" applyBorder="1" applyAlignment="1">
      <alignment horizontal="right" vertical="center" wrapText="1"/>
    </xf>
    <xf numFmtId="4" fontId="230" fillId="0" borderId="0" xfId="1787" applyNumberFormat="1" applyFont="1" applyFill="1" applyAlignment="1">
      <alignment vertical="center"/>
    </xf>
    <xf numFmtId="0" fontId="230" fillId="0" borderId="1" xfId="0" applyFont="1" applyFill="1" applyBorder="1" applyAlignment="1">
      <alignment horizontal="center" vertical="center" wrapText="1"/>
    </xf>
    <xf numFmtId="3" fontId="11" fillId="0" borderId="1" xfId="0" applyNumberFormat="1" applyFont="1" applyFill="1" applyBorder="1" applyAlignment="1">
      <alignment horizontal="left" vertical="center" wrapText="1"/>
    </xf>
    <xf numFmtId="3" fontId="240" fillId="0" borderId="1" xfId="0" applyNumberFormat="1" applyFont="1" applyFill="1" applyBorder="1" applyAlignment="1">
      <alignment horizontal="justify" vertical="center" wrapText="1"/>
    </xf>
    <xf numFmtId="3" fontId="240" fillId="0" borderId="66" xfId="0" applyNumberFormat="1" applyFont="1" applyFill="1" applyBorder="1" applyAlignment="1">
      <alignment horizontal="right" vertical="center" wrapText="1"/>
    </xf>
    <xf numFmtId="3" fontId="240" fillId="0" borderId="1" xfId="0" applyNumberFormat="1" applyFont="1" applyFill="1" applyBorder="1" applyAlignment="1">
      <alignment horizontal="right" vertical="center" wrapText="1"/>
    </xf>
    <xf numFmtId="3" fontId="240" fillId="0" borderId="41" xfId="0" applyNumberFormat="1" applyFont="1" applyFill="1" applyBorder="1" applyAlignment="1">
      <alignment horizontal="right" vertical="center" wrapText="1"/>
    </xf>
    <xf numFmtId="176" fontId="240" fillId="0" borderId="1" xfId="3585" applyNumberFormat="1" applyFont="1" applyFill="1" applyBorder="1" applyAlignment="1">
      <alignment horizontal="right" vertical="center" wrapText="1"/>
    </xf>
    <xf numFmtId="9" fontId="240" fillId="0" borderId="41" xfId="3585" applyFont="1" applyFill="1" applyBorder="1" applyAlignment="1">
      <alignment horizontal="right" vertical="center" wrapText="1"/>
    </xf>
    <xf numFmtId="9" fontId="240" fillId="0" borderId="1" xfId="3585" applyFont="1" applyFill="1" applyBorder="1" applyAlignment="1">
      <alignment horizontal="right" vertical="center" wrapText="1"/>
    </xf>
    <xf numFmtId="9" fontId="240" fillId="0" borderId="0" xfId="3585" applyFont="1" applyFill="1" applyBorder="1" applyAlignment="1">
      <alignment horizontal="right" vertical="center" wrapText="1"/>
    </xf>
    <xf numFmtId="3" fontId="230" fillId="0" borderId="66" xfId="0" applyNumberFormat="1" applyFont="1" applyFill="1" applyBorder="1" applyAlignment="1">
      <alignment horizontal="right" vertical="center" wrapText="1"/>
    </xf>
    <xf numFmtId="3" fontId="230" fillId="0" borderId="1" xfId="0" applyNumberFormat="1" applyFont="1" applyFill="1" applyBorder="1" applyAlignment="1">
      <alignment horizontal="right" vertical="center" wrapText="1"/>
    </xf>
    <xf numFmtId="3" fontId="230" fillId="0" borderId="41" xfId="0" applyNumberFormat="1" applyFont="1" applyFill="1" applyBorder="1" applyAlignment="1">
      <alignment horizontal="right" vertical="center" wrapText="1"/>
    </xf>
    <xf numFmtId="176" fontId="230" fillId="0" borderId="1" xfId="3585" applyNumberFormat="1" applyFont="1" applyFill="1" applyBorder="1" applyAlignment="1">
      <alignment horizontal="right" vertical="center" wrapText="1"/>
    </xf>
    <xf numFmtId="9" fontId="230" fillId="0" borderId="41" xfId="3585" applyFont="1" applyFill="1" applyBorder="1" applyAlignment="1">
      <alignment horizontal="right" vertical="center" wrapText="1"/>
    </xf>
    <xf numFmtId="9" fontId="230" fillId="0" borderId="1" xfId="3585" applyFont="1" applyFill="1" applyBorder="1" applyAlignment="1">
      <alignment horizontal="right" vertical="center" wrapText="1"/>
    </xf>
    <xf numFmtId="9" fontId="230" fillId="0" borderId="0" xfId="3585" applyFont="1" applyFill="1" applyBorder="1" applyAlignment="1">
      <alignment horizontal="right" vertical="center" wrapText="1"/>
    </xf>
    <xf numFmtId="0" fontId="11" fillId="0" borderId="1" xfId="0" applyFont="1" applyFill="1" applyBorder="1" applyAlignment="1">
      <alignment vertical="center" wrapText="1"/>
    </xf>
    <xf numFmtId="10" fontId="11" fillId="0" borderId="1" xfId="3585" applyNumberFormat="1" applyFont="1" applyFill="1" applyBorder="1" applyAlignment="1">
      <alignment horizontal="right" vertical="center" wrapText="1"/>
    </xf>
    <xf numFmtId="3" fontId="231" fillId="0" borderId="66" xfId="0" applyNumberFormat="1" applyFont="1" applyFill="1" applyBorder="1" applyAlignment="1">
      <alignment horizontal="right" vertical="center" wrapText="1"/>
    </xf>
    <xf numFmtId="3" fontId="231" fillId="0" borderId="1" xfId="0" applyNumberFormat="1" applyFont="1" applyFill="1" applyBorder="1" applyAlignment="1">
      <alignment horizontal="right" vertical="center" wrapText="1"/>
    </xf>
    <xf numFmtId="3" fontId="231" fillId="0" borderId="41" xfId="0" applyNumberFormat="1" applyFont="1" applyFill="1" applyBorder="1" applyAlignment="1">
      <alignment horizontal="right" vertical="center" wrapText="1"/>
    </xf>
    <xf numFmtId="176" fontId="231" fillId="0" borderId="1" xfId="3585" applyNumberFormat="1" applyFont="1" applyFill="1" applyBorder="1" applyAlignment="1">
      <alignment horizontal="right" vertical="center" wrapText="1"/>
    </xf>
    <xf numFmtId="9" fontId="231" fillId="0" borderId="41" xfId="3585" applyFont="1" applyFill="1" applyBorder="1" applyAlignment="1">
      <alignment horizontal="right" vertical="center" wrapText="1"/>
    </xf>
    <xf numFmtId="9" fontId="231" fillId="0" borderId="1" xfId="3585" applyFont="1" applyFill="1" applyBorder="1" applyAlignment="1">
      <alignment horizontal="right" vertical="center" wrapText="1"/>
    </xf>
    <xf numFmtId="9" fontId="231" fillId="0" borderId="0" xfId="3585" applyFont="1" applyFill="1" applyBorder="1" applyAlignment="1">
      <alignment horizontal="right" vertical="center" wrapText="1"/>
    </xf>
    <xf numFmtId="10" fontId="230" fillId="0" borderId="41" xfId="0" applyNumberFormat="1" applyFont="1" applyFill="1" applyBorder="1" applyAlignment="1">
      <alignment vertical="center"/>
    </xf>
    <xf numFmtId="10" fontId="230" fillId="0" borderId="1" xfId="0" applyNumberFormat="1" applyFont="1" applyFill="1" applyBorder="1" applyAlignment="1">
      <alignment vertical="center"/>
    </xf>
    <xf numFmtId="10" fontId="230" fillId="0" borderId="10" xfId="0" applyNumberFormat="1" applyFont="1" applyFill="1" applyBorder="1" applyAlignment="1">
      <alignment vertical="center"/>
    </xf>
    <xf numFmtId="3" fontId="304" fillId="62" borderId="0" xfId="0" applyNumberFormat="1" applyFont="1" applyFill="1" applyAlignment="1">
      <alignment horizontal="right" vertical="center"/>
    </xf>
    <xf numFmtId="9" fontId="69" fillId="0" borderId="1" xfId="3585" applyNumberFormat="1" applyFont="1" applyFill="1" applyBorder="1" applyAlignment="1">
      <alignment horizontal="center" vertical="center"/>
    </xf>
    <xf numFmtId="9" fontId="11" fillId="0" borderId="1" xfId="3585" applyNumberFormat="1" applyFont="1" applyBorder="1" applyAlignment="1">
      <alignment vertical="center"/>
    </xf>
    <xf numFmtId="3" fontId="230" fillId="0" borderId="0" xfId="0" applyNumberFormat="1" applyFont="1" applyFill="1" applyAlignment="1">
      <alignment horizontal="justify" vertical="center"/>
    </xf>
    <xf numFmtId="3" fontId="2" fillId="0" borderId="0" xfId="0" applyNumberFormat="1" applyFont="1" applyFill="1" applyAlignment="1">
      <alignment horizontal="center" vertical="center" wrapText="1"/>
    </xf>
    <xf numFmtId="3" fontId="3" fillId="0" borderId="0" xfId="0" applyNumberFormat="1" applyFont="1" applyFill="1" applyAlignment="1">
      <alignment horizontal="center" vertical="center" wrapText="1"/>
    </xf>
    <xf numFmtId="3" fontId="231" fillId="0" borderId="10" xfId="0" applyNumberFormat="1" applyFont="1" applyFill="1" applyBorder="1" applyAlignment="1">
      <alignment horizontal="right" vertical="center"/>
    </xf>
    <xf numFmtId="3" fontId="11" fillId="0" borderId="1" xfId="0" applyNumberFormat="1" applyFont="1" applyFill="1" applyBorder="1" applyAlignment="1">
      <alignment vertical="center" wrapText="1"/>
    </xf>
    <xf numFmtId="3" fontId="11" fillId="0" borderId="1" xfId="0" applyNumberFormat="1" applyFont="1" applyFill="1" applyBorder="1" applyAlignment="1">
      <alignment horizontal="center" vertical="center" wrapText="1"/>
    </xf>
    <xf numFmtId="3" fontId="11" fillId="0" borderId="17" xfId="0" applyNumberFormat="1" applyFont="1" applyFill="1" applyBorder="1" applyAlignment="1">
      <alignment horizontal="center" vertical="center" wrapText="1"/>
    </xf>
    <xf numFmtId="3" fontId="11" fillId="0" borderId="41" xfId="0" applyNumberFormat="1" applyFont="1" applyFill="1" applyBorder="1" applyAlignment="1">
      <alignment horizontal="center" vertical="center" wrapText="1"/>
    </xf>
    <xf numFmtId="3" fontId="11" fillId="0" borderId="20" xfId="0" applyNumberFormat="1" applyFont="1" applyFill="1" applyBorder="1" applyAlignment="1">
      <alignment horizontal="center" vertical="center" wrapText="1"/>
    </xf>
    <xf numFmtId="3" fontId="11" fillId="0" borderId="0" xfId="0" applyNumberFormat="1" applyFont="1" applyFill="1" applyAlignment="1">
      <alignment horizontal="left" vertical="center" wrapText="1"/>
    </xf>
    <xf numFmtId="3" fontId="3" fillId="0" borderId="0" xfId="0" applyNumberFormat="1" applyFont="1" applyFill="1" applyAlignment="1">
      <alignment horizontal="right" vertical="center" wrapText="1"/>
    </xf>
    <xf numFmtId="304" fontId="11" fillId="0" borderId="74" xfId="0" applyNumberFormat="1" applyFont="1" applyFill="1" applyBorder="1" applyAlignment="1">
      <alignment horizontal="center" vertical="center" wrapText="1"/>
    </xf>
    <xf numFmtId="304" fontId="11" fillId="0" borderId="75" xfId="0" applyNumberFormat="1" applyFont="1" applyFill="1" applyBorder="1" applyAlignment="1">
      <alignment horizontal="center" vertical="center" wrapText="1"/>
    </xf>
    <xf numFmtId="3" fontId="11" fillId="0" borderId="36" xfId="0" applyNumberFormat="1" applyFont="1" applyFill="1" applyBorder="1" applyAlignment="1">
      <alignment horizontal="center" vertical="center" wrapText="1"/>
    </xf>
    <xf numFmtId="3" fontId="11" fillId="0" borderId="9" xfId="0" applyNumberFormat="1" applyFont="1" applyFill="1" applyBorder="1" applyAlignment="1">
      <alignment horizontal="center" vertical="center" wrapText="1"/>
    </xf>
    <xf numFmtId="3" fontId="11" fillId="0" borderId="67" xfId="0" applyNumberFormat="1" applyFont="1" applyFill="1" applyBorder="1" applyAlignment="1">
      <alignment horizontal="center" vertical="center" wrapText="1"/>
    </xf>
    <xf numFmtId="3" fontId="11" fillId="0" borderId="69" xfId="0" applyNumberFormat="1" applyFont="1" applyFill="1" applyBorder="1" applyAlignment="1">
      <alignment horizontal="center" vertical="center" wrapText="1"/>
    </xf>
    <xf numFmtId="3" fontId="69" fillId="0" borderId="0" xfId="0" applyNumberFormat="1" applyFont="1" applyFill="1" applyAlignment="1">
      <alignment horizontal="justify" vertical="center" wrapText="1"/>
    </xf>
    <xf numFmtId="3" fontId="69" fillId="0" borderId="0" xfId="0" applyNumberFormat="1" applyFont="1" applyFill="1" applyAlignment="1">
      <alignment horizontal="justify" vertical="center"/>
    </xf>
    <xf numFmtId="3" fontId="2" fillId="0" borderId="0" xfId="0" applyNumberFormat="1" applyFont="1" applyFill="1" applyAlignment="1">
      <alignment horizontal="left" vertical="center" wrapText="1"/>
    </xf>
    <xf numFmtId="3" fontId="3" fillId="0" borderId="0" xfId="0" applyNumberFormat="1" applyFont="1" applyFill="1" applyAlignment="1">
      <alignment horizontal="center" vertical="center"/>
    </xf>
    <xf numFmtId="41" fontId="232" fillId="0" borderId="1" xfId="0" applyNumberFormat="1" applyFont="1" applyFill="1" applyBorder="1" applyAlignment="1">
      <alignment horizontal="center" vertical="center" wrapText="1"/>
    </xf>
    <xf numFmtId="0" fontId="232" fillId="0" borderId="36" xfId="0" applyFont="1" applyFill="1" applyBorder="1" applyAlignment="1">
      <alignment horizontal="center" vertical="center" wrapText="1"/>
    </xf>
    <xf numFmtId="0" fontId="232" fillId="0" borderId="9" xfId="0" applyFont="1" applyFill="1" applyBorder="1" applyAlignment="1">
      <alignment horizontal="center" vertical="center" wrapText="1"/>
    </xf>
    <xf numFmtId="0" fontId="241" fillId="0" borderId="1" xfId="0" applyFont="1" applyFill="1" applyBorder="1" applyAlignment="1">
      <alignment horizontal="center" vertical="center"/>
    </xf>
    <xf numFmtId="41" fontId="232" fillId="0" borderId="36" xfId="0" applyNumberFormat="1" applyFont="1" applyFill="1" applyBorder="1" applyAlignment="1">
      <alignment horizontal="center" vertical="center" wrapText="1"/>
    </xf>
    <xf numFmtId="41" fontId="232" fillId="0" borderId="9" xfId="0" applyNumberFormat="1" applyFont="1" applyFill="1" applyBorder="1" applyAlignment="1">
      <alignment horizontal="center" vertical="center" wrapText="1"/>
    </xf>
    <xf numFmtId="176" fontId="232" fillId="0" borderId="20" xfId="3585" applyNumberFormat="1" applyFont="1" applyFill="1" applyBorder="1" applyAlignment="1">
      <alignment horizontal="center" vertical="center" wrapText="1"/>
    </xf>
    <xf numFmtId="176" fontId="232" fillId="0" borderId="41" xfId="3585" applyNumberFormat="1" applyFont="1" applyFill="1" applyBorder="1" applyAlignment="1">
      <alignment horizontal="center" vertical="center" wrapText="1"/>
    </xf>
    <xf numFmtId="3" fontId="11" fillId="0" borderId="0" xfId="0" applyNumberFormat="1" applyFont="1" applyAlignment="1">
      <alignment horizontal="left" vertical="center" wrapText="1"/>
    </xf>
    <xf numFmtId="3" fontId="231" fillId="0" borderId="0" xfId="0" applyNumberFormat="1" applyFont="1" applyAlignment="1">
      <alignment horizontal="right" vertical="center" wrapText="1"/>
    </xf>
    <xf numFmtId="3" fontId="230" fillId="0" borderId="0" xfId="0" applyNumberFormat="1" applyFont="1" applyAlignment="1">
      <alignment horizontal="justify" vertical="center"/>
    </xf>
    <xf numFmtId="3" fontId="260" fillId="0" borderId="0" xfId="0" applyNumberFormat="1" applyFont="1" applyAlignment="1">
      <alignment horizontal="center" vertical="center" wrapText="1"/>
    </xf>
    <xf numFmtId="3" fontId="3" fillId="0" borderId="0" xfId="0" applyNumberFormat="1" applyFont="1" applyAlignment="1">
      <alignment horizontal="center" vertical="center" wrapText="1"/>
    </xf>
    <xf numFmtId="3" fontId="231" fillId="0" borderId="10" xfId="0" applyNumberFormat="1" applyFont="1" applyBorder="1" applyAlignment="1">
      <alignment horizontal="right" vertical="center"/>
    </xf>
    <xf numFmtId="3" fontId="232" fillId="0" borderId="66" xfId="0" applyNumberFormat="1" applyFont="1" applyBorder="1" applyAlignment="1">
      <alignment vertical="center" wrapText="1"/>
    </xf>
    <xf numFmtId="3" fontId="232" fillId="0" borderId="66" xfId="0" applyNumberFormat="1" applyFont="1" applyBorder="1" applyAlignment="1">
      <alignment horizontal="center" vertical="center" wrapText="1"/>
    </xf>
    <xf numFmtId="3" fontId="232" fillId="0" borderId="76" xfId="0" applyNumberFormat="1" applyFont="1" applyBorder="1" applyAlignment="1">
      <alignment horizontal="center" vertical="center" wrapText="1"/>
    </xf>
    <xf numFmtId="3" fontId="232" fillId="0" borderId="9" xfId="0" applyNumberFormat="1" applyFont="1" applyBorder="1" applyAlignment="1">
      <alignment horizontal="center" vertical="center" wrapText="1"/>
    </xf>
    <xf numFmtId="3" fontId="232" fillId="0" borderId="67" xfId="0" applyNumberFormat="1" applyFont="1" applyBorder="1" applyAlignment="1">
      <alignment horizontal="center" vertical="center" wrapText="1"/>
    </xf>
    <xf numFmtId="3" fontId="232" fillId="0" borderId="69" xfId="0" applyNumberFormat="1" applyFont="1" applyBorder="1" applyAlignment="1">
      <alignment horizontal="center" vertical="center" wrapText="1"/>
    </xf>
    <xf numFmtId="3" fontId="232" fillId="0" borderId="13" xfId="0" applyNumberFormat="1" applyFont="1" applyBorder="1" applyAlignment="1">
      <alignment horizontal="center" vertical="center" wrapText="1"/>
    </xf>
    <xf numFmtId="3" fontId="232" fillId="0" borderId="80" xfId="0" applyNumberFormat="1" applyFont="1" applyBorder="1" applyAlignment="1">
      <alignment horizontal="center" vertical="center" wrapText="1"/>
    </xf>
    <xf numFmtId="3" fontId="232" fillId="0" borderId="81" xfId="0" applyNumberFormat="1" applyFont="1" applyBorder="1" applyAlignment="1">
      <alignment horizontal="center" vertical="center" wrapText="1"/>
    </xf>
    <xf numFmtId="304" fontId="232" fillId="0" borderId="80" xfId="0" applyNumberFormat="1" applyFont="1" applyBorder="1" applyAlignment="1">
      <alignment horizontal="center" vertical="center" wrapText="1"/>
    </xf>
    <xf numFmtId="304" fontId="232" fillId="0" borderId="81" xfId="0" applyNumberFormat="1" applyFont="1" applyBorder="1" applyAlignment="1">
      <alignment horizontal="center" vertical="center" wrapText="1"/>
    </xf>
    <xf numFmtId="3" fontId="232" fillId="0" borderId="82" xfId="0" applyNumberFormat="1" applyFont="1" applyBorder="1" applyAlignment="1">
      <alignment horizontal="center" vertical="center" wrapText="1"/>
    </xf>
    <xf numFmtId="41" fontId="232" fillId="0" borderId="1" xfId="0" applyNumberFormat="1" applyFont="1" applyBorder="1" applyAlignment="1">
      <alignment vertical="center" wrapText="1"/>
    </xf>
    <xf numFmtId="41" fontId="232" fillId="0" borderId="1" xfId="0" applyNumberFormat="1" applyFont="1" applyBorder="1" applyAlignment="1">
      <alignment horizontal="center" vertical="center" wrapText="1"/>
    </xf>
    <xf numFmtId="41" fontId="232" fillId="0" borderId="76" xfId="0" applyNumberFormat="1" applyFont="1" applyBorder="1" applyAlignment="1">
      <alignment horizontal="center" vertical="center" wrapText="1"/>
    </xf>
    <xf numFmtId="41" fontId="232" fillId="0" borderId="9" xfId="0" applyNumberFormat="1" applyFont="1" applyBorder="1" applyAlignment="1">
      <alignment horizontal="center" vertical="center" wrapText="1"/>
    </xf>
    <xf numFmtId="3" fontId="69" fillId="0" borderId="0" xfId="0" applyNumberFormat="1" applyFont="1" applyAlignment="1">
      <alignment horizontal="justify" vertical="center"/>
    </xf>
    <xf numFmtId="3" fontId="2" fillId="0" borderId="0" xfId="0" applyNumberFormat="1" applyFont="1" applyAlignment="1">
      <alignment horizontal="left" vertical="center" wrapText="1"/>
    </xf>
    <xf numFmtId="3" fontId="3" fillId="0" borderId="0" xfId="0" applyNumberFormat="1" applyFont="1" applyAlignment="1">
      <alignment horizontal="right" vertical="center" wrapText="1"/>
    </xf>
    <xf numFmtId="3" fontId="2" fillId="0" borderId="0" xfId="0" applyNumberFormat="1" applyFont="1" applyAlignment="1">
      <alignment horizontal="center" vertical="center" wrapText="1"/>
    </xf>
    <xf numFmtId="3" fontId="3" fillId="0" borderId="0" xfId="0" applyNumberFormat="1" applyFont="1" applyAlignment="1">
      <alignment horizontal="center" vertical="center"/>
    </xf>
    <xf numFmtId="3" fontId="69" fillId="0" borderId="0" xfId="0" applyNumberFormat="1" applyFont="1" applyAlignment="1">
      <alignment horizontal="justify" vertical="center" wrapText="1"/>
    </xf>
    <xf numFmtId="0" fontId="232" fillId="0" borderId="76" xfId="0" applyFont="1" applyBorder="1" applyAlignment="1">
      <alignment horizontal="center" vertical="center" wrapText="1"/>
    </xf>
    <xf numFmtId="0" fontId="232" fillId="0" borderId="9" xfId="0" applyFont="1" applyBorder="1" applyAlignment="1">
      <alignment horizontal="center" vertical="center" wrapText="1"/>
    </xf>
    <xf numFmtId="0" fontId="241" fillId="0" borderId="1" xfId="0" applyFont="1" applyBorder="1" applyAlignment="1">
      <alignment horizontal="center" vertical="center"/>
    </xf>
    <xf numFmtId="176" fontId="232" fillId="0" borderId="74" xfId="3585" applyNumberFormat="1" applyFont="1" applyFill="1" applyBorder="1" applyAlignment="1">
      <alignment horizontal="center" vertical="center" wrapText="1"/>
    </xf>
    <xf numFmtId="176" fontId="232" fillId="0" borderId="75" xfId="3585" applyNumberFormat="1" applyFont="1" applyFill="1" applyBorder="1" applyAlignment="1">
      <alignment horizontal="center" vertical="center" wrapText="1"/>
    </xf>
    <xf numFmtId="176" fontId="232" fillId="0" borderId="74" xfId="3585" applyNumberFormat="1" applyFont="1" applyFill="1" applyBorder="1" applyAlignment="1">
      <alignment vertical="center" wrapText="1"/>
    </xf>
    <xf numFmtId="176" fontId="232" fillId="0" borderId="75" xfId="3585" applyNumberFormat="1" applyFont="1" applyFill="1" applyBorder="1" applyAlignment="1">
      <alignment vertical="center" wrapText="1"/>
    </xf>
    <xf numFmtId="3" fontId="232" fillId="0" borderId="0" xfId="0" applyNumberFormat="1" applyFont="1" applyFill="1" applyAlignment="1">
      <alignment horizontal="left" vertical="center" wrapText="1"/>
    </xf>
    <xf numFmtId="3" fontId="6" fillId="0" borderId="0" xfId="0" applyNumberFormat="1" applyFont="1" applyFill="1" applyAlignment="1">
      <alignment horizontal="center" vertical="center"/>
    </xf>
    <xf numFmtId="3" fontId="69" fillId="63" borderId="0" xfId="0" applyNumberFormat="1" applyFont="1" applyFill="1" applyAlignment="1">
      <alignment horizontal="justify" vertical="center"/>
    </xf>
    <xf numFmtId="3" fontId="2" fillId="0" borderId="1" xfId="0" applyNumberFormat="1" applyFont="1" applyFill="1" applyBorder="1" applyAlignment="1">
      <alignment horizontal="center" vertical="center" wrapText="1"/>
    </xf>
    <xf numFmtId="3" fontId="8" fillId="0" borderId="0" xfId="0" applyNumberFormat="1" applyFont="1" applyFill="1" applyAlignment="1">
      <alignment horizontal="center" vertical="center"/>
    </xf>
    <xf numFmtId="3" fontId="230" fillId="63" borderId="0" xfId="0" applyNumberFormat="1" applyFont="1" applyFill="1" applyAlignment="1">
      <alignment horizontal="justify" vertical="center"/>
    </xf>
    <xf numFmtId="3" fontId="232" fillId="0" borderId="36" xfId="0" applyNumberFormat="1" applyFont="1" applyBorder="1" applyAlignment="1">
      <alignment horizontal="center" vertical="center" wrapText="1"/>
    </xf>
    <xf numFmtId="3" fontId="232" fillId="62" borderId="20" xfId="0" applyNumberFormat="1" applyFont="1" applyFill="1" applyBorder="1" applyAlignment="1">
      <alignment horizontal="center" vertical="center" wrapText="1"/>
    </xf>
    <xf numFmtId="3" fontId="232" fillId="62" borderId="41" xfId="0" applyNumberFormat="1" applyFont="1" applyFill="1" applyBorder="1" applyAlignment="1">
      <alignment horizontal="center" vertical="center" wrapText="1"/>
    </xf>
    <xf numFmtId="3" fontId="232" fillId="0" borderId="20" xfId="0" applyNumberFormat="1" applyFont="1" applyBorder="1" applyAlignment="1">
      <alignment horizontal="center" vertical="center" wrapText="1"/>
    </xf>
    <xf numFmtId="3" fontId="232" fillId="0" borderId="41" xfId="0" applyNumberFormat="1" applyFont="1" applyBorder="1" applyAlignment="1">
      <alignment horizontal="center" vertical="center" wrapText="1"/>
    </xf>
    <xf numFmtId="176" fontId="232" fillId="0" borderId="20" xfId="3585" applyNumberFormat="1" applyFont="1" applyBorder="1" applyAlignment="1">
      <alignment horizontal="center" vertical="center" wrapText="1"/>
    </xf>
    <xf numFmtId="176" fontId="232" fillId="0" borderId="41" xfId="3585" applyNumberFormat="1" applyFont="1" applyBorder="1" applyAlignment="1">
      <alignment horizontal="center" vertical="center" wrapText="1"/>
    </xf>
    <xf numFmtId="3" fontId="259" fillId="0" borderId="0" xfId="0" applyNumberFormat="1" applyFont="1" applyAlignment="1">
      <alignment horizontal="center" vertical="center" wrapText="1"/>
    </xf>
    <xf numFmtId="41" fontId="1" fillId="0" borderId="0" xfId="0" applyNumberFormat="1" applyFont="1" applyAlignment="1">
      <alignment horizontal="center" vertical="center"/>
    </xf>
    <xf numFmtId="41" fontId="2" fillId="63" borderId="0" xfId="0" applyNumberFormat="1" applyFont="1" applyFill="1" applyAlignment="1">
      <alignment horizontal="justify" vertical="center"/>
    </xf>
    <xf numFmtId="41" fontId="2" fillId="0" borderId="0" xfId="0" applyNumberFormat="1" applyFont="1" applyAlignment="1">
      <alignment horizontal="left" vertical="center" wrapText="1"/>
    </xf>
    <xf numFmtId="41" fontId="8" fillId="0" borderId="0" xfId="0" applyNumberFormat="1" applyFont="1" applyAlignment="1">
      <alignment horizontal="center" vertical="center"/>
    </xf>
    <xf numFmtId="41" fontId="3" fillId="0" borderId="0" xfId="0" applyNumberFormat="1" applyFont="1" applyAlignment="1">
      <alignment horizontal="right" vertical="center" wrapText="1"/>
    </xf>
    <xf numFmtId="41" fontId="3" fillId="0" borderId="0" xfId="0" applyNumberFormat="1" applyFont="1" applyAlignment="1">
      <alignment horizontal="center" vertical="center"/>
    </xf>
    <xf numFmtId="41" fontId="3" fillId="0" borderId="10" xfId="0" applyNumberFormat="1" applyFont="1" applyBorder="1" applyAlignment="1">
      <alignment horizontal="right" vertical="center"/>
    </xf>
    <xf numFmtId="3" fontId="230" fillId="63" borderId="0" xfId="0" applyNumberFormat="1" applyFont="1" applyFill="1" applyAlignment="1">
      <alignment horizontal="center" vertical="center"/>
    </xf>
    <xf numFmtId="3" fontId="11" fillId="0" borderId="1" xfId="0" applyNumberFormat="1" applyFont="1" applyBorder="1" applyAlignment="1">
      <alignment horizontal="center" vertical="center" wrapText="1"/>
    </xf>
    <xf numFmtId="0" fontId="11" fillId="0" borderId="25" xfId="0" applyFont="1" applyBorder="1" applyAlignment="1">
      <alignment horizontal="center" vertical="center"/>
    </xf>
    <xf numFmtId="0" fontId="11" fillId="0" borderId="46" xfId="0" applyFont="1" applyBorder="1" applyAlignment="1">
      <alignment horizontal="center" vertical="center"/>
    </xf>
    <xf numFmtId="0" fontId="232" fillId="0" borderId="25" xfId="0" applyFont="1" applyBorder="1" applyAlignment="1">
      <alignment horizontal="center" vertical="center"/>
    </xf>
    <xf numFmtId="0" fontId="232" fillId="0" borderId="46" xfId="0" applyFont="1" applyBorder="1" applyAlignment="1">
      <alignment horizontal="center" vertical="center"/>
    </xf>
    <xf numFmtId="3" fontId="8" fillId="0" borderId="0" xfId="0" applyNumberFormat="1" applyFont="1" applyAlignment="1">
      <alignment horizontal="center" vertical="center"/>
    </xf>
    <xf numFmtId="3" fontId="6" fillId="0" borderId="0" xfId="0" applyNumberFormat="1" applyFont="1" applyAlignment="1">
      <alignment horizontal="center" vertical="center"/>
    </xf>
    <xf numFmtId="0" fontId="231" fillId="0" borderId="10" xfId="0" applyFont="1" applyBorder="1" applyAlignment="1">
      <alignment horizontal="right" vertical="center"/>
    </xf>
    <xf numFmtId="3" fontId="232" fillId="0" borderId="0" xfId="0" applyNumberFormat="1" applyFont="1" applyAlignment="1">
      <alignment horizontal="center" vertical="center" wrapText="1"/>
    </xf>
    <xf numFmtId="0" fontId="241" fillId="0" borderId="0" xfId="0" applyFont="1" applyAlignment="1">
      <alignment horizontal="right" vertical="center"/>
    </xf>
    <xf numFmtId="3" fontId="1" fillId="63" borderId="0" xfId="0" applyNumberFormat="1" applyFont="1" applyFill="1" applyAlignment="1">
      <alignment horizontal="justify" vertical="center"/>
    </xf>
    <xf numFmtId="3" fontId="232" fillId="0" borderId="0" xfId="0" applyNumberFormat="1" applyFont="1" applyAlignment="1">
      <alignment horizontal="left" vertical="center" wrapText="1"/>
    </xf>
    <xf numFmtId="3" fontId="241" fillId="0" borderId="0" xfId="0" applyNumberFormat="1" applyFont="1" applyAlignment="1">
      <alignment horizontal="right" vertical="center" wrapText="1"/>
    </xf>
    <xf numFmtId="41" fontId="232" fillId="37" borderId="1" xfId="0" applyNumberFormat="1" applyFont="1" applyFill="1" applyBorder="1" applyAlignment="1">
      <alignment horizontal="center" vertical="center" wrapText="1"/>
    </xf>
    <xf numFmtId="0" fontId="232" fillId="0" borderId="1" xfId="0" applyFont="1" applyBorder="1" applyAlignment="1">
      <alignment horizontal="center" vertical="center"/>
    </xf>
    <xf numFmtId="176" fontId="232" fillId="0" borderId="1" xfId="3585" applyNumberFormat="1" applyFont="1" applyBorder="1" applyAlignment="1">
      <alignment horizontal="center" vertical="center" wrapText="1"/>
    </xf>
    <xf numFmtId="0" fontId="5" fillId="62" borderId="67" xfId="0" applyFont="1" applyFill="1" applyBorder="1" applyAlignment="1">
      <alignment horizontal="center" vertical="center"/>
    </xf>
    <xf numFmtId="0" fontId="5" fillId="62" borderId="68" xfId="0" applyFont="1" applyFill="1" applyBorder="1" applyAlignment="1">
      <alignment horizontal="center" vertical="center"/>
    </xf>
    <xf numFmtId="0" fontId="5" fillId="62" borderId="69" xfId="0" applyFont="1" applyFill="1" applyBorder="1" applyAlignment="1">
      <alignment horizontal="center" vertical="center"/>
    </xf>
    <xf numFmtId="0" fontId="5" fillId="62" borderId="10" xfId="0" applyFont="1" applyFill="1" applyBorder="1" applyAlignment="1">
      <alignment horizontal="center" vertical="center"/>
    </xf>
    <xf numFmtId="0" fontId="5" fillId="62" borderId="25" xfId="0" applyFont="1" applyFill="1" applyBorder="1" applyAlignment="1">
      <alignment horizontal="center" vertical="center"/>
    </xf>
    <xf numFmtId="0" fontId="5" fillId="62" borderId="46" xfId="0" applyFont="1" applyFill="1" applyBorder="1" applyAlignment="1">
      <alignment horizontal="center" vertical="center"/>
    </xf>
    <xf numFmtId="0" fontId="244" fillId="62" borderId="1" xfId="0" applyFont="1" applyFill="1" applyBorder="1" applyAlignment="1">
      <alignment horizontal="center" vertical="center" wrapText="1"/>
    </xf>
    <xf numFmtId="0" fontId="287" fillId="62" borderId="1" xfId="0" applyFont="1" applyFill="1" applyBorder="1" applyAlignment="1">
      <alignment horizontal="center" vertical="center" wrapText="1"/>
    </xf>
    <xf numFmtId="0" fontId="244" fillId="62" borderId="36" xfId="0" applyFont="1" applyFill="1" applyBorder="1" applyAlignment="1">
      <alignment horizontal="center" vertical="center" wrapText="1"/>
    </xf>
    <xf numFmtId="0" fontId="244" fillId="62" borderId="9" xfId="0" applyFont="1" applyFill="1" applyBorder="1" applyAlignment="1">
      <alignment horizontal="center" vertical="center" wrapText="1"/>
    </xf>
    <xf numFmtId="0" fontId="244" fillId="62" borderId="74" xfId="0" applyFont="1" applyFill="1" applyBorder="1" applyAlignment="1">
      <alignment horizontal="center" vertical="center" wrapText="1"/>
    </xf>
    <xf numFmtId="0" fontId="244" fillId="62" borderId="17" xfId="0" applyFont="1" applyFill="1" applyBorder="1" applyAlignment="1">
      <alignment horizontal="center" vertical="center" wrapText="1"/>
    </xf>
    <xf numFmtId="0" fontId="244" fillId="62" borderId="75" xfId="0" applyFont="1" applyFill="1" applyBorder="1" applyAlignment="1">
      <alignment horizontal="center" vertical="center" wrapText="1"/>
    </xf>
    <xf numFmtId="0" fontId="5" fillId="62" borderId="0" xfId="0" applyFont="1" applyFill="1" applyAlignment="1">
      <alignment horizontal="center" vertical="center"/>
    </xf>
    <xf numFmtId="0" fontId="244" fillId="62" borderId="0" xfId="0" applyFont="1" applyFill="1" applyAlignment="1">
      <alignment horizontal="center" vertical="center"/>
    </xf>
    <xf numFmtId="0" fontId="260" fillId="62" borderId="0" xfId="0" applyFont="1" applyFill="1" applyAlignment="1">
      <alignment horizontal="center" vertical="center"/>
    </xf>
    <xf numFmtId="0" fontId="259" fillId="62" borderId="0" xfId="0" applyFont="1" applyFill="1" applyAlignment="1">
      <alignment horizontal="center" vertical="center"/>
    </xf>
    <xf numFmtId="0" fontId="245" fillId="62" borderId="0" xfId="1787" applyFont="1" applyFill="1" applyAlignment="1">
      <alignment horizontal="right" vertical="center"/>
    </xf>
    <xf numFmtId="0" fontId="231" fillId="0" borderId="0" xfId="1787" applyFont="1" applyAlignment="1">
      <alignment horizontal="right" vertical="center"/>
    </xf>
    <xf numFmtId="0" fontId="247" fillId="0" borderId="1" xfId="1733" applyFont="1" applyBorder="1" applyAlignment="1">
      <alignment horizontal="center" vertical="center" wrapText="1"/>
    </xf>
    <xf numFmtId="0" fontId="246" fillId="0" borderId="1" xfId="1733" applyFont="1" applyBorder="1" applyAlignment="1">
      <alignment horizontal="center" vertical="center" wrapText="1"/>
    </xf>
    <xf numFmtId="0" fontId="246" fillId="0" borderId="36" xfId="1733" applyFont="1" applyBorder="1" applyAlignment="1">
      <alignment horizontal="center" vertical="center" wrapText="1"/>
    </xf>
    <xf numFmtId="0" fontId="246" fillId="0" borderId="13" xfId="1733" applyFont="1" applyBorder="1" applyAlignment="1">
      <alignment horizontal="center" vertical="center" wrapText="1"/>
    </xf>
    <xf numFmtId="0" fontId="246" fillId="0" borderId="9" xfId="1733" applyFont="1" applyBorder="1" applyAlignment="1">
      <alignment horizontal="center" vertical="center" wrapText="1"/>
    </xf>
    <xf numFmtId="0" fontId="260" fillId="0" borderId="0" xfId="1787" applyFont="1" applyAlignment="1">
      <alignment horizontal="center" vertical="center"/>
    </xf>
    <xf numFmtId="0" fontId="259" fillId="0" borderId="0" xfId="1787" applyFont="1" applyAlignment="1">
      <alignment horizontal="center" vertical="center"/>
    </xf>
    <xf numFmtId="0" fontId="246" fillId="0" borderId="74" xfId="1733" applyFont="1" applyBorder="1" applyAlignment="1">
      <alignment horizontal="center" vertical="center" wrapText="1"/>
    </xf>
    <xf numFmtId="0" fontId="246" fillId="0" borderId="75" xfId="1733" applyFont="1" applyBorder="1" applyAlignment="1">
      <alignment horizontal="center" vertical="center" wrapText="1"/>
    </xf>
    <xf numFmtId="0" fontId="246" fillId="0" borderId="17" xfId="1733" applyFont="1" applyBorder="1" applyAlignment="1">
      <alignment horizontal="center" vertical="center" wrapText="1"/>
    </xf>
    <xf numFmtId="3" fontId="244" fillId="0" borderId="1" xfId="0" applyNumberFormat="1" applyFont="1" applyBorder="1" applyAlignment="1">
      <alignment horizontal="center" vertical="center" wrapText="1"/>
    </xf>
    <xf numFmtId="0" fontId="244" fillId="0" borderId="1" xfId="0" applyFont="1" applyBorder="1" applyAlignment="1">
      <alignment horizontal="center" vertical="center" wrapText="1"/>
    </xf>
    <xf numFmtId="0" fontId="260" fillId="0" borderId="0" xfId="0" applyFont="1" applyAlignment="1">
      <alignment horizontal="center" vertical="center"/>
    </xf>
    <xf numFmtId="3" fontId="259" fillId="0" borderId="0" xfId="0" applyNumberFormat="1" applyFont="1" applyAlignment="1">
      <alignment horizontal="center" vertical="center"/>
    </xf>
    <xf numFmtId="3" fontId="231" fillId="0" borderId="0" xfId="0" applyNumberFormat="1" applyFont="1" applyAlignment="1">
      <alignment horizontal="right" vertical="center"/>
    </xf>
    <xf numFmtId="0" fontId="232" fillId="0" borderId="1" xfId="0" applyFont="1" applyBorder="1" applyAlignment="1">
      <alignment horizontal="center" vertical="center" wrapText="1"/>
    </xf>
    <xf numFmtId="3" fontId="232" fillId="0" borderId="1" xfId="0" applyNumberFormat="1" applyFont="1" applyBorder="1" applyAlignment="1">
      <alignment horizontal="center" vertical="center" wrapText="1"/>
    </xf>
    <xf numFmtId="0" fontId="3" fillId="0" borderId="0" xfId="0" applyFont="1" applyAlignment="1">
      <alignment horizontal="right" vertical="center"/>
    </xf>
    <xf numFmtId="0" fontId="259" fillId="0" borderId="0" xfId="0" applyFont="1" applyAlignment="1">
      <alignment horizontal="center" vertical="center"/>
    </xf>
    <xf numFmtId="0" fontId="232" fillId="0" borderId="1" xfId="0" applyFont="1" applyBorder="1" applyAlignment="1">
      <alignment horizontal="justify" vertical="center" wrapText="1"/>
    </xf>
    <xf numFmtId="0" fontId="296" fillId="0" borderId="10" xfId="0" applyFont="1" applyBorder="1" applyAlignment="1">
      <alignment horizontal="right" vertical="center"/>
    </xf>
    <xf numFmtId="0" fontId="297" fillId="0" borderId="0" xfId="0" applyFont="1" applyAlignment="1">
      <alignment horizontal="left" vertical="center"/>
    </xf>
    <xf numFmtId="0" fontId="298" fillId="0" borderId="0" xfId="0" applyFont="1" applyAlignment="1">
      <alignment horizontal="center" vertical="center" wrapText="1"/>
    </xf>
    <xf numFmtId="0" fontId="299" fillId="0" borderId="0" xfId="0" applyFont="1" applyAlignment="1">
      <alignment horizontal="center" vertical="center"/>
    </xf>
    <xf numFmtId="0" fontId="300" fillId="0" borderId="0" xfId="0" applyFont="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231" fillId="0" borderId="0" xfId="0" applyFont="1" applyAlignment="1">
      <alignment horizontal="center"/>
    </xf>
    <xf numFmtId="0" fontId="11" fillId="0" borderId="0" xfId="0" applyFont="1" applyAlignment="1">
      <alignment horizontal="center"/>
    </xf>
    <xf numFmtId="0" fontId="231" fillId="0" borderId="10" xfId="0" applyFont="1" applyBorder="1" applyAlignment="1">
      <alignment horizontal="right"/>
    </xf>
    <xf numFmtId="0" fontId="11" fillId="62" borderId="1" xfId="0" applyFont="1" applyFill="1" applyBorder="1" applyAlignment="1">
      <alignment horizontal="center" vertical="center" wrapText="1"/>
    </xf>
  </cellXfs>
  <cellStyles count="5842">
    <cellStyle name="_x0001_" xfId="1"/>
    <cellStyle name="          _x000d__x000a_shell=progman.exe_x000d__x000a_m" xfId="2"/>
    <cellStyle name="          _x000d__x000a_shell=progman.exe_x000d__x000a_m 2" xfId="3"/>
    <cellStyle name="_x000d__x000a_JournalTemplate=C:\COMFO\CTALK\JOURSTD.TPL_x000d__x000a_LbStateAddress=3 3 0 251 1 89 2 311_x000d__x000a_LbStateJou" xfId="4"/>
    <cellStyle name="# ##0" xfId="5"/>
    <cellStyle name="#,##0" xfId="6"/>
    <cellStyle name="%" xfId="7"/>
    <cellStyle name="% 2" xfId="3588"/>
    <cellStyle name="." xfId="8"/>
    <cellStyle name=". 2" xfId="3589"/>
    <cellStyle name="._bieu KT t10" xfId="3590"/>
    <cellStyle name="._bieu KT t10_chuyen nguon,  ket d­u 1-sua" xfId="3591"/>
    <cellStyle name="._bieu KT t10_QT khoi tinh  10.4.2015" xfId="3592"/>
    <cellStyle name="._bieu KT t10_Trung uong bo sung du toan 2013" xfId="3593"/>
    <cellStyle name="._chuyen nguon,  ket d­u 1-sua" xfId="3594"/>
    <cellStyle name="._Ngan sach 2014.1" xfId="3595"/>
    <cellStyle name="._nguon dau năm huyen" xfId="3596"/>
    <cellStyle name="._QT cac huyen thi 2009(Moi)" xfId="3597"/>
    <cellStyle name="._QT cac huyen thi 2014" xfId="3598"/>
    <cellStyle name="._QT khoi tinh  10.4.2015" xfId="3599"/>
    <cellStyle name="._quyet toan chi ngay 18.6" xfId="3600"/>
    <cellStyle name="._thái" xfId="3601"/>
    <cellStyle name="._Trung uong bo sung du toan 2013" xfId="3602"/>
    <cellStyle name=".d©y" xfId="9"/>
    <cellStyle name=".d©y 2" xfId="10"/>
    <cellStyle name="?" xfId="3603"/>
    <cellStyle name="??" xfId="11"/>
    <cellStyle name="?? [0.00]_ Att. 1- Cover" xfId="12"/>
    <cellStyle name="?? [0]" xfId="13"/>
    <cellStyle name="?? [0] 2" xfId="3605"/>
    <cellStyle name="?? 2" xfId="3604"/>
    <cellStyle name="?_x001d_??%U©÷u&amp;H©÷9_x0008_?_x0009_s_x000a__x0007__x0001__x0001_" xfId="14"/>
    <cellStyle name="?_x001d_??%U©÷u&amp;H©÷9_x0008_?_x0009_s_x000a__x0007__x0001__x0001_?_x0002_???????????????_x0001_(_x0002_u_x000d_?????_x001f_????????_x0007_????????????????!???????????           ?????           ?????????_x000d_C:\WINDOWS\country.sys_x000d_??????????????????????????????????????????????????????????????????????????????????????????????" xfId="15"/>
    <cellStyle name="?_x001d_??%U©÷u&amp;H©÷9_x0008_?_x0009_s_x000a__x0007__x0001__x0001_?_x0002_???????????????_x0001_(_x0002_u_x000d_?????_x001f_????????_x0007_????????????????!???????????           ?????           ?????????_x000d_C:\WINDOWS\country.sys_x000d_?????????????????????????????????????????????????????????????????????????????????????????????? 1" xfId="3606"/>
    <cellStyle name="?_x001d_??%U©÷u&amp;H©÷9_x0008_?_x0009_s_x000a__x0007__x0001__x0001_?_x0002_???????????????_x0001_(_x0002_u_x000d_?????_x001f_????????_x0007_????????????????!???????????           ?????           ?????????_x000d_C:\WINDOWS\country.sys_x000d_?????????????????????????????????????????????????????????????????????????????????????????????? 1 1" xfId="3607"/>
    <cellStyle name="?_x001d_??%U©÷u&amp;H©÷9_x0008_?_x0009_s_x000a__x0007__x0001__x0001_?_x0002_???????????????_x0001_(_x0002_u_x000d_?????_x001f_????????_x0007_????????????????!???????????           ?????           ?????????_x000d_C:\WINDOWS\country.sys_x000d_??????????????????????????????????????????????????????????????????????????????????????????????_°ÇÃà°ßÀû¾ç½Ä" xfId="3608"/>
    <cellStyle name="?_x001d_??%U²u&amp;H²9_x0008_?_x0009_s_x000a__x0007__x0001__x0001_" xfId="16"/>
    <cellStyle name="?_x001d_??%U²u&amp;H²9_x0008_?_x0009_s_x000a__x0007__x0001__x0001_?_x0002_???????????????_x0001_(_x0002_u_x000d_?????_x001f_????????_x0007_????????????????!???????????           ?????           ?????????_x000d_C:\WINDOWS\country.sys_x000d_??????????????????????????????????????????????????????????????????????????????????????????????" xfId="3609"/>
    <cellStyle name="???? [0.00]_      " xfId="17"/>
    <cellStyle name="??????" xfId="18"/>
    <cellStyle name="????[0]_Sheet1" xfId="19"/>
    <cellStyle name="????_      " xfId="20"/>
    <cellStyle name="???[0]_?? DI" xfId="21"/>
    <cellStyle name="???_?? DI" xfId="22"/>
    <cellStyle name="?_x0010__x0001_??Pr" xfId="3610"/>
    <cellStyle name="??[0]_BRE" xfId="23"/>
    <cellStyle name="??_      " xfId="24"/>
    <cellStyle name="??9JS—_x0008_??????????????????H_x0001_????&lt;i·0??????????_x0007_?_x0010__x0001_??Thongso??9JS—_x0008_??????????????????‚_x0001_?" xfId="3611"/>
    <cellStyle name="??A? [0]_laroux_1_¸???™? " xfId="25"/>
    <cellStyle name="??A?_laroux_1_¸???™? " xfId="26"/>
    <cellStyle name="_x0001_??Thanh_phan?9š" xfId="3612"/>
    <cellStyle name="?¡±¢¥?_?¨ù??¢´¢¥_¢¬???¢â? " xfId="27"/>
    <cellStyle name="?”´?_?¼??¤´_¸???™? " xfId="28"/>
    <cellStyle name="?ðÇ%U?&amp;H?_x0008_?s_x000a__x0007__x0001__x0001_" xfId="29"/>
    <cellStyle name="?ðÇ%U?&amp;H?_x0008_?s_x000a__x0007__x0001__x0001_?_x0002_ÿÿÿÿÿÿÿÿÿÿÿÿÿÿÿ_x0001_(_x0002_?€????ÿÿÿÿ????_x0007_??????????????????????????           ?????           ?????????_x000d_C:\WINDOWS\country.sys_x000d_??????????????????????????????????????????????????????????????????????????????????????????????" xfId="30"/>
    <cellStyle name="?ðÇ%U?&amp;H?_x0008_?s_x000a__x0007__x0001__x0001_?_x0002_ÿÿÿÿÿÿÿÿÿÿÿÿÿÿÿ_x0001_(_x0002_?€????ÿÿÿÿ????_x0007_??????????????????????????           ?????           ?????????_x000d_C:\WINDOWS\country.sys_x000d_?????????????????????????????????????????????????????????????????????????????????????????????? 1" xfId="3613"/>
    <cellStyle name="?ðÇ%U?&amp;H?_x0008_?s_x000a__x0007__x0001__x0001_?_x0002_ÿÿÿÿÿÿÿÿÿÿÿÿÿÿÿ_x0001_(_x0002_?€????ÿÿÿÿ????_x0007_??????????????????????????           ?????           ?????????_x000d_C:\WINDOWS\country.sys_x000d_?????????????????????????????????????????????????????????????????????????????????????????????? 2" xfId="3614"/>
    <cellStyle name="?ðÇ%U?&amp;H?_x0008_?s_x000a__x0007__x0001__x0001_?_x0002_ÿÿÿÿÿÿÿÿÿÿÿÿÿÿÿ_x0001_(_x0002_?€????ÿÿÿÿ????_x0007_??????????????????????????           ?????           ?????????_x000d_C:\WINDOWS\country.sys_x000d_??????????????????????????????????????????????????????????????????????????????????????????????_buld_bq(0111)" xfId="3615"/>
    <cellStyle name="?ðÇ%U?&amp;H?_x0008_?s_x000a__x0007__x0001__x0001_?_x0002_ÿÿÿÿÿÿÿÿÿÿÿÿÿÿÿ_x0001_(_x0002_?????ÿÿÿÿ????_x0007_??????????????????????????           ?????           ?????????_x000d_C:\WINDOWS\country.sys_x000d_??????????????????????????????????????????????????????????????????????????????????????????????" xfId="3616"/>
    <cellStyle name="?I?I?_x0001_??j?_x0008_?h_x0001__x000c__x000c__x0002__x0002__x000c_!Comma [0]_Chi phÝ kh¸c_B¶ng 1 (2)?G_x001d_Comma [0]_Chi phÝ kh¸c_B¶ng 2?G$Comma [0]_Ch" xfId="31"/>
    <cellStyle name="?Sums?9^R—_x0008_????????????????????N_x0004__x0002__x0003_1?_x0014_" xfId="3617"/>
    <cellStyle name="?曹%U?&amp;H?_x0008_?s_x000a__x0007__x0001__x0001_" xfId="32"/>
    <cellStyle name="?曹%U?&amp;H?_x0008_?s_x000a__x0007__x0001__x0001_?_x0002__x0001_(_x0002_?????????_x0007_??????????????????????????           ?????           ?????????_x000d_C:\WINDOWS\country.sys_x000d_??????????????????????????????????????????????????????????????????????????????????????????????" xfId="3618"/>
    <cellStyle name="@ET_Style?.xl99" xfId="33"/>
    <cellStyle name="[0]_Chi phÝ kh¸c_V" xfId="34"/>
    <cellStyle name="_(DT Moi) PTVLMN" xfId="35"/>
    <cellStyle name="_(DT Moi) PTVLMN 2" xfId="36"/>
    <cellStyle name="_1 TONG HOP - CA NA" xfId="37"/>
    <cellStyle name="_13_Tra loi KH ben ngoai" xfId="38"/>
    <cellStyle name="_13_Tra loi KH ben ngoai 2" xfId="39"/>
    <cellStyle name="_13_Tra loi KH ben ngoai_chuyen nguon,  ket d­u 1-sua" xfId="3619"/>
    <cellStyle name="_13_Tra loi KH ben ngoai_QT khoi tinh  10.4.2015" xfId="3620"/>
    <cellStyle name="_13_Tra loi KH ben ngoai_Trung uong bo sung du toan 2013" xfId="3621"/>
    <cellStyle name="_Bang bieu" xfId="40"/>
    <cellStyle name="_Bang bieu 2" xfId="41"/>
    <cellStyle name="_Bang Chi tieu (2)" xfId="42"/>
    <cellStyle name="_Bang Chi tieu (2) 2" xfId="3622"/>
    <cellStyle name="_Bang Chi tieu (2)?_x001c_Comma [0]_Chi phÝ kh¸c_Book1?!Comma [0]_Chi phÝ kh¸c_Liªn ChiÓu?b_x001e_Comma [0]_Chi" xfId="43"/>
    <cellStyle name="_Bang Chi tieu (2)?_x001c_Comma [0]_Chi phÝ kh¸c_Book1?!Comma [0]_Chi phÝ kh¸c_Liªn ChiÓu?b_x001e_Comma [0]_Chi 1" xfId="3623"/>
    <cellStyle name="_Bang Chi tieu (2)?_x001c_Comma [0]_Chi phÝ kh¸c_Book1?!Comma [0]_Chi phÝ kh¸c_Liªn ChiÓu?b_x001e_Comma [0]_Chi 1_chuyen nguon,  ket d­u 1-sua" xfId="3624"/>
    <cellStyle name="_Bang Chi tieu (2)?_x001c_Comma [0]_Chi phÝ kh¸c_Book1?!Comma [0]_Chi phÝ kh¸c_Liªn ChiÓu?b_x001e_Comma [0]_Chi 1_Ngan sach 2014.1" xfId="3625"/>
    <cellStyle name="_Bang Chi tieu (2)?_x001c_Comma [0]_Chi phÝ kh¸c_Book1?!Comma [0]_Chi phÝ kh¸c_Liªn ChiÓu?b_x001e_Comma [0]_Chi 1_QT khoi tinh  10.4.2015" xfId="3626"/>
    <cellStyle name="_Bang Chi tieu (2)?_x001c_Comma [0]_Chi phÝ kh¸c_Book1?!Comma [0]_Chi phÝ kh¸c_Liªn ChiÓu?b_x001e_Comma [0]_Chi 1_Trung uong bo sung du toan 2013" xfId="3627"/>
    <cellStyle name="_Bang Chi tieu (2)?_x001c_Comma [0]_Chi phÝ kh¸c_Book1?!Comma [0]_Chi phÝ kh¸c_Liªn ChiÓu?b_x001e_Comma [0]_Chi 2" xfId="44"/>
    <cellStyle name="_Bang Chi tieu (2)?_x001c_Comma [0]_Chi phÝ kh¸c_Book1?!Comma [0]_Chi phÝ kh¸c_Liªn ChiÓu?b_x001e_Comma [0]_Chi 2 2" xfId="3628"/>
    <cellStyle name="_Bang Chi tieu (2)?_x001c_Comma [0]_Chi phÝ kh¸c_Book1?!Comma [0]_Chi phÝ kh¸c_Liªn ChiÓu?b_x001e_Comma [0]_Chi_QT khoi tinh  10.4.2015" xfId="3629"/>
    <cellStyle name="_Bang Chi tieu (2)?_x001c_Comma [0]_Chi phÝ kh¸c_Book1?!Comma [0]_Chi phÝ kh¸c_Liªn ChiÓu?b_x001e_Comma [0]_Chi_Trung uong bo sung du toan 2013" xfId="3630"/>
    <cellStyle name="_Bang Chi tieu (2)_chuyen nguon,  ket d­u 1-sua" xfId="3631"/>
    <cellStyle name="_Bang Chi tieu (2)_Ngan sach 2014.1" xfId="3632"/>
    <cellStyle name="_Bang Chi tieu (2)_QT khoi tinh  10.4.2015" xfId="3633"/>
    <cellStyle name="_Bang Chi tieu (2)_Trung uong bo sung du toan 2013" xfId="3634"/>
    <cellStyle name="_Bao cao tai NPP PHAN DUNG 22-7" xfId="45"/>
    <cellStyle name="_Bao cao tai NPP PHAN DUNG 22-7 2" xfId="46"/>
    <cellStyle name="_BAO CAO THUE T09- 2007(h)" xfId="47"/>
    <cellStyle name="_BAO CAO THUE T09- 2007(h)_chuyen nguon,  ket d­u 1-sua" xfId="3635"/>
    <cellStyle name="_BAO CAO THUE T09- 2007(h)_QT khoi tinh  10.4.2015" xfId="3636"/>
    <cellStyle name="_BAO CAO THUE T09- 2007(h)_Trung uong bo sung du toan 2013" xfId="3637"/>
    <cellStyle name="_BAO GIA NGAY 24-10-08 (co dam)" xfId="48"/>
    <cellStyle name="_bieu KT t10" xfId="3638"/>
    <cellStyle name="_BIEU THAM TRA " xfId="49"/>
    <cellStyle name="_BIEU THAM TRA  2" xfId="50"/>
    <cellStyle name="_bieu tong hop lai kh von 2011 gui phong TH-KTDN" xfId="51"/>
    <cellStyle name="_BIỂU TỔNG HỢP LẦN CUỐI SỬA THEO NGHI QUYẾT SỐ 81" xfId="52"/>
    <cellStyle name="_BIỂU TỔNG HỢP LẦN CUỐI SỬA THEO NGHI QUYẾT SỐ 81 2" xfId="53"/>
    <cellStyle name="_Book1" xfId="54"/>
    <cellStyle name="_Book1 2" xfId="3639"/>
    <cellStyle name="_Book1_1" xfId="55"/>
    <cellStyle name="_Book1_1 2" xfId="3640"/>
    <cellStyle name="_Book1_1_Book1" xfId="56"/>
    <cellStyle name="_Book1_1_Book1 2" xfId="57"/>
    <cellStyle name="_Book1_1_chuyen nguon,  ket d­u 1-sua" xfId="3641"/>
    <cellStyle name="_Book1_1_KH Von 2012 gui BKH 1" xfId="58"/>
    <cellStyle name="_Book1_1_KH Von 2012 gui BKH 2" xfId="59"/>
    <cellStyle name="_Book1_1_Ngan sach 2014.1" xfId="3642"/>
    <cellStyle name="_Book1_1_QT khoi tinh  10.4.2015" xfId="3643"/>
    <cellStyle name="_Book1_1_Ra soat KH von 2011 (Huy-11-11-11)" xfId="60"/>
    <cellStyle name="_Book1_1_Ra soat KH von 2011 (Huy-11-11-11) 2" xfId="61"/>
    <cellStyle name="_Book1_1_Trung uong bo sung du toan 2013" xfId="3644"/>
    <cellStyle name="_Book1_2" xfId="62"/>
    <cellStyle name="_Book1_2 2" xfId="63"/>
    <cellStyle name="_Book1_2_Ke hoach 2010 (theo doi 11-8-2010)" xfId="64"/>
    <cellStyle name="_Book1_2_Ra soat KH von 2011 (Huy-11-11-11)" xfId="65"/>
    <cellStyle name="_Book1_2_Ra soat KH von 2011 (Huy-11-11-11) 2" xfId="66"/>
    <cellStyle name="_Book1_BIỂU TỔNG HỢP LẦN CUỐI SỬA THEO NGHI QUYẾT SỐ 81" xfId="67"/>
    <cellStyle name="_Book1_BIỂU TỔNG HỢP LẦN CUỐI SỬA THEO NGHI QUYẾT SỐ 81 2" xfId="68"/>
    <cellStyle name="_Book1_Kh ql62 (2010) 11-09" xfId="69"/>
    <cellStyle name="_Book1_Ra soat KH von 2011 (Huy-11-11-11)" xfId="70"/>
    <cellStyle name="_Book1_Ra soat KH von 2011 (Huy-11-11-11) 2" xfId="71"/>
    <cellStyle name="_C.cong+B.luong-Sanluong" xfId="72"/>
    <cellStyle name="_Chi tieu KH nam 2009" xfId="73"/>
    <cellStyle name="_Chi tieu KH nam 2009 2" xfId="74"/>
    <cellStyle name="_Chuẩn bị đầu tư 2011 (sep Hung)" xfId="75"/>
    <cellStyle name="_x0001__chuyen nguon,  ket d­u 1-sua" xfId="3645"/>
    <cellStyle name="_Copy of KH PHAN BO VON ĐỐI ỨNG NAM 2011 (30 TY phuong án gop WB)" xfId="76"/>
    <cellStyle name="_Danh sach CBNV" xfId="77"/>
    <cellStyle name="_Danh sach CBNV 2" xfId="3646"/>
    <cellStyle name="_Danh Sach ho ngheo" xfId="78"/>
    <cellStyle name="_Danh Sach ho ngheo 2" xfId="79"/>
    <cellStyle name="_Danh Sach ho ngheo_chuyen nguon,  ket d­u 1-sua" xfId="3647"/>
    <cellStyle name="_Danh Sach ho ngheo_QT khoi tinh  10.4.2015" xfId="3648"/>
    <cellStyle name="_Danh Sach ho ngheo_Trung uong bo sung du toan 2013" xfId="3649"/>
    <cellStyle name="_DM 1" xfId="80"/>
    <cellStyle name="_DM 1 2" xfId="81"/>
    <cellStyle name="_DO-D1500-KHONG CO TRONG DT" xfId="82"/>
    <cellStyle name="_DT 1751 Muong Khoa" xfId="83"/>
    <cellStyle name="_DT 1751 Muong Khoa 2" xfId="84"/>
    <cellStyle name="_DT Nam vai" xfId="85"/>
    <cellStyle name="_DT Nam vai 2" xfId="3650"/>
    <cellStyle name="_DT Nam vai_bieu ke hoach dau thau" xfId="86"/>
    <cellStyle name="_DT Nam vai_bieu ke hoach dau thau 2" xfId="87"/>
    <cellStyle name="_DT Nam vai_bieu ke hoach dau thau truong mam non SKH" xfId="88"/>
    <cellStyle name="_DT Nam vai_bieu ke hoach dau thau truong mam non SKH 2" xfId="89"/>
    <cellStyle name="_DT Nam vai_Book1" xfId="90"/>
    <cellStyle name="_DT Nam vai_DTTD chieng chan Tham lai 29-9-2009" xfId="91"/>
    <cellStyle name="_DT Nam vai_Ke hoach 2010 (theo doi 11-8-2010)" xfId="92"/>
    <cellStyle name="_DT Nam vai_Ke hoach 2010 (theo doi 11-8-2010) 2" xfId="93"/>
    <cellStyle name="_DT Nam vai_ke hoach dau thau 30-6-2010" xfId="94"/>
    <cellStyle name="_DT Nam vai_ke hoach dau thau 30-6-2010 2" xfId="95"/>
    <cellStyle name="_DT Nam vai_QD ke hoach dau thau" xfId="96"/>
    <cellStyle name="_DT Nam vai_QD ke hoach dau thau 2" xfId="97"/>
    <cellStyle name="_DT Nam vai_tinh toan hoang ha" xfId="98"/>
    <cellStyle name="_DT Nam vai_tinh toan hoang ha 2" xfId="99"/>
    <cellStyle name="_DU THAO BCKT LChâu" xfId="100"/>
    <cellStyle name="_Du toan" xfId="101"/>
    <cellStyle name="_Du toan 2" xfId="3651"/>
    <cellStyle name="_Du toan tinh uy" xfId="3652"/>
    <cellStyle name="_Du toan_bieu ke hoach dau thau" xfId="102"/>
    <cellStyle name="_Du toan_bieu ke hoach dau thau truong mam non SKH" xfId="103"/>
    <cellStyle name="_Du toan_bieu tong hop lai kh von 2011 gui phong TH-KTDN" xfId="104"/>
    <cellStyle name="_Du toan_Book1" xfId="105"/>
    <cellStyle name="_Du toan_Book1 2" xfId="3653"/>
    <cellStyle name="_Du toan_Book1_Ke hoach 2010 (theo doi 11-8-2010)" xfId="106"/>
    <cellStyle name="_Du toan_Book1_ke hoach dau thau 30-6-2010" xfId="107"/>
    <cellStyle name="_Du toan_Copy of KH PHAN BO VON ĐỐI ỨNG NAM 2011 (30 TY phuong án gop WB)" xfId="108"/>
    <cellStyle name="_Du toan_DTTD chieng chan Tham lai 29-9-2009" xfId="109"/>
    <cellStyle name="_Du toan_Du toan nuoc San Thang (GD2)" xfId="110"/>
    <cellStyle name="_Du toan_Du toan nuoc San Thang (GD2) 2" xfId="3654"/>
    <cellStyle name="_Du toan_Ke hoach 2010 (theo doi 11-8-2010)" xfId="111"/>
    <cellStyle name="_Du toan_ke hoach dau thau 30-6-2010" xfId="112"/>
    <cellStyle name="_Du toan_KH Von 2012 gui BKH 1" xfId="113"/>
    <cellStyle name="_Du toan_QD ke hoach dau thau" xfId="114"/>
    <cellStyle name="_Du toan_tinh toan hoang ha" xfId="115"/>
    <cellStyle name="_Du toan_tinh toan hoang ha 2" xfId="3655"/>
    <cellStyle name="_Du toan_Tong von ĐTPT" xfId="116"/>
    <cellStyle name="_DUTOAN goi 20(PTNT)" xfId="117"/>
    <cellStyle name="_DUTOAN goi 20(PTNT) 2" xfId="118"/>
    <cellStyle name="_DuToan92009Luong650" xfId="119"/>
    <cellStyle name="_DuToan92009Luong650 2" xfId="120"/>
    <cellStyle name="_Duyet TK thay đôi" xfId="121"/>
    <cellStyle name="_Duyet TK thay đôi 2" xfId="122"/>
    <cellStyle name="_F4-6" xfId="123"/>
    <cellStyle name="_F4-6 2" xfId="124"/>
    <cellStyle name="_GOITHAUSO2" xfId="125"/>
    <cellStyle name="_GOITHAUSO3" xfId="126"/>
    <cellStyle name="_GOITHAUSO4" xfId="127"/>
    <cellStyle name="_HaHoa_TDT_DienCSang" xfId="128"/>
    <cellStyle name="_HaHoa19-5-07" xfId="129"/>
    <cellStyle name="_Ke hoach 2010 ngay 14.4.10" xfId="130"/>
    <cellStyle name="_Ke hoach 2010 ngay 14.4.10 2" xfId="131"/>
    <cellStyle name="_Kh ql62 (2010) 11-09" xfId="132"/>
    <cellStyle name="_KT (2)" xfId="133"/>
    <cellStyle name="_KT (2) 2" xfId="3656"/>
    <cellStyle name="_KT (2)_1" xfId="134"/>
    <cellStyle name="_KT (2)_1 2" xfId="3657"/>
    <cellStyle name="_KT (2)_1_bieu KT t10" xfId="3658"/>
    <cellStyle name="_KT (2)_1_bieu KT t10_chuyen nguon,  ket d­u 1-sua" xfId="3659"/>
    <cellStyle name="_KT (2)_1_bieu KT t10_QT khoi tinh  10.4.2015" xfId="3660"/>
    <cellStyle name="_KT (2)_1_bieu KT t10_Trung uong bo sung du toan 2013" xfId="3661"/>
    <cellStyle name="_KT (2)_1_chuyen nguon,  ket d­u 1-sua" xfId="3662"/>
    <cellStyle name="_KT (2)_1_Ngan sach 2014.1" xfId="3663"/>
    <cellStyle name="_KT (2)_1_nguon dau năm huyen" xfId="3664"/>
    <cellStyle name="_KT (2)_1_QT cac huyen thi 2009(Moi)" xfId="3665"/>
    <cellStyle name="_KT (2)_1_QT cac huyen thi 2014" xfId="3666"/>
    <cellStyle name="_KT (2)_1_QT khoi tinh  10.4.2015" xfId="3667"/>
    <cellStyle name="_KT (2)_1_quyet toan chi ngay 18.6" xfId="3668"/>
    <cellStyle name="_KT (2)_1_thái" xfId="3669"/>
    <cellStyle name="_KT (2)_1_Trung uong bo sung du toan 2013" xfId="3670"/>
    <cellStyle name="_KT (2)_2" xfId="135"/>
    <cellStyle name="_KT (2)_2 2" xfId="3671"/>
    <cellStyle name="_KT (2)_2_bieu KT t10" xfId="3672"/>
    <cellStyle name="_KT (2)_2_bieu KT t10_chuyen nguon,  ket d­u 1-sua" xfId="3673"/>
    <cellStyle name="_KT (2)_2_bieu KT t10_QT khoi tinh  10.4.2015" xfId="3674"/>
    <cellStyle name="_KT (2)_2_bieu KT t10_Trung uong bo sung du toan 2013" xfId="3675"/>
    <cellStyle name="_KT (2)_2_chuyen nguon,  ket d­u 1-sua" xfId="3676"/>
    <cellStyle name="_KT (2)_2_Ngan sach 2014.1" xfId="3677"/>
    <cellStyle name="_KT (2)_2_nguon dau năm huyen" xfId="3678"/>
    <cellStyle name="_KT (2)_2_QT cac huyen thi 2009(Moi)" xfId="3679"/>
    <cellStyle name="_KT (2)_2_QT cac huyen thi 2014" xfId="3680"/>
    <cellStyle name="_KT (2)_2_QT khoi tinh  10.4.2015" xfId="3681"/>
    <cellStyle name="_KT (2)_2_quyet toan chi ngay 18.6" xfId="3682"/>
    <cellStyle name="_KT (2)_2_TG-TH" xfId="136"/>
    <cellStyle name="_KT (2)_2_TG-TH 2" xfId="3683"/>
    <cellStyle name="_KT (2)_2_TG-TH_BANG TONG HOP TINH HINH THANH QUYET TOAN (MOI I)" xfId="137"/>
    <cellStyle name="_KT (2)_2_TG-TH_BAO GIA NGAY 24-10-08 (co dam)" xfId="138"/>
    <cellStyle name="_KT (2)_2_TG-TH_bieu KT t10" xfId="3684"/>
    <cellStyle name="_KT (2)_2_TG-TH_bieu KT t10_chuyen nguon,  ket d­u 1-sua" xfId="3685"/>
    <cellStyle name="_KT (2)_2_TG-TH_bieu KT t10_QT khoi tinh  10.4.2015" xfId="3686"/>
    <cellStyle name="_KT (2)_2_TG-TH_bieu KT t10_Trung uong bo sung du toan 2013" xfId="3687"/>
    <cellStyle name="_KT (2)_2_TG-TH_BIỂU TỔNG HỢP LẦN CUỐI SỬA THEO NGHI QUYẾT SỐ 81" xfId="139"/>
    <cellStyle name="_KT (2)_2_TG-TH_Book1" xfId="140"/>
    <cellStyle name="_KT (2)_2_TG-TH_Book1_1" xfId="141"/>
    <cellStyle name="_KT (2)_2_TG-TH_CAU Khanh Nam(Thi Cong)" xfId="142"/>
    <cellStyle name="_KT (2)_2_TG-TH_chuyen nguon,  ket d­u 1-sua" xfId="3688"/>
    <cellStyle name="_KT (2)_2_TG-TH_DU TRU VAT TU" xfId="143"/>
    <cellStyle name="_KT (2)_2_TG-TH_Ket du ung NS" xfId="144"/>
    <cellStyle name="_KT (2)_2_TG-TH_KH Von 2012 gui BKH 1" xfId="145"/>
    <cellStyle name="_KT (2)_2_TG-TH_KH Von 2012 gui BKH 2" xfId="146"/>
    <cellStyle name="_KT (2)_2_TG-TH_Ngan sach 2014.1" xfId="3689"/>
    <cellStyle name="_KT (2)_2_TG-TH_nguon dau năm huyen" xfId="3690"/>
    <cellStyle name="_KT (2)_2_TG-TH_QT cac huyen thi 2009(Moi)" xfId="3691"/>
    <cellStyle name="_KT (2)_2_TG-TH_QT cac huyen thi 2014" xfId="3692"/>
    <cellStyle name="_KT (2)_2_TG-TH_QT khoi tinh  10.4.2015" xfId="3693"/>
    <cellStyle name="_KT (2)_2_TG-TH_quyet toan chi ngay 18.6" xfId="3694"/>
    <cellStyle name="_KT (2)_2_TG-TH_thái" xfId="3695"/>
    <cellStyle name="_KT (2)_2_TG-TH_Trung uong bo sung du toan 2013" xfId="3696"/>
    <cellStyle name="_KT (2)_2_TG-TH_ÿÿÿÿÿ" xfId="147"/>
    <cellStyle name="_KT (2)_2_thái" xfId="3697"/>
    <cellStyle name="_KT (2)_2_Trung uong bo sung du toan 2013" xfId="3698"/>
    <cellStyle name="_KT (2)_3" xfId="148"/>
    <cellStyle name="_KT (2)_3 2" xfId="3699"/>
    <cellStyle name="_KT (2)_3_bieu KT t10" xfId="3700"/>
    <cellStyle name="_KT (2)_3_bieu KT t10_chuyen nguon,  ket d­u 1-sua" xfId="3701"/>
    <cellStyle name="_KT (2)_3_bieu KT t10_QT khoi tinh  10.4.2015" xfId="3702"/>
    <cellStyle name="_KT (2)_3_bieu KT t10_Trung uong bo sung du toan 2013" xfId="3703"/>
    <cellStyle name="_KT (2)_3_chuyen nguon,  ket d­u 1-sua" xfId="3704"/>
    <cellStyle name="_KT (2)_3_Ngan sach 2014.1" xfId="3705"/>
    <cellStyle name="_KT (2)_3_nguon dau năm huyen" xfId="3706"/>
    <cellStyle name="_KT (2)_3_QT cac huyen thi 2009(Moi)" xfId="3707"/>
    <cellStyle name="_KT (2)_3_QT cac huyen thi 2014" xfId="3708"/>
    <cellStyle name="_KT (2)_3_QT khoi tinh  10.4.2015" xfId="3709"/>
    <cellStyle name="_KT (2)_3_quyet toan chi ngay 18.6" xfId="3710"/>
    <cellStyle name="_KT (2)_3_TG-TH" xfId="149"/>
    <cellStyle name="_KT (2)_3_TG-TH 2" xfId="3711"/>
    <cellStyle name="_KT (2)_3_TG-TH_bieu KT t10" xfId="3712"/>
    <cellStyle name="_KT (2)_3_TG-TH_bieu KT t10_chuyen nguon,  ket d­u 1-sua" xfId="3713"/>
    <cellStyle name="_KT (2)_3_TG-TH_bieu KT t10_QT khoi tinh  10.4.2015" xfId="3714"/>
    <cellStyle name="_KT (2)_3_TG-TH_bieu KT t10_Trung uong bo sung du toan 2013" xfId="3715"/>
    <cellStyle name="_KT (2)_3_TG-TH_chuyen nguon,  ket d­u 1-sua" xfId="3716"/>
    <cellStyle name="_KT (2)_3_TG-TH_Ket du ung NS" xfId="150"/>
    <cellStyle name="_KT (2)_3_TG-TH_KH Von 2012 gui BKH 1" xfId="151"/>
    <cellStyle name="_KT (2)_3_TG-TH_KH Von 2012 gui BKH 2" xfId="152"/>
    <cellStyle name="_KT (2)_3_TG-TH_Ngan sach 2014.1" xfId="3717"/>
    <cellStyle name="_KT (2)_3_TG-TH_nguon dau năm huyen" xfId="3718"/>
    <cellStyle name="_KT (2)_3_TG-TH_PERSONAL" xfId="153"/>
    <cellStyle name="_KT (2)_3_TG-TH_PERSONAL_Book1" xfId="154"/>
    <cellStyle name="_KT (2)_3_TG-TH_PERSONAL_Tong hop KHCB 2001" xfId="155"/>
    <cellStyle name="_KT (2)_3_TG-TH_QT cac huyen thi 2009(Moi)" xfId="3719"/>
    <cellStyle name="_KT (2)_3_TG-TH_QT cac huyen thi 2014" xfId="3720"/>
    <cellStyle name="_KT (2)_3_TG-TH_QT khoi tinh  10.4.2015" xfId="3721"/>
    <cellStyle name="_KT (2)_3_TG-TH_quyet toan chi ngay 18.6" xfId="3722"/>
    <cellStyle name="_KT (2)_3_TG-TH_thái" xfId="3723"/>
    <cellStyle name="_KT (2)_3_TG-TH_Trung uong bo sung du toan 2013" xfId="3724"/>
    <cellStyle name="_KT (2)_3_thái" xfId="3725"/>
    <cellStyle name="_KT (2)_3_Trung uong bo sung du toan 2013" xfId="3726"/>
    <cellStyle name="_KT (2)_4" xfId="156"/>
    <cellStyle name="_KT (2)_4 2" xfId="3727"/>
    <cellStyle name="_KT (2)_4_BANG TONG HOP TINH HINH THANH QUYET TOAN (MOI I)" xfId="157"/>
    <cellStyle name="_KT (2)_4_BAO GIA NGAY 24-10-08 (co dam)" xfId="158"/>
    <cellStyle name="_KT (2)_4_bieu KT t10" xfId="3728"/>
    <cellStyle name="_KT (2)_4_bieu KT t10_chuyen nguon,  ket d­u 1-sua" xfId="3729"/>
    <cellStyle name="_KT (2)_4_bieu KT t10_QT khoi tinh  10.4.2015" xfId="3730"/>
    <cellStyle name="_KT (2)_4_bieu KT t10_Trung uong bo sung du toan 2013" xfId="3731"/>
    <cellStyle name="_KT (2)_4_BIỂU TỔNG HỢP LẦN CUỐI SỬA THEO NGHI QUYẾT SỐ 81" xfId="159"/>
    <cellStyle name="_KT (2)_4_Book1" xfId="160"/>
    <cellStyle name="_KT (2)_4_Book1_1" xfId="161"/>
    <cellStyle name="_KT (2)_4_CAU Khanh Nam(Thi Cong)" xfId="162"/>
    <cellStyle name="_KT (2)_4_chuyen nguon,  ket d­u 1-sua" xfId="3732"/>
    <cellStyle name="_KT (2)_4_DU TRU VAT TU" xfId="163"/>
    <cellStyle name="_KT (2)_4_Ket du ung NS" xfId="164"/>
    <cellStyle name="_KT (2)_4_KH Von 2012 gui BKH 1" xfId="165"/>
    <cellStyle name="_KT (2)_4_KH Von 2012 gui BKH 2" xfId="166"/>
    <cellStyle name="_KT (2)_4_Ngan sach 2014.1" xfId="3733"/>
    <cellStyle name="_KT (2)_4_nguon dau năm huyen" xfId="3734"/>
    <cellStyle name="_KT (2)_4_QT cac huyen thi 2009(Moi)" xfId="3735"/>
    <cellStyle name="_KT (2)_4_QT cac huyen thi 2014" xfId="3736"/>
    <cellStyle name="_KT (2)_4_QT khoi tinh  10.4.2015" xfId="3737"/>
    <cellStyle name="_KT (2)_4_quyet toan chi ngay 18.6" xfId="3738"/>
    <cellStyle name="_KT (2)_4_TG-TH" xfId="167"/>
    <cellStyle name="_KT (2)_4_TG-TH 2" xfId="3739"/>
    <cellStyle name="_KT (2)_4_TG-TH_bieu KT t10" xfId="3740"/>
    <cellStyle name="_KT (2)_4_TG-TH_bieu KT t10_chuyen nguon,  ket d­u 1-sua" xfId="3741"/>
    <cellStyle name="_KT (2)_4_TG-TH_bieu KT t10_QT khoi tinh  10.4.2015" xfId="3742"/>
    <cellStyle name="_KT (2)_4_TG-TH_bieu KT t10_Trung uong bo sung du toan 2013" xfId="3743"/>
    <cellStyle name="_KT (2)_4_TG-TH_chuyen nguon,  ket d­u 1-sua" xfId="3744"/>
    <cellStyle name="_KT (2)_4_TG-TH_Ngan sach 2014.1" xfId="3745"/>
    <cellStyle name="_KT (2)_4_TG-TH_nguon dau năm huyen" xfId="3746"/>
    <cellStyle name="_KT (2)_4_TG-TH_QT cac huyen thi 2009(Moi)" xfId="3747"/>
    <cellStyle name="_KT (2)_4_TG-TH_QT cac huyen thi 2014" xfId="3748"/>
    <cellStyle name="_KT (2)_4_TG-TH_QT khoi tinh  10.4.2015" xfId="3749"/>
    <cellStyle name="_KT (2)_4_TG-TH_quyet toan chi ngay 18.6" xfId="3750"/>
    <cellStyle name="_KT (2)_4_TG-TH_thái" xfId="3751"/>
    <cellStyle name="_KT (2)_4_TG-TH_Trung uong bo sung du toan 2013" xfId="3752"/>
    <cellStyle name="_KT (2)_4_thái" xfId="3753"/>
    <cellStyle name="_KT (2)_4_Trung uong bo sung du toan 2013" xfId="3754"/>
    <cellStyle name="_KT (2)_4_ÿÿÿÿÿ" xfId="168"/>
    <cellStyle name="_KT (2)_5" xfId="169"/>
    <cellStyle name="_KT (2)_5 2" xfId="3755"/>
    <cellStyle name="_KT (2)_5_BANG TONG HOP TINH HINH THANH QUYET TOAN (MOI I)" xfId="170"/>
    <cellStyle name="_KT (2)_5_BAO GIA NGAY 24-10-08 (co dam)" xfId="171"/>
    <cellStyle name="_KT (2)_5_bieu KT t10" xfId="3756"/>
    <cellStyle name="_KT (2)_5_bieu KT t10_chuyen nguon,  ket d­u 1-sua" xfId="3757"/>
    <cellStyle name="_KT (2)_5_bieu KT t10_QT khoi tinh  10.4.2015" xfId="3758"/>
    <cellStyle name="_KT (2)_5_bieu KT t10_Trung uong bo sung du toan 2013" xfId="3759"/>
    <cellStyle name="_KT (2)_5_BIỂU TỔNG HỢP LẦN CUỐI SỬA THEO NGHI QUYẾT SỐ 81" xfId="172"/>
    <cellStyle name="_KT (2)_5_Book1" xfId="173"/>
    <cellStyle name="_KT (2)_5_Book1_1" xfId="174"/>
    <cellStyle name="_KT (2)_5_CAU Khanh Nam(Thi Cong)" xfId="175"/>
    <cellStyle name="_KT (2)_5_chuyen nguon,  ket d­u 1-sua" xfId="3760"/>
    <cellStyle name="_KT (2)_5_DU TRU VAT TU" xfId="176"/>
    <cellStyle name="_KT (2)_5_Ket du ung NS" xfId="177"/>
    <cellStyle name="_KT (2)_5_KH Von 2012 gui BKH 1" xfId="178"/>
    <cellStyle name="_KT (2)_5_KH Von 2012 gui BKH 2" xfId="179"/>
    <cellStyle name="_KT (2)_5_Ngan sach 2014.1" xfId="3761"/>
    <cellStyle name="_KT (2)_5_nguon dau năm huyen" xfId="3762"/>
    <cellStyle name="_KT (2)_5_QT cac huyen thi 2009(Moi)" xfId="3763"/>
    <cellStyle name="_KT (2)_5_QT cac huyen thi 2014" xfId="3764"/>
    <cellStyle name="_KT (2)_5_QT khoi tinh  10.4.2015" xfId="3765"/>
    <cellStyle name="_KT (2)_5_quyet toan chi ngay 18.6" xfId="3766"/>
    <cellStyle name="_KT (2)_5_thái" xfId="3767"/>
    <cellStyle name="_KT (2)_5_Trung uong bo sung du toan 2013" xfId="3768"/>
    <cellStyle name="_KT (2)_5_ÿÿÿÿÿ" xfId="180"/>
    <cellStyle name="_KT (2)_bieu KT t10" xfId="3769"/>
    <cellStyle name="_KT (2)_bieu KT t10_chuyen nguon,  ket d­u 1-sua" xfId="3770"/>
    <cellStyle name="_KT (2)_bieu KT t10_QT khoi tinh  10.4.2015" xfId="3771"/>
    <cellStyle name="_KT (2)_bieu KT t10_Trung uong bo sung du toan 2013" xfId="3772"/>
    <cellStyle name="_KT (2)_chuyen nguon,  ket d­u 1-sua" xfId="3773"/>
    <cellStyle name="_KT (2)_Ket du ung NS" xfId="181"/>
    <cellStyle name="_KT (2)_KH Von 2012 gui BKH 1" xfId="182"/>
    <cellStyle name="_KT (2)_KH Von 2012 gui BKH 2" xfId="183"/>
    <cellStyle name="_KT (2)_Ngan sach 2014.1" xfId="3774"/>
    <cellStyle name="_KT (2)_nguon dau năm huyen" xfId="3775"/>
    <cellStyle name="_KT (2)_PERSONAL" xfId="184"/>
    <cellStyle name="_KT (2)_PERSONAL_Book1" xfId="185"/>
    <cellStyle name="_KT (2)_PERSONAL_Tong hop KHCB 2001" xfId="186"/>
    <cellStyle name="_KT (2)_QT cac huyen thi 2009(Moi)" xfId="3776"/>
    <cellStyle name="_KT (2)_QT cac huyen thi 2014" xfId="3777"/>
    <cellStyle name="_KT (2)_QT khoi tinh  10.4.2015" xfId="3778"/>
    <cellStyle name="_KT (2)_quyet toan chi ngay 18.6" xfId="3779"/>
    <cellStyle name="_KT (2)_TG-TH" xfId="187"/>
    <cellStyle name="_KT (2)_TG-TH 2" xfId="3780"/>
    <cellStyle name="_KT (2)_TG-TH_bieu KT t10" xfId="3781"/>
    <cellStyle name="_KT (2)_TG-TH_bieu KT t10_chuyen nguon,  ket d­u 1-sua" xfId="3782"/>
    <cellStyle name="_KT (2)_TG-TH_bieu KT t10_QT khoi tinh  10.4.2015" xfId="3783"/>
    <cellStyle name="_KT (2)_TG-TH_bieu KT t10_Trung uong bo sung du toan 2013" xfId="3784"/>
    <cellStyle name="_KT (2)_TG-TH_chuyen nguon,  ket d­u 1-sua" xfId="3785"/>
    <cellStyle name="_KT (2)_TG-TH_Ngan sach 2014.1" xfId="3786"/>
    <cellStyle name="_KT (2)_TG-TH_nguon dau năm huyen" xfId="3787"/>
    <cellStyle name="_KT (2)_TG-TH_QT cac huyen thi 2009(Moi)" xfId="3788"/>
    <cellStyle name="_KT (2)_TG-TH_QT cac huyen thi 2014" xfId="3789"/>
    <cellStyle name="_KT (2)_TG-TH_QT khoi tinh  10.4.2015" xfId="3790"/>
    <cellStyle name="_KT (2)_TG-TH_quyet toan chi ngay 18.6" xfId="3791"/>
    <cellStyle name="_KT (2)_TG-TH_thái" xfId="3792"/>
    <cellStyle name="_KT (2)_TG-TH_Trung uong bo sung du toan 2013" xfId="3793"/>
    <cellStyle name="_KT (2)_thái" xfId="3794"/>
    <cellStyle name="_KT (2)_Trung uong bo sung du toan 2013" xfId="3795"/>
    <cellStyle name="_KT_TG" xfId="188"/>
    <cellStyle name="_KT_TG 2" xfId="3796"/>
    <cellStyle name="_KT_TG_1" xfId="189"/>
    <cellStyle name="_KT_TG_1 2" xfId="3797"/>
    <cellStyle name="_KT_TG_1_BANG TONG HOP TINH HINH THANH QUYET TOAN (MOI I)" xfId="190"/>
    <cellStyle name="_KT_TG_1_BAO GIA NGAY 24-10-08 (co dam)" xfId="191"/>
    <cellStyle name="_KT_TG_1_bieu KT t10" xfId="3798"/>
    <cellStyle name="_KT_TG_1_bieu KT t10_chuyen nguon,  ket d­u 1-sua" xfId="3799"/>
    <cellStyle name="_KT_TG_1_bieu KT t10_QT khoi tinh  10.4.2015" xfId="3800"/>
    <cellStyle name="_KT_TG_1_bieu KT t10_Trung uong bo sung du toan 2013" xfId="3801"/>
    <cellStyle name="_KT_TG_1_BIỂU TỔNG HỢP LẦN CUỐI SỬA THEO NGHI QUYẾT SỐ 81" xfId="192"/>
    <cellStyle name="_KT_TG_1_Book1" xfId="193"/>
    <cellStyle name="_KT_TG_1_Book1_1" xfId="194"/>
    <cellStyle name="_KT_TG_1_CAU Khanh Nam(Thi Cong)" xfId="195"/>
    <cellStyle name="_KT_TG_1_chuyen nguon,  ket d­u 1-sua" xfId="3802"/>
    <cellStyle name="_KT_TG_1_DU TRU VAT TU" xfId="196"/>
    <cellStyle name="_KT_TG_1_Ket du ung NS" xfId="197"/>
    <cellStyle name="_KT_TG_1_KH Von 2012 gui BKH 1" xfId="198"/>
    <cellStyle name="_KT_TG_1_KH Von 2012 gui BKH 2" xfId="199"/>
    <cellStyle name="_KT_TG_1_Ngan sach 2014.1" xfId="3803"/>
    <cellStyle name="_KT_TG_1_nguon dau năm huyen" xfId="3804"/>
    <cellStyle name="_KT_TG_1_QT cac huyen thi 2009(Moi)" xfId="3805"/>
    <cellStyle name="_KT_TG_1_QT cac huyen thi 2014" xfId="3806"/>
    <cellStyle name="_KT_TG_1_QT khoi tinh  10.4.2015" xfId="3807"/>
    <cellStyle name="_KT_TG_1_quyet toan chi ngay 18.6" xfId="3808"/>
    <cellStyle name="_KT_TG_1_thái" xfId="3809"/>
    <cellStyle name="_KT_TG_1_Trung uong bo sung du toan 2013" xfId="3810"/>
    <cellStyle name="_KT_TG_1_ÿÿÿÿÿ" xfId="200"/>
    <cellStyle name="_KT_TG_2" xfId="201"/>
    <cellStyle name="_KT_TG_2 2" xfId="3811"/>
    <cellStyle name="_KT_TG_2_BANG TONG HOP TINH HINH THANH QUYET TOAN (MOI I)" xfId="202"/>
    <cellStyle name="_KT_TG_2_BAO GIA NGAY 24-10-08 (co dam)" xfId="203"/>
    <cellStyle name="_KT_TG_2_bieu KT t10" xfId="3812"/>
    <cellStyle name="_KT_TG_2_bieu KT t10_chuyen nguon,  ket d­u 1-sua" xfId="3813"/>
    <cellStyle name="_KT_TG_2_bieu KT t10_QT khoi tinh  10.4.2015" xfId="3814"/>
    <cellStyle name="_KT_TG_2_bieu KT t10_Trung uong bo sung du toan 2013" xfId="3815"/>
    <cellStyle name="_KT_TG_2_BIỂU TỔNG HỢP LẦN CUỐI SỬA THEO NGHI QUYẾT SỐ 81" xfId="204"/>
    <cellStyle name="_KT_TG_2_Book1" xfId="205"/>
    <cellStyle name="_KT_TG_2_Book1_1" xfId="206"/>
    <cellStyle name="_KT_TG_2_CAU Khanh Nam(Thi Cong)" xfId="207"/>
    <cellStyle name="_KT_TG_2_chuyen nguon,  ket d­u 1-sua" xfId="3816"/>
    <cellStyle name="_KT_TG_2_DU TRU VAT TU" xfId="208"/>
    <cellStyle name="_KT_TG_2_Ket du ung NS" xfId="209"/>
    <cellStyle name="_KT_TG_2_KH Von 2012 gui BKH 1" xfId="210"/>
    <cellStyle name="_KT_TG_2_KH Von 2012 gui BKH 2" xfId="211"/>
    <cellStyle name="_KT_TG_2_Ngan sach 2014.1" xfId="3817"/>
    <cellStyle name="_KT_TG_2_nguon dau năm huyen" xfId="3818"/>
    <cellStyle name="_KT_TG_2_QT cac huyen thi 2009(Moi)" xfId="3819"/>
    <cellStyle name="_KT_TG_2_QT cac huyen thi 2014" xfId="3820"/>
    <cellStyle name="_KT_TG_2_QT khoi tinh  10.4.2015" xfId="3821"/>
    <cellStyle name="_KT_TG_2_quyet toan chi ngay 18.6" xfId="3822"/>
    <cellStyle name="_KT_TG_2_thái" xfId="3823"/>
    <cellStyle name="_KT_TG_2_Trung uong bo sung du toan 2013" xfId="3824"/>
    <cellStyle name="_KT_TG_2_ÿÿÿÿÿ" xfId="212"/>
    <cellStyle name="_KT_TG_3" xfId="213"/>
    <cellStyle name="_KT_TG_3 2" xfId="3825"/>
    <cellStyle name="_KT_TG_3_bieu KT t10" xfId="3826"/>
    <cellStyle name="_KT_TG_3_bieu KT t10_chuyen nguon,  ket d­u 1-sua" xfId="3827"/>
    <cellStyle name="_KT_TG_3_bieu KT t10_QT khoi tinh  10.4.2015" xfId="3828"/>
    <cellStyle name="_KT_TG_3_bieu KT t10_Trung uong bo sung du toan 2013" xfId="3829"/>
    <cellStyle name="_KT_TG_3_chuyen nguon,  ket d­u 1-sua" xfId="3830"/>
    <cellStyle name="_KT_TG_3_Ngan sach 2014.1" xfId="3831"/>
    <cellStyle name="_KT_TG_3_nguon dau năm huyen" xfId="3832"/>
    <cellStyle name="_KT_TG_3_QT cac huyen thi 2009(Moi)" xfId="3833"/>
    <cellStyle name="_KT_TG_3_QT cac huyen thi 2014" xfId="3834"/>
    <cellStyle name="_KT_TG_3_QT khoi tinh  10.4.2015" xfId="3835"/>
    <cellStyle name="_KT_TG_3_quyet toan chi ngay 18.6" xfId="3836"/>
    <cellStyle name="_KT_TG_3_thái" xfId="3837"/>
    <cellStyle name="_KT_TG_3_Trung uong bo sung du toan 2013" xfId="3838"/>
    <cellStyle name="_KT_TG_4" xfId="214"/>
    <cellStyle name="_KT_TG_4 2" xfId="3839"/>
    <cellStyle name="_KT_TG_4_bieu KT t10" xfId="3840"/>
    <cellStyle name="_KT_TG_4_bieu KT t10_chuyen nguon,  ket d­u 1-sua" xfId="3841"/>
    <cellStyle name="_KT_TG_4_bieu KT t10_QT khoi tinh  10.4.2015" xfId="3842"/>
    <cellStyle name="_KT_TG_4_bieu KT t10_Trung uong bo sung du toan 2013" xfId="3843"/>
    <cellStyle name="_KT_TG_4_chuyen nguon,  ket d­u 1-sua" xfId="3844"/>
    <cellStyle name="_KT_TG_4_Ngan sach 2014.1" xfId="3845"/>
    <cellStyle name="_KT_TG_4_nguon dau năm huyen" xfId="3846"/>
    <cellStyle name="_KT_TG_4_QT cac huyen thi 2009(Moi)" xfId="3847"/>
    <cellStyle name="_KT_TG_4_QT cac huyen thi 2014" xfId="3848"/>
    <cellStyle name="_KT_TG_4_QT khoi tinh  10.4.2015" xfId="3849"/>
    <cellStyle name="_KT_TG_4_quyet toan chi ngay 18.6" xfId="3850"/>
    <cellStyle name="_KT_TG_4_thái" xfId="3851"/>
    <cellStyle name="_KT_TG_4_Trung uong bo sung du toan 2013" xfId="3852"/>
    <cellStyle name="_KT_TG_bieu KT t10" xfId="3853"/>
    <cellStyle name="_KT_TG_bieu KT t10_chuyen nguon,  ket d­u 1-sua" xfId="3854"/>
    <cellStyle name="_KT_TG_bieu KT t10_QT khoi tinh  10.4.2015" xfId="3855"/>
    <cellStyle name="_KT_TG_bieu KT t10_Trung uong bo sung du toan 2013" xfId="3856"/>
    <cellStyle name="_KT_TG_chuyen nguon,  ket d­u 1-sua" xfId="3857"/>
    <cellStyle name="_KT_TG_Ngan sach 2014.1" xfId="3858"/>
    <cellStyle name="_KT_TG_nguon dau năm huyen" xfId="3859"/>
    <cellStyle name="_KT_TG_QT cac huyen thi 2009(Moi)" xfId="3860"/>
    <cellStyle name="_KT_TG_QT cac huyen thi 2014" xfId="3861"/>
    <cellStyle name="_KT_TG_QT khoi tinh  10.4.2015" xfId="3862"/>
    <cellStyle name="_KT_TG_quyet toan chi ngay 18.6" xfId="3863"/>
    <cellStyle name="_KT_TG_thái" xfId="3864"/>
    <cellStyle name="_KT_TG_Trung uong bo sung du toan 2013" xfId="3865"/>
    <cellStyle name="_LuuNgay24-07-2006Bao cao tai NPP PHAN DUNG 22-7" xfId="215"/>
    <cellStyle name="_LuuNgay24-07-2006Bao cao tai NPP PHAN DUNG 22-7 2" xfId="216"/>
    <cellStyle name="_MauThanTKKT-goi7-DonGia2143(vl t7)" xfId="217"/>
    <cellStyle name="_MauThanTKKT-goi7-DonGia2143(vl t7) 2" xfId="218"/>
    <cellStyle name="_nguon dau năm huyen" xfId="3866"/>
    <cellStyle name="_Nhu cau von ung truoc 2011 Tha h Hoa + Nge An gui TW" xfId="219"/>
    <cellStyle name="_Nhu cau von ung truoc 2011 Tha h Hoa + Nge An gui TW 2" xfId="220"/>
    <cellStyle name="_PERSONAL" xfId="221"/>
    <cellStyle name="_PERSONAL_Book1" xfId="222"/>
    <cellStyle name="_PERSONAL_Tong hop KHCB 2001" xfId="223"/>
    <cellStyle name="_Phan bo" xfId="224"/>
    <cellStyle name="_Phan bo 2" xfId="225"/>
    <cellStyle name="_Phụ biểu 09a" xfId="226"/>
    <cellStyle name="_Phụ biểu 09b" xfId="227"/>
    <cellStyle name="_Q TOAN  SCTX QL.62 QUI I ( oanh)" xfId="228"/>
    <cellStyle name="_Q TOAN  SCTX QL.62 QUI II ( oanh)" xfId="229"/>
    <cellStyle name="_QT khoi tinh  10.4.2015" xfId="3867"/>
    <cellStyle name="_x0001__QT khoi tinh  10.4.2015" xfId="3868"/>
    <cellStyle name="_QT SCTXQL62_QT1 (Cty QL)" xfId="230"/>
    <cellStyle name="_quyet toan chi ngay 18.6" xfId="3869"/>
    <cellStyle name="_Ra soat KH von 2011 (Huy-11-11-11)" xfId="231"/>
    <cellStyle name="_Ra soat KH von 2011 (Huy-11-11-11) 2" xfId="232"/>
    <cellStyle name="_Sheet1" xfId="233"/>
    <cellStyle name="_Sheet2" xfId="234"/>
    <cellStyle name="_SO T11" xfId="235"/>
    <cellStyle name="_SO T11_chuyen nguon,  ket d­u 1-sua" xfId="3870"/>
    <cellStyle name="_SO T11_QT khoi tinh  10.4.2015" xfId="3871"/>
    <cellStyle name="_SO T11_Trung uong bo sung du toan 2013" xfId="3872"/>
    <cellStyle name="_TG-TH" xfId="236"/>
    <cellStyle name="_TG-TH 2" xfId="3873"/>
    <cellStyle name="_TG-TH_1" xfId="237"/>
    <cellStyle name="_TG-TH_1 2" xfId="3874"/>
    <cellStyle name="_TG-TH_1_BANG TONG HOP TINH HINH THANH QUYET TOAN (MOI I)" xfId="238"/>
    <cellStyle name="_TG-TH_1_BAO GIA NGAY 24-10-08 (co dam)" xfId="239"/>
    <cellStyle name="_TG-TH_1_bieu KT t10" xfId="3875"/>
    <cellStyle name="_TG-TH_1_bieu KT t10_chuyen nguon,  ket d­u 1-sua" xfId="3876"/>
    <cellStyle name="_TG-TH_1_bieu KT t10_QT khoi tinh  10.4.2015" xfId="3877"/>
    <cellStyle name="_TG-TH_1_bieu KT t10_Trung uong bo sung du toan 2013" xfId="3878"/>
    <cellStyle name="_TG-TH_1_BIỂU TỔNG HỢP LẦN CUỐI SỬA THEO NGHI QUYẾT SỐ 81" xfId="240"/>
    <cellStyle name="_TG-TH_1_Book1" xfId="241"/>
    <cellStyle name="_TG-TH_1_Book1_1" xfId="242"/>
    <cellStyle name="_TG-TH_1_CAU Khanh Nam(Thi Cong)" xfId="243"/>
    <cellStyle name="_TG-TH_1_chuyen nguon,  ket d­u 1-sua" xfId="3879"/>
    <cellStyle name="_TG-TH_1_DU TRU VAT TU" xfId="244"/>
    <cellStyle name="_TG-TH_1_Ket du ung NS" xfId="245"/>
    <cellStyle name="_TG-TH_1_KH Von 2012 gui BKH 1" xfId="246"/>
    <cellStyle name="_TG-TH_1_KH Von 2012 gui BKH 2" xfId="247"/>
    <cellStyle name="_TG-TH_1_Ngan sach 2014.1" xfId="3880"/>
    <cellStyle name="_TG-TH_1_nguon dau năm huyen" xfId="3881"/>
    <cellStyle name="_TG-TH_1_QT cac huyen thi 2009(Moi)" xfId="3882"/>
    <cellStyle name="_TG-TH_1_QT cac huyen thi 2014" xfId="3883"/>
    <cellStyle name="_TG-TH_1_QT khoi tinh  10.4.2015" xfId="3884"/>
    <cellStyle name="_TG-TH_1_quyet toan chi ngay 18.6" xfId="3885"/>
    <cellStyle name="_TG-TH_1_thái" xfId="3886"/>
    <cellStyle name="_TG-TH_1_Trung uong bo sung du toan 2013" xfId="3887"/>
    <cellStyle name="_TG-TH_1_ÿÿÿÿÿ" xfId="248"/>
    <cellStyle name="_TG-TH_2" xfId="249"/>
    <cellStyle name="_TG-TH_2 2" xfId="3888"/>
    <cellStyle name="_TG-TH_2_BANG TONG HOP TINH HINH THANH QUYET TOAN (MOI I)" xfId="250"/>
    <cellStyle name="_TG-TH_2_BAO GIA NGAY 24-10-08 (co dam)" xfId="251"/>
    <cellStyle name="_TG-TH_2_bieu KT t10" xfId="3889"/>
    <cellStyle name="_TG-TH_2_bieu KT t10_chuyen nguon,  ket d­u 1-sua" xfId="3890"/>
    <cellStyle name="_TG-TH_2_bieu KT t10_QT khoi tinh  10.4.2015" xfId="3891"/>
    <cellStyle name="_TG-TH_2_bieu KT t10_Trung uong bo sung du toan 2013" xfId="3892"/>
    <cellStyle name="_TG-TH_2_BIỂU TỔNG HỢP LẦN CUỐI SỬA THEO NGHI QUYẾT SỐ 81" xfId="252"/>
    <cellStyle name="_TG-TH_2_Book1" xfId="253"/>
    <cellStyle name="_TG-TH_2_Book1_1" xfId="254"/>
    <cellStyle name="_TG-TH_2_CAU Khanh Nam(Thi Cong)" xfId="255"/>
    <cellStyle name="_TG-TH_2_chuyen nguon,  ket d­u 1-sua" xfId="3893"/>
    <cellStyle name="_TG-TH_2_DU TRU VAT TU" xfId="256"/>
    <cellStyle name="_TG-TH_2_Ket du ung NS" xfId="257"/>
    <cellStyle name="_TG-TH_2_KH Von 2012 gui BKH 1" xfId="258"/>
    <cellStyle name="_TG-TH_2_KH Von 2012 gui BKH 2" xfId="259"/>
    <cellStyle name="_TG-TH_2_Ngan sach 2014.1" xfId="3894"/>
    <cellStyle name="_TG-TH_2_nguon dau năm huyen" xfId="3895"/>
    <cellStyle name="_TG-TH_2_QT cac huyen thi 2009(Moi)" xfId="3896"/>
    <cellStyle name="_TG-TH_2_QT cac huyen thi 2014" xfId="3897"/>
    <cellStyle name="_TG-TH_2_QT khoi tinh  10.4.2015" xfId="3898"/>
    <cellStyle name="_TG-TH_2_quyet toan chi ngay 18.6" xfId="3899"/>
    <cellStyle name="_TG-TH_2_thái" xfId="3900"/>
    <cellStyle name="_TG-TH_2_Trung uong bo sung du toan 2013" xfId="3901"/>
    <cellStyle name="_TG-TH_2_ÿÿÿÿÿ" xfId="260"/>
    <cellStyle name="_TG-TH_3" xfId="261"/>
    <cellStyle name="_TG-TH_3 2" xfId="3902"/>
    <cellStyle name="_TG-TH_3_bieu KT t10" xfId="3903"/>
    <cellStyle name="_TG-TH_3_bieu KT t10_chuyen nguon,  ket d­u 1-sua" xfId="3904"/>
    <cellStyle name="_TG-TH_3_bieu KT t10_QT khoi tinh  10.4.2015" xfId="3905"/>
    <cellStyle name="_TG-TH_3_bieu KT t10_Trung uong bo sung du toan 2013" xfId="3906"/>
    <cellStyle name="_TG-TH_3_chuyen nguon,  ket d­u 1-sua" xfId="3907"/>
    <cellStyle name="_TG-TH_3_Ngan sach 2014.1" xfId="3908"/>
    <cellStyle name="_TG-TH_3_nguon dau năm huyen" xfId="3909"/>
    <cellStyle name="_TG-TH_3_QT cac huyen thi 2009(Moi)" xfId="3910"/>
    <cellStyle name="_TG-TH_3_QT cac huyen thi 2014" xfId="3911"/>
    <cellStyle name="_TG-TH_3_QT khoi tinh  10.4.2015" xfId="3912"/>
    <cellStyle name="_TG-TH_3_quyet toan chi ngay 18.6" xfId="3913"/>
    <cellStyle name="_TG-TH_3_thái" xfId="3914"/>
    <cellStyle name="_TG-TH_3_Trung uong bo sung du toan 2013" xfId="3915"/>
    <cellStyle name="_TG-TH_4" xfId="262"/>
    <cellStyle name="_TG-TH_4 2" xfId="3916"/>
    <cellStyle name="_TG-TH_4_bieu KT t10" xfId="3917"/>
    <cellStyle name="_TG-TH_4_bieu KT t10_chuyen nguon,  ket d­u 1-sua" xfId="3918"/>
    <cellStyle name="_TG-TH_4_bieu KT t10_QT khoi tinh  10.4.2015" xfId="3919"/>
    <cellStyle name="_TG-TH_4_bieu KT t10_Trung uong bo sung du toan 2013" xfId="3920"/>
    <cellStyle name="_TG-TH_4_chuyen nguon,  ket d­u 1-sua" xfId="3921"/>
    <cellStyle name="_TG-TH_4_Ngan sach 2014.1" xfId="3922"/>
    <cellStyle name="_TG-TH_4_nguon dau năm huyen" xfId="3923"/>
    <cellStyle name="_TG-TH_4_QT cac huyen thi 2009(Moi)" xfId="3924"/>
    <cellStyle name="_TG-TH_4_QT cac huyen thi 2014" xfId="3925"/>
    <cellStyle name="_TG-TH_4_QT khoi tinh  10.4.2015" xfId="3926"/>
    <cellStyle name="_TG-TH_4_quyet toan chi ngay 18.6" xfId="3927"/>
    <cellStyle name="_TG-TH_4_thái" xfId="3928"/>
    <cellStyle name="_TG-TH_4_Trung uong bo sung du toan 2013" xfId="3929"/>
    <cellStyle name="_TG-TH_bieu KT t10" xfId="3930"/>
    <cellStyle name="_TG-TH_bieu KT t10_chuyen nguon,  ket d­u 1-sua" xfId="3931"/>
    <cellStyle name="_TG-TH_bieu KT t10_QT khoi tinh  10.4.2015" xfId="3932"/>
    <cellStyle name="_TG-TH_bieu KT t10_Trung uong bo sung du toan 2013" xfId="3933"/>
    <cellStyle name="_TG-TH_chuyen nguon,  ket d­u 1-sua" xfId="3934"/>
    <cellStyle name="_TG-TH_Ngan sach 2014.1" xfId="3935"/>
    <cellStyle name="_TG-TH_nguon dau năm huyen" xfId="3936"/>
    <cellStyle name="_TG-TH_QT cac huyen thi 2009(Moi)" xfId="3937"/>
    <cellStyle name="_TG-TH_QT cac huyen thi 2014" xfId="3938"/>
    <cellStyle name="_TG-TH_QT khoi tinh  10.4.2015" xfId="3939"/>
    <cellStyle name="_TG-TH_quyet toan chi ngay 18.6" xfId="3940"/>
    <cellStyle name="_TG-TH_thái" xfId="3941"/>
    <cellStyle name="_TG-TH_Trung uong bo sung du toan 2013" xfId="3942"/>
    <cellStyle name="_TH hien trang MM thi tran TD" xfId="263"/>
    <cellStyle name="_Tong dutoan PP LAHAI" xfId="264"/>
    <cellStyle name="_Tong hop DS" xfId="265"/>
    <cellStyle name="_Tong hop DS 2" xfId="3943"/>
    <cellStyle name="_Tong hop may cheu nganh 1" xfId="266"/>
    <cellStyle name="_Tong hop may cheu nganh 1 2" xfId="3944"/>
    <cellStyle name="_Tong hop may cheu nganh 1_bieu KT t10" xfId="3945"/>
    <cellStyle name="_Tong hop may cheu nganh 1_bieu KT t10_chuyen nguon,  ket d­u 1-sua" xfId="3946"/>
    <cellStyle name="_Tong hop may cheu nganh 1_bieu KT t10_QT khoi tinh  10.4.2015" xfId="3947"/>
    <cellStyle name="_Tong hop may cheu nganh 1_bieu KT t10_Trung uong bo sung du toan 2013" xfId="3948"/>
    <cellStyle name="_Tong hop may cheu nganh 1_nguon dau năm huyen" xfId="3949"/>
    <cellStyle name="_Tong hop may cheu nganh 1_QT cac huyen thi 2009(Moi)" xfId="3950"/>
    <cellStyle name="_Tong hop may cheu nganh 1_QT cac huyen thi 2014" xfId="3951"/>
    <cellStyle name="_Tong hop may cheu nganh 1_quyet toan chi ngay 18.6" xfId="3952"/>
    <cellStyle name="_Tong hop may cheu nganh 1_thái" xfId="3953"/>
    <cellStyle name="_Tong hop ve 30a" xfId="267"/>
    <cellStyle name="_Tong hop ve 30a 2" xfId="268"/>
    <cellStyle name="_Tong von ĐTPT" xfId="269"/>
    <cellStyle name="_Tong von ĐTPT 2" xfId="270"/>
    <cellStyle name="_x0001__Trung uong bo sung du toan 2013" xfId="3954"/>
    <cellStyle name="_TU VAN THUY LOI THAM  PHE" xfId="271"/>
    <cellStyle name="_TU VAN THUY LOI THAM  PHE 2" xfId="272"/>
    <cellStyle name="_ung truoc 2011 NSTW Thanh Hoa + Nge An gui Thu 12-5" xfId="273"/>
    <cellStyle name="_ung truoc 2011 NSTW Thanh Hoa + Nge An gui Thu 12-5 2" xfId="274"/>
    <cellStyle name="_ung truoc cua long an (6-5-2010)" xfId="275"/>
    <cellStyle name="_Ung von nam 2011 vung TNB - Doan Cong tac (12-5-2010)" xfId="276"/>
    <cellStyle name="_Ung von nam 2011 vung TNB - Doan Cong tac (12-5-2010) 2" xfId="277"/>
    <cellStyle name="_Ung von nam 2011 vung TNB - Doan Cong tac (12-5-2010)_Ke hoach 2011(15-7)" xfId="278"/>
    <cellStyle name="_Ung von nam 2011 vung TNB - Doan Cong tac (12-5-2010)_Ke hoach 2011(15-7) 2" xfId="279"/>
    <cellStyle name="_Ung von nam 2011 vung TNB - Doan Cong tac (12-5-2010)_KH Von 2012 gui BKH 2" xfId="280"/>
    <cellStyle name="_Ung von nam 2011 vung TNB - Doan Cong tac (12-5-2010)_KH Von 2012 gui BKH 2 2" xfId="281"/>
    <cellStyle name="_VINAMILK" xfId="282"/>
    <cellStyle name="_VINAMILK 2" xfId="283"/>
    <cellStyle name="_ÿÿÿÿÿ" xfId="284"/>
    <cellStyle name="_ÿÿÿÿÿ 2" xfId="285"/>
    <cellStyle name="_ÿÿÿÿÿ_Kh ql62 (2010) 11-09" xfId="286"/>
    <cellStyle name="~1" xfId="287"/>
    <cellStyle name="~1 2" xfId="3955"/>
    <cellStyle name="~1?_x000d_Comma [0]_I.1?b_x000d_Comma [0]_I.3?b_x000c_Comma [0]_II?_x0012_Comma [0]_larou" xfId="288"/>
    <cellStyle name="~1_chuyen nguon,  ket d­u 1-sua" xfId="3956"/>
    <cellStyle name="’Ê‰Ý [0.00]_laroux" xfId="289"/>
    <cellStyle name="’Ê‰Ý_laroux" xfId="290"/>
    <cellStyle name="=C:\WINNT\SYSTEM32\COMMAND.COM" xfId="291"/>
    <cellStyle name="=C:\WINNT\SYSTEM32\COMMAND.COM?CLIPPER=F100;V20?COMPUTERNAME=FIN-WK" xfId="3957"/>
    <cellStyle name="=C:\WINNT\SYSTEM32\COMMAND.COM_chuyen nguon,  ket d­u 1-sua" xfId="3958"/>
    <cellStyle name="»õ±Ò[0]_Sheet1" xfId="292"/>
    <cellStyle name="»õ±Ò_Sheet1" xfId="293"/>
    <cellStyle name="•W?_Format" xfId="294"/>
    <cellStyle name="•W€_’·Šú‰p•¶" xfId="295"/>
    <cellStyle name="•W_’·Šú‰p•¶" xfId="3959"/>
    <cellStyle name="W_MARINE" xfId="296"/>
    <cellStyle name="0" xfId="297"/>
    <cellStyle name="0 2" xfId="3960"/>
    <cellStyle name="0%" xfId="298"/>
    <cellStyle name="0% 2" xfId="3961"/>
    <cellStyle name="0.0" xfId="299"/>
    <cellStyle name="0.0 2" xfId="3962"/>
    <cellStyle name="0.0%" xfId="300"/>
    <cellStyle name="0.0% 2" xfId="3963"/>
    <cellStyle name="0.0_bieu KT t10" xfId="3964"/>
    <cellStyle name="0.00" xfId="301"/>
    <cellStyle name="0.00%" xfId="302"/>
    <cellStyle name="0.00% 2" xfId="3965"/>
    <cellStyle name="0_Ra soat KH von 2011 (Huy-11-11-11)" xfId="303"/>
    <cellStyle name="00" xfId="304"/>
    <cellStyle name="1" xfId="305"/>
    <cellStyle name="1 2" xfId="3966"/>
    <cellStyle name="1?b_x000d_Comma [0]_CPK?b_x0011_Comma [0]_CP" xfId="306"/>
    <cellStyle name="1_BAO GIA NGAY 24-10-08 (co dam)" xfId="307"/>
    <cellStyle name="1_bieu ke hoach dau thau" xfId="308"/>
    <cellStyle name="1_bieu ke hoach dau thau truong mam non SKH" xfId="309"/>
    <cellStyle name="1_bieu KT t10" xfId="3967"/>
    <cellStyle name="1_bieu KT t10_chuyen nguon,  ket d­u 1-sua" xfId="3968"/>
    <cellStyle name="1_bieu KT t10_QT khoi tinh  10.4.2015" xfId="3969"/>
    <cellStyle name="1_bieu KT t10_Trung uong bo sung du toan 2013" xfId="3970"/>
    <cellStyle name="1_Book1" xfId="310"/>
    <cellStyle name="1_Book1 2" xfId="3971"/>
    <cellStyle name="1_Book1_1" xfId="311"/>
    <cellStyle name="1_Book1_1 2" xfId="312"/>
    <cellStyle name="1_Book1_chuyen nguon,  ket d­u 1-sua" xfId="3972"/>
    <cellStyle name="1_Book1_QT khoi tinh  10.4.2015" xfId="3973"/>
    <cellStyle name="1_Book1_Trung uong bo sung du toan 2013" xfId="3974"/>
    <cellStyle name="1_Cau thuy dien Ban La (Cu Anh)" xfId="313"/>
    <cellStyle name="1_Cau thuy dien Ban La (Cu Anh) 2" xfId="314"/>
    <cellStyle name="1_chuyen nguon,  ket d­u 1-sua" xfId="3975"/>
    <cellStyle name="1_DT tieu hoc diem TDC ban Cho 28-02-09" xfId="315"/>
    <cellStyle name="1_Du toan" xfId="316"/>
    <cellStyle name="1_Du toan 2" xfId="3976"/>
    <cellStyle name="1_Du toan 558 (Km17+508.12 - Km 22)" xfId="317"/>
    <cellStyle name="1_Du toan 558 (Km17+508.12 - Km 22) 2" xfId="318"/>
    <cellStyle name="1_Du toan nuoc San Thang (GD2)" xfId="319"/>
    <cellStyle name="1_Du toan nuoc San Thang (GD2) 2" xfId="3977"/>
    <cellStyle name="1_Du toan nuoc San Thang (GD2)_chuyen nguon,  ket d­u 1-sua" xfId="3978"/>
    <cellStyle name="1_Du toan nuoc San Thang (GD2)_QT khoi tinh  10.4.2015" xfId="3979"/>
    <cellStyle name="1_Du toan nuoc San Thang (GD2)_Trung uong bo sung du toan 2013" xfId="3980"/>
    <cellStyle name="1_Du toan_chuyen nguon,  ket d­u 1-sua" xfId="3981"/>
    <cellStyle name="1_Du toan_Ngan sach 2014.1" xfId="3982"/>
    <cellStyle name="1_Du toan_QT khoi tinh  10.4.2015" xfId="3983"/>
    <cellStyle name="1_Du toan_Trung uong bo sung du toan 2013" xfId="3984"/>
    <cellStyle name="1_DuToan92009Luong650" xfId="320"/>
    <cellStyle name="1_DuToan92009Luong650 2" xfId="3985"/>
    <cellStyle name="1_DuToan92009Luong650_chuyen nguon,  ket d­u 1-sua" xfId="3986"/>
    <cellStyle name="1_DuToan92009Luong650_Ngan sach 2014.1" xfId="3987"/>
    <cellStyle name="1_DuToan92009Luong650_QT khoi tinh  10.4.2015" xfId="3988"/>
    <cellStyle name="1_DuToan92009Luong650_Trung uong bo sung du toan 2013" xfId="3989"/>
    <cellStyle name="1_Gia_VLQL48_duyet " xfId="321"/>
    <cellStyle name="1_Gia_VLQL48_duyet  2" xfId="322"/>
    <cellStyle name="1_HD TT1" xfId="323"/>
    <cellStyle name="1_Ke hoach 2010 ngay 31-01" xfId="324"/>
    <cellStyle name="1_Ke hoach 2011(15-7)" xfId="325"/>
    <cellStyle name="1_KH 2012 di BKH" xfId="326"/>
    <cellStyle name="1_Kh ql62 (2010) 11-09" xfId="327"/>
    <cellStyle name="1_KlQdinhduyet" xfId="328"/>
    <cellStyle name="1_KlQdinhduyet 2" xfId="329"/>
    <cellStyle name="1_nguon dau năm huyen" xfId="3990"/>
    <cellStyle name="1_Nha kham chua benh" xfId="330"/>
    <cellStyle name="1_Nha lop hoc 8 P" xfId="331"/>
    <cellStyle name="1_Phan bo" xfId="332"/>
    <cellStyle name="1_QT cac huyen thi 2009(Moi)" xfId="3991"/>
    <cellStyle name="1_QT cac huyen thi 2014" xfId="3992"/>
    <cellStyle name="1_QT khoi tinh  10.4.2015" xfId="3993"/>
    <cellStyle name="1_quyet toan chi ngay 18.6" xfId="3994"/>
    <cellStyle name="1_thái" xfId="3995"/>
    <cellStyle name="1_Tienluong" xfId="333"/>
    <cellStyle name="1_tinh toan hoang ha" xfId="334"/>
    <cellStyle name="1_tinh toan hoang ha 2" xfId="3996"/>
    <cellStyle name="1_tinh toan hoang ha_chuyen nguon,  ket d­u 1-sua" xfId="3997"/>
    <cellStyle name="1_tinh toan hoang ha_QT khoi tinh  10.4.2015" xfId="3998"/>
    <cellStyle name="1_tinh toan hoang ha_Trung uong bo sung du toan 2013" xfId="3999"/>
    <cellStyle name="1_TRUNG PMU 5" xfId="335"/>
    <cellStyle name="1_Trung uong bo sung du toan 2013" xfId="4000"/>
    <cellStyle name="1_ÿÿÿÿÿ" xfId="336"/>
    <cellStyle name="1_ÿÿÿÿÿ_Bieu tong hop nhu cau ung 2011 da chon loc -Mien nui" xfId="337"/>
    <cellStyle name="1_ÿÿÿÿÿ_Kh ql62 (2010) 11-09" xfId="338"/>
    <cellStyle name="15" xfId="339"/>
    <cellStyle name="18" xfId="340"/>
    <cellStyle name="¹éºÐÀ²_      " xfId="341"/>
    <cellStyle name="2" xfId="342"/>
    <cellStyle name="2 2" xfId="4001"/>
    <cellStyle name="2_bieu ke hoach dau thau" xfId="343"/>
    <cellStyle name="2_bieu ke hoach dau thau truong mam non SKH" xfId="344"/>
    <cellStyle name="2_bieu KT t10" xfId="4002"/>
    <cellStyle name="2_bieu KT t10_chuyen nguon,  ket d­u 1-sua" xfId="4003"/>
    <cellStyle name="2_bieu KT t10_QT khoi tinh  10.4.2015" xfId="4004"/>
    <cellStyle name="2_bieu KT t10_Trung uong bo sung du toan 2013" xfId="4005"/>
    <cellStyle name="2_Book1" xfId="345"/>
    <cellStyle name="2_Book1 2" xfId="4006"/>
    <cellStyle name="2_Book1_1" xfId="346"/>
    <cellStyle name="2_Book1_1 2" xfId="347"/>
    <cellStyle name="2_Book1_chuyen nguon,  ket d­u 1-sua" xfId="4007"/>
    <cellStyle name="2_Book1_QT khoi tinh  10.4.2015" xfId="4008"/>
    <cellStyle name="2_Book1_Trung uong bo sung du toan 2013" xfId="4009"/>
    <cellStyle name="2_Cau thuy dien Ban La (Cu Anh)" xfId="348"/>
    <cellStyle name="2_Cau thuy dien Ban La (Cu Anh) 2" xfId="349"/>
    <cellStyle name="2_chuyen nguon,  ket d­u 1-sua" xfId="4010"/>
    <cellStyle name="2_DT tieu hoc diem TDC ban Cho 28-02-09" xfId="350"/>
    <cellStyle name="2_Du toan" xfId="351"/>
    <cellStyle name="2_Du toan 558 (Km17+508.12 - Km 22)" xfId="352"/>
    <cellStyle name="2_Du toan 558 (Km17+508.12 - Km 22) 2" xfId="353"/>
    <cellStyle name="2_Du toan nuoc San Thang (GD2)" xfId="354"/>
    <cellStyle name="2_Du toan nuoc San Thang (GD2) 2" xfId="4011"/>
    <cellStyle name="2_Du toan nuoc San Thang (GD2)_chuyen nguon,  ket d­u 1-sua" xfId="4012"/>
    <cellStyle name="2_Du toan nuoc San Thang (GD2)_QT khoi tinh  10.4.2015" xfId="4013"/>
    <cellStyle name="2_Du toan nuoc San Thang (GD2)_Trung uong bo sung du toan 2013" xfId="4014"/>
    <cellStyle name="2_Du toan_chuyen nguon,  ket d­u 1-sua" xfId="4015"/>
    <cellStyle name="2_Du toan_QT khoi tinh  10.4.2015" xfId="4016"/>
    <cellStyle name="2_Du toan_Trung uong bo sung du toan 2013" xfId="4017"/>
    <cellStyle name="2_Gia_VLQL48_duyet " xfId="355"/>
    <cellStyle name="2_Gia_VLQL48_duyet  2" xfId="356"/>
    <cellStyle name="2_HD TT1" xfId="357"/>
    <cellStyle name="2_KlQdinhduyet" xfId="358"/>
    <cellStyle name="2_KlQdinhduyet 2" xfId="359"/>
    <cellStyle name="2_nguon dau năm huyen" xfId="4018"/>
    <cellStyle name="2_Nha lop hoc 8 P" xfId="360"/>
    <cellStyle name="2_QT cac huyen thi 2009(Moi)" xfId="4019"/>
    <cellStyle name="2_QT cac huyen thi 2014" xfId="4020"/>
    <cellStyle name="2_QT khoi tinh  10.4.2015" xfId="4021"/>
    <cellStyle name="2_quyet toan chi ngay 18.6" xfId="4022"/>
    <cellStyle name="2_thái" xfId="4023"/>
    <cellStyle name="2_Tienluong" xfId="361"/>
    <cellStyle name="2_TRUNG PMU 5" xfId="362"/>
    <cellStyle name="2_Trung uong bo sung du toan 2013" xfId="4024"/>
    <cellStyle name="2_ÿÿÿÿÿ" xfId="363"/>
    <cellStyle name="2_ÿÿÿÿÿ_Bieu tong hop nhu cau ung 2011 da chon loc -Mien nui" xfId="364"/>
    <cellStyle name="20" xfId="365"/>
    <cellStyle name="20 2" xfId="366"/>
    <cellStyle name="20% - Accent1" xfId="367" builtinId="30" customBuiltin="1"/>
    <cellStyle name="20% - Accent1 2" xfId="4025"/>
    <cellStyle name="20% - Accent2" xfId="368" builtinId="34" customBuiltin="1"/>
    <cellStyle name="20% - Accent2 2" xfId="4026"/>
    <cellStyle name="20% - Accent3" xfId="369" builtinId="38" customBuiltin="1"/>
    <cellStyle name="20% - Accent3 2" xfId="4027"/>
    <cellStyle name="20% - Accent4" xfId="370" builtinId="42" customBuiltin="1"/>
    <cellStyle name="20% - Accent4 2" xfId="4028"/>
    <cellStyle name="20% - Accent5" xfId="371" builtinId="46" customBuiltin="1"/>
    <cellStyle name="20% - Accent5 2" xfId="4029"/>
    <cellStyle name="20% - Accent6" xfId="372" builtinId="50" customBuiltin="1"/>
    <cellStyle name="20% - Accent6 2" xfId="4030"/>
    <cellStyle name="-2001" xfId="373"/>
    <cellStyle name="-2001 2" xfId="374"/>
    <cellStyle name="3" xfId="375"/>
    <cellStyle name="3 2" xfId="4031"/>
    <cellStyle name="3_bieu ke hoach dau thau" xfId="376"/>
    <cellStyle name="3_bieu ke hoach dau thau truong mam non SKH" xfId="377"/>
    <cellStyle name="3_bieu KT t10" xfId="4032"/>
    <cellStyle name="3_bieu KT t10_chuyen nguon,  ket d­u 1-sua" xfId="4033"/>
    <cellStyle name="3_bieu KT t10_QT khoi tinh  10.4.2015" xfId="4034"/>
    <cellStyle name="3_bieu KT t10_Trung uong bo sung du toan 2013" xfId="4035"/>
    <cellStyle name="3_Book1" xfId="378"/>
    <cellStyle name="3_Book1 2" xfId="4036"/>
    <cellStyle name="3_Book1_1" xfId="379"/>
    <cellStyle name="3_Book1_1 2" xfId="380"/>
    <cellStyle name="3_Book1_chuyen nguon,  ket d­u 1-sua" xfId="4037"/>
    <cellStyle name="3_Book1_QT khoi tinh  10.4.2015" xfId="4038"/>
    <cellStyle name="3_Book1_Trung uong bo sung du toan 2013" xfId="4039"/>
    <cellStyle name="3_Cau thuy dien Ban La (Cu Anh)" xfId="381"/>
    <cellStyle name="3_Cau thuy dien Ban La (Cu Anh) 2" xfId="382"/>
    <cellStyle name="3_chuyen nguon,  ket d­u 1-sua" xfId="4040"/>
    <cellStyle name="3_DT tieu hoc diem TDC ban Cho 28-02-09" xfId="383"/>
    <cellStyle name="3_Du toan" xfId="384"/>
    <cellStyle name="3_Du toan 558 (Km17+508.12 - Km 22)" xfId="385"/>
    <cellStyle name="3_Du toan 558 (Km17+508.12 - Km 22) 2" xfId="386"/>
    <cellStyle name="3_Du toan nuoc San Thang (GD2)" xfId="387"/>
    <cellStyle name="3_Du toan nuoc San Thang (GD2) 2" xfId="4041"/>
    <cellStyle name="3_Du toan nuoc San Thang (GD2)_chuyen nguon,  ket d­u 1-sua" xfId="4042"/>
    <cellStyle name="3_Du toan nuoc San Thang (GD2)_QT khoi tinh  10.4.2015" xfId="4043"/>
    <cellStyle name="3_Du toan nuoc San Thang (GD2)_Trung uong bo sung du toan 2013" xfId="4044"/>
    <cellStyle name="3_Du toan_chuyen nguon,  ket d­u 1-sua" xfId="4045"/>
    <cellStyle name="3_Du toan_QT khoi tinh  10.4.2015" xfId="4046"/>
    <cellStyle name="3_Du toan_Trung uong bo sung du toan 2013" xfId="4047"/>
    <cellStyle name="3_Gia_VLQL48_duyet " xfId="388"/>
    <cellStyle name="3_Gia_VLQL48_duyet  2" xfId="389"/>
    <cellStyle name="3_HD TT1" xfId="390"/>
    <cellStyle name="3_KlQdinhduyet" xfId="391"/>
    <cellStyle name="3_KlQdinhduyet 2" xfId="392"/>
    <cellStyle name="3_nguon dau năm huyen" xfId="4048"/>
    <cellStyle name="3_Nha lop hoc 8 P" xfId="393"/>
    <cellStyle name="3_QT cac huyen thi 2009(Moi)" xfId="4049"/>
    <cellStyle name="3_QT cac huyen thi 2014" xfId="4050"/>
    <cellStyle name="3_QT khoi tinh  10.4.2015" xfId="4051"/>
    <cellStyle name="3_quyet toan chi ngay 18.6" xfId="4052"/>
    <cellStyle name="3_thái" xfId="4053"/>
    <cellStyle name="3_Tienluong" xfId="394"/>
    <cellStyle name="3_Trung uong bo sung du toan 2013" xfId="4054"/>
    <cellStyle name="3_ÿÿÿÿÿ" xfId="395"/>
    <cellStyle name="³£¹æ_GZ TV" xfId="396"/>
    <cellStyle name="4" xfId="397"/>
    <cellStyle name="4_Book1" xfId="398"/>
    <cellStyle name="4_Book1_1" xfId="399"/>
    <cellStyle name="4_Book1_1 2" xfId="400"/>
    <cellStyle name="4_Cau thuy dien Ban La (Cu Anh)" xfId="401"/>
    <cellStyle name="4_Cau thuy dien Ban La (Cu Anh) 2" xfId="402"/>
    <cellStyle name="4_Du toan 558 (Km17+508.12 - Km 22)" xfId="403"/>
    <cellStyle name="4_Du toan 558 (Km17+508.12 - Km 22) 2" xfId="404"/>
    <cellStyle name="4_Gia_VLQL48_duyet " xfId="405"/>
    <cellStyle name="4_Gia_VLQL48_duyet  2" xfId="406"/>
    <cellStyle name="4_KlQdinhduyet" xfId="407"/>
    <cellStyle name="4_KlQdinhduyet 2" xfId="408"/>
    <cellStyle name="4_ÿÿÿÿÿ" xfId="409"/>
    <cellStyle name="40% - Accent1" xfId="410" builtinId="31" customBuiltin="1"/>
    <cellStyle name="40% - Accent1 2" xfId="4055"/>
    <cellStyle name="40% - Accent2" xfId="411" builtinId="35" customBuiltin="1"/>
    <cellStyle name="40% - Accent2 2" xfId="4056"/>
    <cellStyle name="40% - Accent3" xfId="412" builtinId="39" customBuiltin="1"/>
    <cellStyle name="40% - Accent3 2" xfId="4057"/>
    <cellStyle name="40% - Accent4" xfId="413" builtinId="43" customBuiltin="1"/>
    <cellStyle name="40% - Accent4 2" xfId="4058"/>
    <cellStyle name="40% - Accent5" xfId="414" builtinId="47" customBuiltin="1"/>
    <cellStyle name="40% - Accent5 2" xfId="4059"/>
    <cellStyle name="40% - Accent6" xfId="415" builtinId="51" customBuiltin="1"/>
    <cellStyle name="40% - Accent6 2" xfId="4060"/>
    <cellStyle name="6" xfId="416"/>
    <cellStyle name="6 2" xfId="417"/>
    <cellStyle name="6???_x0002_¯ög6hÅ‡6???_x0002_¹?ß_x0008_,Ñ‡6???_x0002_…#×&gt;Ò ‡6???_x0002_é_x0007_ß_x0008__x001c__x000b__x001e_?????_x000a_?_x0001_???????_x0014_?_x0001_???????_x001e_?fB_x000f_c????_x0018_I¿_x0008_v_x0010_‡6Ö_x0002_Ÿ6????ía??_x0012_c??????????????_x0001_?????????_x0001_?_x0001_?_x0001_?" xfId="418"/>
    <cellStyle name="6???_x0002_¯ög6hÅ‡6???_x0002_¹?ß_x0008_,Ñ‡6???_x0002_…#×&gt;Ò ‡6???_x0002_é_x0007_ß_x0008__x001c__x000b__x001e_?????_x000a_?_x0001_???????_x0014_?_x0001_???????_x001e_?fB_x000f_c????_x0018_I¿_x0008_v_x0010_‡6Ö_x0002_Ÿ6????ía??_x0012_c??????????????_x0001_?????????_x0001_?_x0001_?_x0001_? 1" xfId="4061"/>
    <cellStyle name="6???_x0002_¯ög6hÅ‡6???_x0002_¹?ß_x0008_,Ñ‡6???_x0002_…#×&gt;Ò ‡6???_x0002_é_x0007_ß_x0008__x001c__x000b__x001e_?????_x000a_?_x0001_???????_x0014_?_x0001_???????_x001e_?fB_x000f_c????_x0018_I¿_x0008_v_x0010_‡6Ö_x0002_Ÿ6????ía??_x0012_c??????????????_x0001_?????????_x0001_?_x0001_?_x0001_? 2" xfId="419"/>
    <cellStyle name="6???_x0002_¯ög6hÅ‡6???_x0002_¹?ß_x0008_,Ñ‡6???_x0002_…#×&gt;Ò ‡6???_x0002_é_x0007_ß_x0008__x001c__x000b__x001e_?????_x000a_?_x0001_???????_x0014_?_x0001_???????_x001e_?fB_x000f_c????_x0018_I¿_x0008_v_x0010_‡6Ö_x0002_Ÿ6????ía??_x0012_c??????????????_x0001_?????????_x0001_?_x0001_?_x0001_? 2 2" xfId="4062"/>
    <cellStyle name="6???_x0002_¯ög6hÅ‡6???_x0002_¹?ß_x0008_,Ñ‡6???_x0002_…#×&gt;Ò ‡6???_x0002_é_x0007_ß_x0008__x001c__x000b__x001e_?????_x000a_?_x0001_???????_x0014_?_x0001_???????_x001e_?fB_x000f_c????_x0018_I¿_x0008_v_x0010_‡6Ö_x0002_Ÿ6????_x0015_l??Õm??????????????_x0001_?????????_x0001_?_x0001_?_x0001_?" xfId="420"/>
    <cellStyle name="6???_x0002_¯ög6hÅ‡6???_x0002_¹?ß_x0008_,Ñ‡6???_x0002_…#×&gt;Ò ‡6???_x0002_é_x0007_ß_x0008__x001c__x000b__x001e_?????_x000a_?_x0001_???????_x0014_?_x0001_???????_x001e_?fB_x000f_c????_x0018_I¿_x0008_v_x0010_‡6Ö_x0002_Ÿ6????_x0015_l??Õm??????????????_x0001_?????????_x0001_?_x0001_?_x0001_? 1" xfId="4063"/>
    <cellStyle name="6???_x0002_¯ög6hÅ‡6???_x0002_¹?ß_x0008_,Ñ‡6???_x0002_…#×&gt;Ò ‡6???_x0002_é_x0007_ß_x0008__x001c__x000b__x001e_?????_x000a_?_x0001_???????_x0014_?_x0001_???????_x001e_?fB_x000f_c????_x0018_I¿_x0008_v_x0010_‡6Ö_x0002_Ÿ6????_x0015_l??Õm??????????????_x0001_?????????_x0001_?_x0001_?_x0001_? 2" xfId="421"/>
    <cellStyle name="6???_x0002_¯ög6hÅ‡6???_x0002_¹?ß_x0008_,Ñ‡6???_x0002_…#×&gt;Ò ‡6???_x0002_é_x0007_ß_x0008__x001c__x000b__x001e_?????_x000a_?_x0001_???????_x0014_?_x0001_???????_x001e_?fB_x000f_c????_x0018_I¿_x0008_v_x0010_‡6Ö_x0002_Ÿ6????_x0015_l??Õm??????????????_x0001_?????????_x0001_?_x0001_?_x0001_? 2 2" xfId="4064"/>
    <cellStyle name="6_GVL" xfId="422"/>
    <cellStyle name="6_GVL 2" xfId="423"/>
    <cellStyle name="6_Ke hoach 2010 ngay 31-01" xfId="424"/>
    <cellStyle name="6_Ket du ung NS" xfId="425"/>
    <cellStyle name="60% - Accent1" xfId="426" builtinId="32" customBuiltin="1"/>
    <cellStyle name="60% - Accent1 2" xfId="4065"/>
    <cellStyle name="60% - Accent2" xfId="427" builtinId="36" customBuiltin="1"/>
    <cellStyle name="60% - Accent2 2" xfId="4066"/>
    <cellStyle name="60% - Accent3" xfId="428" builtinId="40" customBuiltin="1"/>
    <cellStyle name="60% - Accent3 2" xfId="4067"/>
    <cellStyle name="60% - Accent4" xfId="429" builtinId="44" customBuiltin="1"/>
    <cellStyle name="60% - Accent4 2" xfId="4068"/>
    <cellStyle name="60% - Accent5" xfId="430" builtinId="48" customBuiltin="1"/>
    <cellStyle name="60% - Accent5 2" xfId="4069"/>
    <cellStyle name="60% - Accent6" xfId="431" builtinId="52" customBuiltin="1"/>
    <cellStyle name="60% - Accent6 2" xfId="4070"/>
    <cellStyle name="9" xfId="432"/>
    <cellStyle name="9 2" xfId="433"/>
    <cellStyle name="a" xfId="434"/>
    <cellStyle name="Accent1" xfId="435" builtinId="29" customBuiltin="1"/>
    <cellStyle name="Accent1 - 20%" xfId="436"/>
    <cellStyle name="Accent1 - 40%" xfId="437"/>
    <cellStyle name="Accent1 - 60%" xfId="438"/>
    <cellStyle name="Accent1 2" xfId="4071"/>
    <cellStyle name="Accent2" xfId="439" builtinId="33" customBuiltin="1"/>
    <cellStyle name="Accent2 - 20%" xfId="440"/>
    <cellStyle name="Accent2 - 40%" xfId="441"/>
    <cellStyle name="Accent2 - 60%" xfId="442"/>
    <cellStyle name="Accent2 2" xfId="4072"/>
    <cellStyle name="Accent3" xfId="443" builtinId="37" customBuiltin="1"/>
    <cellStyle name="Accent3 - 20%" xfId="444"/>
    <cellStyle name="Accent3 - 40%" xfId="445"/>
    <cellStyle name="Accent3 - 60%" xfId="446"/>
    <cellStyle name="Accent3 2" xfId="4073"/>
    <cellStyle name="Accent4" xfId="447" builtinId="41" customBuiltin="1"/>
    <cellStyle name="Accent4 - 20%" xfId="448"/>
    <cellStyle name="Accent4 - 40%" xfId="449"/>
    <cellStyle name="Accent4 - 60%" xfId="450"/>
    <cellStyle name="Accent4 2" xfId="4074"/>
    <cellStyle name="Accent5" xfId="451" builtinId="45" customBuiltin="1"/>
    <cellStyle name="Accent5 - 20%" xfId="452"/>
    <cellStyle name="Accent5 - 40%" xfId="453"/>
    <cellStyle name="Accent5 - 60%" xfId="454"/>
    <cellStyle name="Accent5 2" xfId="4075"/>
    <cellStyle name="Accent6" xfId="455" builtinId="49" customBuiltin="1"/>
    <cellStyle name="Accent6 - 20%" xfId="456"/>
    <cellStyle name="Accent6 - 40%" xfId="457"/>
    <cellStyle name="Accent6 - 60%" xfId="458"/>
    <cellStyle name="Accent6 2" xfId="4076"/>
    <cellStyle name="active" xfId="459"/>
    <cellStyle name="ÅëÈ­ [0]_      " xfId="460"/>
    <cellStyle name="AeE­ [0]_INQUIRY ¿?¾÷AßAø " xfId="461"/>
    <cellStyle name="ÅëÈ­ [0]_L601CPT" xfId="462"/>
    <cellStyle name="ÅëÈ­_      " xfId="463"/>
    <cellStyle name="AeE­_INQUIRY ¿?¾÷AßAø " xfId="464"/>
    <cellStyle name="ÅëÈ­_L601CPT" xfId="465"/>
    <cellStyle name="args.style" xfId="466"/>
    <cellStyle name="args.style 2" xfId="4077"/>
    <cellStyle name="at" xfId="467"/>
    <cellStyle name="ÄÞ¸¶ [0]_      " xfId="468"/>
    <cellStyle name="AÞ¸¶ [0]_INQUIRY ¿?¾÷AßAø " xfId="469"/>
    <cellStyle name="ÄÞ¸¶ [0]_L601CPT" xfId="470"/>
    <cellStyle name="ÄÞ¸¶_      " xfId="471"/>
    <cellStyle name="AÞ¸¶_INQUIRY ¿?¾÷AßAø " xfId="472"/>
    <cellStyle name="ÄÞ¸¶_L601CPT" xfId="473"/>
    <cellStyle name="AutoFormat Options" xfId="474"/>
    <cellStyle name="AutoFormat Options 2" xfId="4078"/>
    <cellStyle name="Bad" xfId="475" builtinId="27" customBuiltin="1"/>
    <cellStyle name="Bad 2" xfId="4079"/>
    <cellStyle name="Bangchu" xfId="476"/>
    <cellStyle name="Bình Thường_Sheet1" xfId="477"/>
    <cellStyle name="Body" xfId="478"/>
    <cellStyle name="Body 2" xfId="4080"/>
    <cellStyle name="C?AØ_¿?¾÷CoE² " xfId="479"/>
    <cellStyle name="C~1" xfId="480"/>
    <cellStyle name="C~1 2" xfId="481"/>
    <cellStyle name="Ç¥ÁØ_      " xfId="482"/>
    <cellStyle name="C￥AØ_¿μ¾÷CoE² " xfId="483"/>
    <cellStyle name="Ç¥ÁØ_±¸¹Ì´ëÃ¥" xfId="484"/>
    <cellStyle name="C￥AØ_≫c¾÷ºIº° AN°e " xfId="485"/>
    <cellStyle name="Ç¥ÁØ_ÿÿÿÿÿÿ_4_ÃÑÇÕ°è " xfId="486"/>
    <cellStyle name="Ç§Î»·Ö¸ô[0]_Sheet1" xfId="487"/>
    <cellStyle name="Ç§Î»·Ö¸ô_Sheet1" xfId="488"/>
    <cellStyle name="Calc Currency (0)" xfId="489"/>
    <cellStyle name="Calc Currency (0) 2" xfId="4081"/>
    <cellStyle name="Calc Currency (2)" xfId="490"/>
    <cellStyle name="Calc Currency (2) 2" xfId="4082"/>
    <cellStyle name="Calc Percent (0)" xfId="491"/>
    <cellStyle name="Calc Percent (1)" xfId="492"/>
    <cellStyle name="Calc Percent (1) 2" xfId="4083"/>
    <cellStyle name="Calc Percent (2)" xfId="493"/>
    <cellStyle name="Calc Percent (2) 2" xfId="494"/>
    <cellStyle name="Calc Percent (2) 3" xfId="4084"/>
    <cellStyle name="Calc Units (0)" xfId="495"/>
    <cellStyle name="Calc Units (0) 2" xfId="4085"/>
    <cellStyle name="Calc Units (1)" xfId="496"/>
    <cellStyle name="Calc Units (1) 2" xfId="4086"/>
    <cellStyle name="Calc Units (2)" xfId="497"/>
    <cellStyle name="Calc Units (2) 2" xfId="4087"/>
    <cellStyle name="Calculation" xfId="498" builtinId="22" customBuiltin="1"/>
    <cellStyle name="Calculation 2" xfId="4088"/>
    <cellStyle name="category" xfId="499"/>
    <cellStyle name="category 2" xfId="4089"/>
    <cellStyle name="CC1" xfId="500"/>
    <cellStyle name="CC1 2" xfId="4090"/>
    <cellStyle name="CC2" xfId="501"/>
    <cellStyle name="CC2 2" xfId="4091"/>
    <cellStyle name="Cerrency_Sheet2_XANGDAU" xfId="502"/>
    <cellStyle name="cg" xfId="503"/>
    <cellStyle name="cg 2" xfId="4092"/>
    <cellStyle name="chchuyen" xfId="504"/>
    <cellStyle name="chchuyen 2" xfId="4093"/>
    <cellStyle name="Check Cell" xfId="505" builtinId="23" customBuiltin="1"/>
    <cellStyle name="Check Cell 2" xfId="4094"/>
    <cellStyle name="Chi phÝ kh¸c_Book1" xfId="506"/>
    <cellStyle name="CHUONG" xfId="507"/>
    <cellStyle name="CHUONG 2" xfId="4095"/>
    <cellStyle name="Col Heads" xfId="508"/>
    <cellStyle name="Col Heads 2" xfId="4096"/>
    <cellStyle name="ColLevel_0" xfId="509"/>
    <cellStyle name="Comma" xfId="510" builtinId="3"/>
    <cellStyle name="Comma  - Style1" xfId="511"/>
    <cellStyle name="Comma  - Style1 2" xfId="4098"/>
    <cellStyle name="Comma  - Style2" xfId="512"/>
    <cellStyle name="Comma  - Style2 2" xfId="4099"/>
    <cellStyle name="Comma  - Style3" xfId="513"/>
    <cellStyle name="Comma  - Style3 2" xfId="4100"/>
    <cellStyle name="Comma  - Style4" xfId="514"/>
    <cellStyle name="Comma  - Style4 2" xfId="4101"/>
    <cellStyle name="Comma  - Style5" xfId="515"/>
    <cellStyle name="Comma  - Style5 2" xfId="4102"/>
    <cellStyle name="Comma  - Style6" xfId="516"/>
    <cellStyle name="Comma  - Style6 2" xfId="4103"/>
    <cellStyle name="Comma  - Style7" xfId="517"/>
    <cellStyle name="Comma  - Style7 2" xfId="4104"/>
    <cellStyle name="Comma  - Style8" xfId="518"/>
    <cellStyle name="Comma  - Style8 2" xfId="4105"/>
    <cellStyle name="Comma [ ,]" xfId="519"/>
    <cellStyle name="Comma [ ,] 2" xfId="4106"/>
    <cellStyle name="Comma [0] 12" xfId="520"/>
    <cellStyle name="Comma [0] 2" xfId="521"/>
    <cellStyle name="Comma [0] 2 2" xfId="522"/>
    <cellStyle name="Comma [0] 2 3" xfId="4107"/>
    <cellStyle name="Comma [0] 3" xfId="523"/>
    <cellStyle name="Comma [00]" xfId="524"/>
    <cellStyle name="Comma [00] 2" xfId="4108"/>
    <cellStyle name="Comma 10" xfId="3586"/>
    <cellStyle name="Comma 10 2" xfId="525"/>
    <cellStyle name="Comma 10 2 2" xfId="526"/>
    <cellStyle name="Comma 14" xfId="527"/>
    <cellStyle name="Comma 14 2" xfId="528"/>
    <cellStyle name="Comma 15" xfId="529"/>
    <cellStyle name="Comma 18" xfId="530"/>
    <cellStyle name="Comma 18 2" xfId="531"/>
    <cellStyle name="Comma 2" xfId="532"/>
    <cellStyle name="Comma 2 10" xfId="533"/>
    <cellStyle name="Comma 2 2" xfId="534"/>
    <cellStyle name="Comma 2 3" xfId="535"/>
    <cellStyle name="Comma 2 32" xfId="536"/>
    <cellStyle name="Comma 2 4" xfId="4109"/>
    <cellStyle name="Comma 2_bao cao cua UBND tinh quy II - 2011" xfId="537"/>
    <cellStyle name="Comma 3" xfId="538"/>
    <cellStyle name="Comma 3 2 6" xfId="539"/>
    <cellStyle name="Comma 4" xfId="540"/>
    <cellStyle name="Comma 5" xfId="541"/>
    <cellStyle name="Comma 6" xfId="542"/>
    <cellStyle name="Comma 7" xfId="4097"/>
    <cellStyle name="Comma 7 2" xfId="543"/>
    <cellStyle name="Comma 8" xfId="544"/>
    <cellStyle name="Comma 9" xfId="5839"/>
    <cellStyle name="comma zerodec" xfId="545"/>
    <cellStyle name="comma zerodec 2" xfId="4110"/>
    <cellStyle name="Comma,0" xfId="546"/>
    <cellStyle name="Comma,0 2" xfId="4111"/>
    <cellStyle name="Comma,1" xfId="547"/>
    <cellStyle name="Comma,1 2" xfId="4112"/>
    <cellStyle name="Comma,2" xfId="548"/>
    <cellStyle name="Comma,2 2" xfId="4113"/>
    <cellStyle name="Comma0" xfId="549"/>
    <cellStyle name="Comma0 2" xfId="4114"/>
    <cellStyle name="cong" xfId="550"/>
    <cellStyle name="Copied" xfId="551"/>
    <cellStyle name="Copied 2" xfId="4115"/>
    <cellStyle name="COST1" xfId="552"/>
    <cellStyle name="COST1 2" xfId="4116"/>
    <cellStyle name="Cࡵrrency_Sheet1_PRODUCTĠ" xfId="553"/>
    <cellStyle name="CT1" xfId="554"/>
    <cellStyle name="CT1 2" xfId="4117"/>
    <cellStyle name="CT2" xfId="555"/>
    <cellStyle name="CT2 2" xfId="4118"/>
    <cellStyle name="CT4" xfId="556"/>
    <cellStyle name="CT4 2" xfId="4119"/>
    <cellStyle name="CT5" xfId="557"/>
    <cellStyle name="CT5 2" xfId="4120"/>
    <cellStyle name="ct7" xfId="558"/>
    <cellStyle name="ct7 2" xfId="4121"/>
    <cellStyle name="ct8" xfId="559"/>
    <cellStyle name="ct8 2" xfId="4122"/>
    <cellStyle name="cth1" xfId="560"/>
    <cellStyle name="cth1 2" xfId="4123"/>
    <cellStyle name="Cthuc" xfId="561"/>
    <cellStyle name="Cthuc 2" xfId="4124"/>
    <cellStyle name="Cthuc1" xfId="562"/>
    <cellStyle name="Cthuc1 2" xfId="4125"/>
    <cellStyle name="Currency [00]" xfId="563"/>
    <cellStyle name="Currency [00] 2" xfId="4126"/>
    <cellStyle name="Currency,0" xfId="564"/>
    <cellStyle name="Currency,0 2" xfId="4127"/>
    <cellStyle name="Currency,2" xfId="565"/>
    <cellStyle name="Currency,2 2" xfId="4128"/>
    <cellStyle name="Currency0" xfId="566"/>
    <cellStyle name="Currency0 2" xfId="4129"/>
    <cellStyle name="Currency1" xfId="567"/>
    <cellStyle name="Currency1 2" xfId="4130"/>
    <cellStyle name="d" xfId="568"/>
    <cellStyle name="d 2" xfId="4131"/>
    <cellStyle name="d%" xfId="569"/>
    <cellStyle name="d% 2" xfId="4132"/>
    <cellStyle name="D1" xfId="570"/>
    <cellStyle name="D1 2" xfId="571"/>
    <cellStyle name="D1 3" xfId="4133"/>
    <cellStyle name="Dan" xfId="572"/>
    <cellStyle name="Dan 2" xfId="4134"/>
    <cellStyle name="Date" xfId="573"/>
    <cellStyle name="Date 2" xfId="4135"/>
    <cellStyle name="Date Short" xfId="574"/>
    <cellStyle name="Date Short 2" xfId="575"/>
    <cellStyle name="Date Short 3" xfId="4136"/>
    <cellStyle name="Date_Báo cáo 2005 theo Văn phòng của A. Quang" xfId="576"/>
    <cellStyle name="DAUDE" xfId="577"/>
    <cellStyle name="daude 2" xfId="4137"/>
    <cellStyle name="dd-m" xfId="578"/>
    <cellStyle name="dd-m 2" xfId="579"/>
    <cellStyle name="dd-mm" xfId="580"/>
    <cellStyle name="dd-mm 2" xfId="581"/>
    <cellStyle name="ddmmyy" xfId="582"/>
    <cellStyle name="DELTA" xfId="583"/>
    <cellStyle name="DELTA 2" xfId="4138"/>
    <cellStyle name="Dezimal [0]_35ERI8T2gbIEMixb4v26icuOo" xfId="584"/>
    <cellStyle name="Dezimal_35ERI8T2gbIEMixb4v26icuOo" xfId="585"/>
    <cellStyle name="Dg" xfId="586"/>
    <cellStyle name="Dg 2" xfId="4139"/>
    <cellStyle name="Dgia" xfId="587"/>
    <cellStyle name="Dgia 2" xfId="4140"/>
    <cellStyle name="Dollar (zero dec)" xfId="588"/>
    <cellStyle name="Dollar (zero dec) 2" xfId="4141"/>
    <cellStyle name="Don gia" xfId="589"/>
    <cellStyle name="Don gia 2" xfId="4142"/>
    <cellStyle name="Dziesi?tny [0]_Invoices2001Slovakia" xfId="590"/>
    <cellStyle name="Dziesi?tny_Invoices2001Slovakia" xfId="591"/>
    <cellStyle name="Dziesietny [0]_Invoices2001Slovakia" xfId="592"/>
    <cellStyle name="Dziesiętny [0]_Invoices2001Slovakia" xfId="593"/>
    <cellStyle name="Dziesietny [0]_Invoices2001Slovakia 2" xfId="4143"/>
    <cellStyle name="Dziesiętny [0]_Invoices2001Slovakia 2" xfId="4144"/>
    <cellStyle name="Dziesietny [0]_Invoices2001Slovakia_01_Nha so 1_Dien" xfId="594"/>
    <cellStyle name="Dziesiętny [0]_Invoices2001Slovakia_01_Nha so 1_Dien" xfId="595"/>
    <cellStyle name="Dziesietny [0]_Invoices2001Slovakia_01_Nha so 1_Dien 2" xfId="4145"/>
    <cellStyle name="Dziesiętny [0]_Invoices2001Slovakia_01_Nha so 1_Dien 2" xfId="4146"/>
    <cellStyle name="Dziesietny [0]_Invoices2001Slovakia_01_Nha so 1_Dien_bieu ke hoach dau thau" xfId="596"/>
    <cellStyle name="Dziesiętny [0]_Invoices2001Slovakia_01_Nha so 1_Dien_bieu ke hoach dau thau" xfId="597"/>
    <cellStyle name="Dziesietny [0]_Invoices2001Slovakia_01_Nha so 1_Dien_bieu ke hoach dau thau 2" xfId="598"/>
    <cellStyle name="Dziesiętny [0]_Invoices2001Slovakia_01_Nha so 1_Dien_bieu ke hoach dau thau 2" xfId="599"/>
    <cellStyle name="Dziesietny [0]_Invoices2001Slovakia_01_Nha so 1_Dien_bieu ke hoach dau thau truong mam non SKH" xfId="600"/>
    <cellStyle name="Dziesiętny [0]_Invoices2001Slovakia_01_Nha so 1_Dien_bieu ke hoach dau thau truong mam non SKH" xfId="601"/>
    <cellStyle name="Dziesietny [0]_Invoices2001Slovakia_01_Nha so 1_Dien_bieu ke hoach dau thau truong mam non SKH 2" xfId="602"/>
    <cellStyle name="Dziesiętny [0]_Invoices2001Slovakia_01_Nha so 1_Dien_bieu ke hoach dau thau truong mam non SKH 2" xfId="603"/>
    <cellStyle name="Dziesietny [0]_Invoices2001Slovakia_01_Nha so 1_Dien_bieu tong hop lai kh von 2011 gui phong TH-KTDN" xfId="604"/>
    <cellStyle name="Dziesiętny [0]_Invoices2001Slovakia_01_Nha so 1_Dien_bieu tong hop lai kh von 2011 gui phong TH-KTDN" xfId="605"/>
    <cellStyle name="Dziesietny [0]_Invoices2001Slovakia_01_Nha so 1_Dien_bieu tong hop lai kh von 2011 gui phong TH-KTDN 2" xfId="606"/>
    <cellStyle name="Dziesiętny [0]_Invoices2001Slovakia_01_Nha so 1_Dien_bieu tong hop lai kh von 2011 gui phong TH-KTDN 2" xfId="607"/>
    <cellStyle name="Dziesietny [0]_Invoices2001Slovakia_01_Nha so 1_Dien_Book1" xfId="608"/>
    <cellStyle name="Dziesiętny [0]_Invoices2001Slovakia_01_Nha so 1_Dien_Book1" xfId="609"/>
    <cellStyle name="Dziesietny [0]_Invoices2001Slovakia_01_Nha so 1_Dien_Book1 2" xfId="610"/>
    <cellStyle name="Dziesiętny [0]_Invoices2001Slovakia_01_Nha so 1_Dien_Book1 2" xfId="611"/>
    <cellStyle name="Dziesietny [0]_Invoices2001Slovakia_01_Nha so 1_Dien_Book1 3" xfId="4147"/>
    <cellStyle name="Dziesiętny [0]_Invoices2001Slovakia_01_Nha so 1_Dien_Book1 3" xfId="4148"/>
    <cellStyle name="Dziesietny [0]_Invoices2001Slovakia_01_Nha so 1_Dien_Book1_chuyen nguon,  ket d­u 1-sua" xfId="4149"/>
    <cellStyle name="Dziesiętny [0]_Invoices2001Slovakia_01_Nha so 1_Dien_Book1_chuyen nguon,  ket d­u 1-sua" xfId="4150"/>
    <cellStyle name="Dziesietny [0]_Invoices2001Slovakia_01_Nha so 1_Dien_Book1_Ke hoach 2010 (theo doi 11-8-2010)" xfId="612"/>
    <cellStyle name="Dziesiętny [0]_Invoices2001Slovakia_01_Nha so 1_Dien_Book1_Ke hoach 2010 (theo doi 11-8-2010)" xfId="613"/>
    <cellStyle name="Dziesietny [0]_Invoices2001Slovakia_01_Nha so 1_Dien_Book1_Ke hoach 2010 (theo doi 11-8-2010) 2" xfId="614"/>
    <cellStyle name="Dziesiętny [0]_Invoices2001Slovakia_01_Nha so 1_Dien_Book1_Ke hoach 2010 (theo doi 11-8-2010) 2" xfId="615"/>
    <cellStyle name="Dziesietny [0]_Invoices2001Slovakia_01_Nha so 1_Dien_Book1_ke hoach dau thau 30-6-2010" xfId="616"/>
    <cellStyle name="Dziesiętny [0]_Invoices2001Slovakia_01_Nha so 1_Dien_Book1_ke hoach dau thau 30-6-2010" xfId="617"/>
    <cellStyle name="Dziesietny [0]_Invoices2001Slovakia_01_Nha so 1_Dien_Book1_ke hoach dau thau 30-6-2010 2" xfId="618"/>
    <cellStyle name="Dziesiętny [0]_Invoices2001Slovakia_01_Nha so 1_Dien_Book1_ke hoach dau thau 30-6-2010 2" xfId="619"/>
    <cellStyle name="Dziesietny [0]_Invoices2001Slovakia_01_Nha so 1_Dien_Book1_Ngan sach 2014.1" xfId="4151"/>
    <cellStyle name="Dziesiętny [0]_Invoices2001Slovakia_01_Nha so 1_Dien_Book1_Ngan sach 2014.1" xfId="4152"/>
    <cellStyle name="Dziesietny [0]_Invoices2001Slovakia_01_Nha so 1_Dien_Book1_QT khoi tinh  10.4.2015" xfId="4153"/>
    <cellStyle name="Dziesiętny [0]_Invoices2001Slovakia_01_Nha so 1_Dien_Book1_QT khoi tinh  10.4.2015" xfId="4154"/>
    <cellStyle name="Dziesietny [0]_Invoices2001Slovakia_01_Nha so 1_Dien_Book1_Trung uong bo sung du toan 2013" xfId="4155"/>
    <cellStyle name="Dziesiętny [0]_Invoices2001Slovakia_01_Nha so 1_Dien_Book1_Trung uong bo sung du toan 2013" xfId="4156"/>
    <cellStyle name="Dziesietny [0]_Invoices2001Slovakia_01_Nha so 1_Dien_Copy of KH PHAN BO VON ĐỐI ỨNG NAM 2011 (30 TY phuong án gop WB)" xfId="620"/>
    <cellStyle name="Dziesiętny [0]_Invoices2001Slovakia_01_Nha so 1_Dien_Copy of KH PHAN BO VON ĐỐI ỨNG NAM 2011 (30 TY phuong án gop WB)" xfId="621"/>
    <cellStyle name="Dziesietny [0]_Invoices2001Slovakia_01_Nha so 1_Dien_Copy of KH PHAN BO VON ĐỐI ỨNG NAM 2011 (30 TY phuong án gop WB) 2" xfId="622"/>
    <cellStyle name="Dziesiętny [0]_Invoices2001Slovakia_01_Nha so 1_Dien_Copy of KH PHAN BO VON ĐỐI ỨNG NAM 2011 (30 TY phuong án gop WB) 2" xfId="623"/>
    <cellStyle name="Dziesietny [0]_Invoices2001Slovakia_01_Nha so 1_Dien_DTTD chieng chan Tham lai 29-9-2009" xfId="624"/>
    <cellStyle name="Dziesiętny [0]_Invoices2001Slovakia_01_Nha so 1_Dien_DTTD chieng chan Tham lai 29-9-2009" xfId="625"/>
    <cellStyle name="Dziesietny [0]_Invoices2001Slovakia_01_Nha so 1_Dien_DTTD chieng chan Tham lai 29-9-2009 2" xfId="626"/>
    <cellStyle name="Dziesiętny [0]_Invoices2001Slovakia_01_Nha so 1_Dien_DTTD chieng chan Tham lai 29-9-2009 2" xfId="627"/>
    <cellStyle name="Dziesietny [0]_Invoices2001Slovakia_01_Nha so 1_Dien_Du toan nuoc San Thang (GD2)" xfId="628"/>
    <cellStyle name="Dziesiętny [0]_Invoices2001Slovakia_01_Nha so 1_Dien_Du toan nuoc San Thang (GD2)" xfId="629"/>
    <cellStyle name="Dziesietny [0]_Invoices2001Slovakia_01_Nha so 1_Dien_Du toan nuoc San Thang (GD2) 2" xfId="630"/>
    <cellStyle name="Dziesiętny [0]_Invoices2001Slovakia_01_Nha so 1_Dien_Du toan nuoc San Thang (GD2) 2" xfId="631"/>
    <cellStyle name="Dziesietny [0]_Invoices2001Slovakia_01_Nha so 1_Dien_Du toan nuoc San Thang (GD2) 3" xfId="4157"/>
    <cellStyle name="Dziesiętny [0]_Invoices2001Slovakia_01_Nha so 1_Dien_Du toan nuoc San Thang (GD2) 3" xfId="4158"/>
    <cellStyle name="Dziesietny [0]_Invoices2001Slovakia_01_Nha so 1_Dien_Du toan nuoc San Thang (GD2)_chuyen nguon,  ket d­u 1-sua" xfId="4159"/>
    <cellStyle name="Dziesiętny [0]_Invoices2001Slovakia_01_Nha so 1_Dien_Du toan nuoc San Thang (GD2)_chuyen nguon,  ket d­u 1-sua" xfId="4160"/>
    <cellStyle name="Dziesietny [0]_Invoices2001Slovakia_01_Nha so 1_Dien_Du toan nuoc San Thang (GD2)_Ngan sach 2014.1" xfId="4161"/>
    <cellStyle name="Dziesiętny [0]_Invoices2001Slovakia_01_Nha so 1_Dien_Du toan nuoc San Thang (GD2)_Ngan sach 2014.1" xfId="4162"/>
    <cellStyle name="Dziesietny [0]_Invoices2001Slovakia_01_Nha so 1_Dien_Du toan nuoc San Thang (GD2)_QT khoi tinh  10.4.2015" xfId="4163"/>
    <cellStyle name="Dziesiętny [0]_Invoices2001Slovakia_01_Nha so 1_Dien_Du toan nuoc San Thang (GD2)_QT khoi tinh  10.4.2015" xfId="4164"/>
    <cellStyle name="Dziesietny [0]_Invoices2001Slovakia_01_Nha so 1_Dien_Du toan nuoc San Thang (GD2)_Trung uong bo sung du toan 2013" xfId="4165"/>
    <cellStyle name="Dziesiętny [0]_Invoices2001Slovakia_01_Nha so 1_Dien_Du toan nuoc San Thang (GD2)_Trung uong bo sung du toan 2013" xfId="4166"/>
    <cellStyle name="Dziesietny [0]_Invoices2001Slovakia_01_Nha so 1_Dien_Ke hoach 2010 (theo doi 11-8-2010)" xfId="632"/>
    <cellStyle name="Dziesiętny [0]_Invoices2001Slovakia_01_Nha so 1_Dien_Ke hoach 2010 (theo doi 11-8-2010)" xfId="633"/>
    <cellStyle name="Dziesietny [0]_Invoices2001Slovakia_01_Nha so 1_Dien_Ke hoach 2010 (theo doi 11-8-2010) 2" xfId="634"/>
    <cellStyle name="Dziesiętny [0]_Invoices2001Slovakia_01_Nha so 1_Dien_Ke hoach 2010 (theo doi 11-8-2010) 2" xfId="635"/>
    <cellStyle name="Dziesietny [0]_Invoices2001Slovakia_01_Nha so 1_Dien_ke hoach dau thau 30-6-2010" xfId="636"/>
    <cellStyle name="Dziesiętny [0]_Invoices2001Slovakia_01_Nha so 1_Dien_ke hoach dau thau 30-6-2010" xfId="637"/>
    <cellStyle name="Dziesietny [0]_Invoices2001Slovakia_01_Nha so 1_Dien_ke hoach dau thau 30-6-2010 2" xfId="638"/>
    <cellStyle name="Dziesiętny [0]_Invoices2001Slovakia_01_Nha so 1_Dien_ke hoach dau thau 30-6-2010 2" xfId="639"/>
    <cellStyle name="Dziesietny [0]_Invoices2001Slovakia_01_Nha so 1_Dien_KH Von 2012 gui BKH 1" xfId="640"/>
    <cellStyle name="Dziesiętny [0]_Invoices2001Slovakia_01_Nha so 1_Dien_KH Von 2012 gui BKH 1" xfId="641"/>
    <cellStyle name="Dziesietny [0]_Invoices2001Slovakia_01_Nha so 1_Dien_KH Von 2012 gui BKH 1 2" xfId="642"/>
    <cellStyle name="Dziesiętny [0]_Invoices2001Slovakia_01_Nha so 1_Dien_KH Von 2012 gui BKH 1 2" xfId="643"/>
    <cellStyle name="Dziesietny [0]_Invoices2001Slovakia_01_Nha so 1_Dien_QD ke hoach dau thau" xfId="644"/>
    <cellStyle name="Dziesiętny [0]_Invoices2001Slovakia_01_Nha so 1_Dien_QD ke hoach dau thau" xfId="645"/>
    <cellStyle name="Dziesietny [0]_Invoices2001Slovakia_01_Nha so 1_Dien_QD ke hoach dau thau 2" xfId="646"/>
    <cellStyle name="Dziesiętny [0]_Invoices2001Slovakia_01_Nha so 1_Dien_QD ke hoach dau thau 2" xfId="647"/>
    <cellStyle name="Dziesietny [0]_Invoices2001Slovakia_01_Nha so 1_Dien_QT khoi tinh  10.4.2015" xfId="4167"/>
    <cellStyle name="Dziesiętny [0]_Invoices2001Slovakia_01_Nha so 1_Dien_QT khoi tinh  10.4.2015" xfId="4168"/>
    <cellStyle name="Dziesietny [0]_Invoices2001Slovakia_01_Nha so 1_Dien_tinh toan hoang ha" xfId="648"/>
    <cellStyle name="Dziesiętny [0]_Invoices2001Slovakia_01_Nha so 1_Dien_tinh toan hoang ha" xfId="649"/>
    <cellStyle name="Dziesietny [0]_Invoices2001Slovakia_01_Nha so 1_Dien_tinh toan hoang ha 2" xfId="650"/>
    <cellStyle name="Dziesiętny [0]_Invoices2001Slovakia_01_Nha so 1_Dien_tinh toan hoang ha 2" xfId="651"/>
    <cellStyle name="Dziesietny [0]_Invoices2001Slovakia_01_Nha so 1_Dien_tinh toan hoang ha 3" xfId="4169"/>
    <cellStyle name="Dziesiętny [0]_Invoices2001Slovakia_01_Nha so 1_Dien_tinh toan hoang ha 3" xfId="4170"/>
    <cellStyle name="Dziesietny [0]_Invoices2001Slovakia_01_Nha so 1_Dien_tinh toan hoang ha_chuyen nguon,  ket d­u 1-sua" xfId="4171"/>
    <cellStyle name="Dziesiętny [0]_Invoices2001Slovakia_01_Nha so 1_Dien_tinh toan hoang ha_chuyen nguon,  ket d­u 1-sua" xfId="4172"/>
    <cellStyle name="Dziesietny [0]_Invoices2001Slovakia_01_Nha so 1_Dien_tinh toan hoang ha_Ngan sach 2014.1" xfId="4173"/>
    <cellStyle name="Dziesiętny [0]_Invoices2001Slovakia_01_Nha so 1_Dien_tinh toan hoang ha_Ngan sach 2014.1" xfId="4174"/>
    <cellStyle name="Dziesietny [0]_Invoices2001Slovakia_01_Nha so 1_Dien_tinh toan hoang ha_QT khoi tinh  10.4.2015" xfId="4175"/>
    <cellStyle name="Dziesiętny [0]_Invoices2001Slovakia_01_Nha so 1_Dien_tinh toan hoang ha_QT khoi tinh  10.4.2015" xfId="4176"/>
    <cellStyle name="Dziesietny [0]_Invoices2001Slovakia_01_Nha so 1_Dien_tinh toan hoang ha_Trung uong bo sung du toan 2013" xfId="4177"/>
    <cellStyle name="Dziesiętny [0]_Invoices2001Slovakia_01_Nha so 1_Dien_tinh toan hoang ha_Trung uong bo sung du toan 2013" xfId="4178"/>
    <cellStyle name="Dziesietny [0]_Invoices2001Slovakia_01_Nha so 1_Dien_Tong von ĐTPT" xfId="652"/>
    <cellStyle name="Dziesiętny [0]_Invoices2001Slovakia_01_Nha so 1_Dien_Tong von ĐTPT" xfId="653"/>
    <cellStyle name="Dziesietny [0]_Invoices2001Slovakia_01_Nha so 1_Dien_Tong von ĐTPT 2" xfId="654"/>
    <cellStyle name="Dziesiętny [0]_Invoices2001Slovakia_01_Nha so 1_Dien_Tong von ĐTPT 2" xfId="655"/>
    <cellStyle name="Dziesietny [0]_Invoices2001Slovakia_01_Nha so 1_Dien_Trung uong bo sung du toan 2013" xfId="4179"/>
    <cellStyle name="Dziesiętny [0]_Invoices2001Slovakia_01_Nha so 1_Dien_Trung uong bo sung du toan 2013" xfId="4180"/>
    <cellStyle name="Dziesietny [0]_Invoices2001Slovakia_10_Nha so 10_Dien1" xfId="656"/>
    <cellStyle name="Dziesiętny [0]_Invoices2001Slovakia_10_Nha so 10_Dien1" xfId="657"/>
    <cellStyle name="Dziesietny [0]_Invoices2001Slovakia_10_Nha so 10_Dien1 2" xfId="4181"/>
    <cellStyle name="Dziesiętny [0]_Invoices2001Slovakia_10_Nha so 10_Dien1 2" xfId="4182"/>
    <cellStyle name="Dziesietny [0]_Invoices2001Slovakia_10_Nha so 10_Dien1_bieu ke hoach dau thau" xfId="658"/>
    <cellStyle name="Dziesiętny [0]_Invoices2001Slovakia_10_Nha so 10_Dien1_bieu ke hoach dau thau" xfId="659"/>
    <cellStyle name="Dziesietny [0]_Invoices2001Slovakia_10_Nha so 10_Dien1_bieu ke hoach dau thau 2" xfId="660"/>
    <cellStyle name="Dziesiętny [0]_Invoices2001Slovakia_10_Nha so 10_Dien1_bieu ke hoach dau thau 2" xfId="661"/>
    <cellStyle name="Dziesietny [0]_Invoices2001Slovakia_10_Nha so 10_Dien1_bieu ke hoach dau thau truong mam non SKH" xfId="662"/>
    <cellStyle name="Dziesiętny [0]_Invoices2001Slovakia_10_Nha so 10_Dien1_bieu ke hoach dau thau truong mam non SKH" xfId="663"/>
    <cellStyle name="Dziesietny [0]_Invoices2001Slovakia_10_Nha so 10_Dien1_bieu ke hoach dau thau truong mam non SKH 2" xfId="664"/>
    <cellStyle name="Dziesiętny [0]_Invoices2001Slovakia_10_Nha so 10_Dien1_bieu ke hoach dau thau truong mam non SKH 2" xfId="665"/>
    <cellStyle name="Dziesietny [0]_Invoices2001Slovakia_10_Nha so 10_Dien1_bieu tong hop lai kh von 2011 gui phong TH-KTDN" xfId="666"/>
    <cellStyle name="Dziesiętny [0]_Invoices2001Slovakia_10_Nha so 10_Dien1_bieu tong hop lai kh von 2011 gui phong TH-KTDN" xfId="667"/>
    <cellStyle name="Dziesietny [0]_Invoices2001Slovakia_10_Nha so 10_Dien1_bieu tong hop lai kh von 2011 gui phong TH-KTDN 2" xfId="668"/>
    <cellStyle name="Dziesiętny [0]_Invoices2001Slovakia_10_Nha so 10_Dien1_bieu tong hop lai kh von 2011 gui phong TH-KTDN 2" xfId="669"/>
    <cellStyle name="Dziesietny [0]_Invoices2001Slovakia_10_Nha so 10_Dien1_Book1" xfId="670"/>
    <cellStyle name="Dziesiętny [0]_Invoices2001Slovakia_10_Nha so 10_Dien1_Book1" xfId="671"/>
    <cellStyle name="Dziesietny [0]_Invoices2001Slovakia_10_Nha so 10_Dien1_Book1 2" xfId="672"/>
    <cellStyle name="Dziesiętny [0]_Invoices2001Slovakia_10_Nha so 10_Dien1_Book1 2" xfId="673"/>
    <cellStyle name="Dziesietny [0]_Invoices2001Slovakia_10_Nha so 10_Dien1_Book1 3" xfId="4183"/>
    <cellStyle name="Dziesiętny [0]_Invoices2001Slovakia_10_Nha so 10_Dien1_Book1 3" xfId="4184"/>
    <cellStyle name="Dziesietny [0]_Invoices2001Slovakia_10_Nha so 10_Dien1_Book1_chuyen nguon,  ket d­u 1-sua" xfId="4185"/>
    <cellStyle name="Dziesiętny [0]_Invoices2001Slovakia_10_Nha so 10_Dien1_Book1_chuyen nguon,  ket d­u 1-sua" xfId="4186"/>
    <cellStyle name="Dziesietny [0]_Invoices2001Slovakia_10_Nha so 10_Dien1_Book1_Ke hoach 2010 (theo doi 11-8-2010)" xfId="674"/>
    <cellStyle name="Dziesiętny [0]_Invoices2001Slovakia_10_Nha so 10_Dien1_Book1_Ke hoach 2010 (theo doi 11-8-2010)" xfId="675"/>
    <cellStyle name="Dziesietny [0]_Invoices2001Slovakia_10_Nha so 10_Dien1_Book1_Ke hoach 2010 (theo doi 11-8-2010) 2" xfId="676"/>
    <cellStyle name="Dziesiętny [0]_Invoices2001Slovakia_10_Nha so 10_Dien1_Book1_Ke hoach 2010 (theo doi 11-8-2010) 2" xfId="677"/>
    <cellStyle name="Dziesietny [0]_Invoices2001Slovakia_10_Nha so 10_Dien1_Book1_ke hoach dau thau 30-6-2010" xfId="678"/>
    <cellStyle name="Dziesiętny [0]_Invoices2001Slovakia_10_Nha so 10_Dien1_Book1_ke hoach dau thau 30-6-2010" xfId="679"/>
    <cellStyle name="Dziesietny [0]_Invoices2001Slovakia_10_Nha so 10_Dien1_Book1_ke hoach dau thau 30-6-2010 2" xfId="680"/>
    <cellStyle name="Dziesiętny [0]_Invoices2001Slovakia_10_Nha so 10_Dien1_Book1_ke hoach dau thau 30-6-2010 2" xfId="681"/>
    <cellStyle name="Dziesietny [0]_Invoices2001Slovakia_10_Nha so 10_Dien1_Book1_Ngan sach 2014.1" xfId="4187"/>
    <cellStyle name="Dziesiętny [0]_Invoices2001Slovakia_10_Nha so 10_Dien1_Book1_Ngan sach 2014.1" xfId="4188"/>
    <cellStyle name="Dziesietny [0]_Invoices2001Slovakia_10_Nha so 10_Dien1_Book1_QT khoi tinh  10.4.2015" xfId="4189"/>
    <cellStyle name="Dziesiętny [0]_Invoices2001Slovakia_10_Nha so 10_Dien1_Book1_QT khoi tinh  10.4.2015" xfId="4190"/>
    <cellStyle name="Dziesietny [0]_Invoices2001Slovakia_10_Nha so 10_Dien1_Book1_Trung uong bo sung du toan 2013" xfId="4191"/>
    <cellStyle name="Dziesiętny [0]_Invoices2001Slovakia_10_Nha so 10_Dien1_Book1_Trung uong bo sung du toan 2013" xfId="4192"/>
    <cellStyle name="Dziesietny [0]_Invoices2001Slovakia_10_Nha so 10_Dien1_Copy of KH PHAN BO VON ĐỐI ỨNG NAM 2011 (30 TY phuong án gop WB)" xfId="682"/>
    <cellStyle name="Dziesiętny [0]_Invoices2001Slovakia_10_Nha so 10_Dien1_Copy of KH PHAN BO VON ĐỐI ỨNG NAM 2011 (30 TY phuong án gop WB)" xfId="683"/>
    <cellStyle name="Dziesietny [0]_Invoices2001Slovakia_10_Nha so 10_Dien1_Copy of KH PHAN BO VON ĐỐI ỨNG NAM 2011 (30 TY phuong án gop WB) 2" xfId="684"/>
    <cellStyle name="Dziesiętny [0]_Invoices2001Slovakia_10_Nha so 10_Dien1_Copy of KH PHAN BO VON ĐỐI ỨNG NAM 2011 (30 TY phuong án gop WB) 2" xfId="685"/>
    <cellStyle name="Dziesietny [0]_Invoices2001Slovakia_10_Nha so 10_Dien1_DTTD chieng chan Tham lai 29-9-2009" xfId="686"/>
    <cellStyle name="Dziesiętny [0]_Invoices2001Slovakia_10_Nha so 10_Dien1_DTTD chieng chan Tham lai 29-9-2009" xfId="687"/>
    <cellStyle name="Dziesietny [0]_Invoices2001Slovakia_10_Nha so 10_Dien1_DTTD chieng chan Tham lai 29-9-2009 2" xfId="688"/>
    <cellStyle name="Dziesiętny [0]_Invoices2001Slovakia_10_Nha so 10_Dien1_DTTD chieng chan Tham lai 29-9-2009 2" xfId="689"/>
    <cellStyle name="Dziesietny [0]_Invoices2001Slovakia_10_Nha so 10_Dien1_Du toan nuoc San Thang (GD2)" xfId="690"/>
    <cellStyle name="Dziesiętny [0]_Invoices2001Slovakia_10_Nha so 10_Dien1_Du toan nuoc San Thang (GD2)" xfId="691"/>
    <cellStyle name="Dziesietny [0]_Invoices2001Slovakia_10_Nha so 10_Dien1_Du toan nuoc San Thang (GD2) 2" xfId="692"/>
    <cellStyle name="Dziesiętny [0]_Invoices2001Slovakia_10_Nha so 10_Dien1_Du toan nuoc San Thang (GD2) 2" xfId="693"/>
    <cellStyle name="Dziesietny [0]_Invoices2001Slovakia_10_Nha so 10_Dien1_Du toan nuoc San Thang (GD2) 3" xfId="4193"/>
    <cellStyle name="Dziesiętny [0]_Invoices2001Slovakia_10_Nha so 10_Dien1_Du toan nuoc San Thang (GD2) 3" xfId="4194"/>
    <cellStyle name="Dziesietny [0]_Invoices2001Slovakia_10_Nha so 10_Dien1_Du toan nuoc San Thang (GD2)_chuyen nguon,  ket d­u 1-sua" xfId="4195"/>
    <cellStyle name="Dziesiętny [0]_Invoices2001Slovakia_10_Nha so 10_Dien1_Du toan nuoc San Thang (GD2)_chuyen nguon,  ket d­u 1-sua" xfId="4196"/>
    <cellStyle name="Dziesietny [0]_Invoices2001Slovakia_10_Nha so 10_Dien1_Du toan nuoc San Thang (GD2)_Ngan sach 2014.1" xfId="4197"/>
    <cellStyle name="Dziesiętny [0]_Invoices2001Slovakia_10_Nha so 10_Dien1_Du toan nuoc San Thang (GD2)_Ngan sach 2014.1" xfId="4198"/>
    <cellStyle name="Dziesietny [0]_Invoices2001Slovakia_10_Nha so 10_Dien1_Du toan nuoc San Thang (GD2)_QT khoi tinh  10.4.2015" xfId="4199"/>
    <cellStyle name="Dziesiętny [0]_Invoices2001Slovakia_10_Nha so 10_Dien1_Du toan nuoc San Thang (GD2)_QT khoi tinh  10.4.2015" xfId="4200"/>
    <cellStyle name="Dziesietny [0]_Invoices2001Slovakia_10_Nha so 10_Dien1_Du toan nuoc San Thang (GD2)_Trung uong bo sung du toan 2013" xfId="4201"/>
    <cellStyle name="Dziesiętny [0]_Invoices2001Slovakia_10_Nha so 10_Dien1_Du toan nuoc San Thang (GD2)_Trung uong bo sung du toan 2013" xfId="4202"/>
    <cellStyle name="Dziesietny [0]_Invoices2001Slovakia_10_Nha so 10_Dien1_Ke hoach 2010 (theo doi 11-8-2010)" xfId="694"/>
    <cellStyle name="Dziesiętny [0]_Invoices2001Slovakia_10_Nha so 10_Dien1_Ke hoach 2010 (theo doi 11-8-2010)" xfId="695"/>
    <cellStyle name="Dziesietny [0]_Invoices2001Slovakia_10_Nha so 10_Dien1_Ke hoach 2010 (theo doi 11-8-2010) 2" xfId="696"/>
    <cellStyle name="Dziesiętny [0]_Invoices2001Slovakia_10_Nha so 10_Dien1_Ke hoach 2010 (theo doi 11-8-2010) 2" xfId="697"/>
    <cellStyle name="Dziesietny [0]_Invoices2001Slovakia_10_Nha so 10_Dien1_ke hoach dau thau 30-6-2010" xfId="698"/>
    <cellStyle name="Dziesiętny [0]_Invoices2001Slovakia_10_Nha so 10_Dien1_ke hoach dau thau 30-6-2010" xfId="699"/>
    <cellStyle name="Dziesietny [0]_Invoices2001Slovakia_10_Nha so 10_Dien1_ke hoach dau thau 30-6-2010 2" xfId="700"/>
    <cellStyle name="Dziesiętny [0]_Invoices2001Slovakia_10_Nha so 10_Dien1_ke hoach dau thau 30-6-2010 2" xfId="701"/>
    <cellStyle name="Dziesietny [0]_Invoices2001Slovakia_10_Nha so 10_Dien1_KH Von 2012 gui BKH 1" xfId="702"/>
    <cellStyle name="Dziesiętny [0]_Invoices2001Slovakia_10_Nha so 10_Dien1_KH Von 2012 gui BKH 1" xfId="703"/>
    <cellStyle name="Dziesietny [0]_Invoices2001Slovakia_10_Nha so 10_Dien1_KH Von 2012 gui BKH 1 2" xfId="704"/>
    <cellStyle name="Dziesiętny [0]_Invoices2001Slovakia_10_Nha so 10_Dien1_KH Von 2012 gui BKH 1 2" xfId="705"/>
    <cellStyle name="Dziesietny [0]_Invoices2001Slovakia_10_Nha so 10_Dien1_QD ke hoach dau thau" xfId="706"/>
    <cellStyle name="Dziesiętny [0]_Invoices2001Slovakia_10_Nha so 10_Dien1_QD ke hoach dau thau" xfId="707"/>
    <cellStyle name="Dziesietny [0]_Invoices2001Slovakia_10_Nha so 10_Dien1_QD ke hoach dau thau 2" xfId="708"/>
    <cellStyle name="Dziesiętny [0]_Invoices2001Slovakia_10_Nha so 10_Dien1_QD ke hoach dau thau 2" xfId="709"/>
    <cellStyle name="Dziesietny [0]_Invoices2001Slovakia_10_Nha so 10_Dien1_QT khoi tinh  10.4.2015" xfId="4203"/>
    <cellStyle name="Dziesiętny [0]_Invoices2001Slovakia_10_Nha so 10_Dien1_QT khoi tinh  10.4.2015" xfId="4204"/>
    <cellStyle name="Dziesietny [0]_Invoices2001Slovakia_10_Nha so 10_Dien1_tinh toan hoang ha" xfId="710"/>
    <cellStyle name="Dziesiętny [0]_Invoices2001Slovakia_10_Nha so 10_Dien1_tinh toan hoang ha" xfId="711"/>
    <cellStyle name="Dziesietny [0]_Invoices2001Slovakia_10_Nha so 10_Dien1_tinh toan hoang ha 2" xfId="712"/>
    <cellStyle name="Dziesiętny [0]_Invoices2001Slovakia_10_Nha so 10_Dien1_tinh toan hoang ha 2" xfId="713"/>
    <cellStyle name="Dziesietny [0]_Invoices2001Slovakia_10_Nha so 10_Dien1_tinh toan hoang ha 3" xfId="4205"/>
    <cellStyle name="Dziesiętny [0]_Invoices2001Slovakia_10_Nha so 10_Dien1_tinh toan hoang ha 3" xfId="4206"/>
    <cellStyle name="Dziesietny [0]_Invoices2001Slovakia_10_Nha so 10_Dien1_tinh toan hoang ha_chuyen nguon,  ket d­u 1-sua" xfId="4207"/>
    <cellStyle name="Dziesiętny [0]_Invoices2001Slovakia_10_Nha so 10_Dien1_tinh toan hoang ha_chuyen nguon,  ket d­u 1-sua" xfId="4208"/>
    <cellStyle name="Dziesietny [0]_Invoices2001Slovakia_10_Nha so 10_Dien1_tinh toan hoang ha_Ngan sach 2014.1" xfId="4209"/>
    <cellStyle name="Dziesiętny [0]_Invoices2001Slovakia_10_Nha so 10_Dien1_tinh toan hoang ha_Ngan sach 2014.1" xfId="4210"/>
    <cellStyle name="Dziesietny [0]_Invoices2001Slovakia_10_Nha so 10_Dien1_tinh toan hoang ha_QT khoi tinh  10.4.2015" xfId="4211"/>
    <cellStyle name="Dziesiętny [0]_Invoices2001Slovakia_10_Nha so 10_Dien1_tinh toan hoang ha_QT khoi tinh  10.4.2015" xfId="4212"/>
    <cellStyle name="Dziesietny [0]_Invoices2001Slovakia_10_Nha so 10_Dien1_tinh toan hoang ha_Trung uong bo sung du toan 2013" xfId="4213"/>
    <cellStyle name="Dziesiętny [0]_Invoices2001Slovakia_10_Nha so 10_Dien1_tinh toan hoang ha_Trung uong bo sung du toan 2013" xfId="4214"/>
    <cellStyle name="Dziesietny [0]_Invoices2001Slovakia_10_Nha so 10_Dien1_Tong von ĐTPT" xfId="714"/>
    <cellStyle name="Dziesiętny [0]_Invoices2001Slovakia_10_Nha so 10_Dien1_Tong von ĐTPT" xfId="715"/>
    <cellStyle name="Dziesietny [0]_Invoices2001Slovakia_10_Nha so 10_Dien1_Tong von ĐTPT 2" xfId="716"/>
    <cellStyle name="Dziesiętny [0]_Invoices2001Slovakia_10_Nha so 10_Dien1_Tong von ĐTPT 2" xfId="717"/>
    <cellStyle name="Dziesietny [0]_Invoices2001Slovakia_10_Nha so 10_Dien1_Trung uong bo sung du toan 2013" xfId="4215"/>
    <cellStyle name="Dziesiętny [0]_Invoices2001Slovakia_10_Nha so 10_Dien1_Trung uong bo sung du toan 2013" xfId="4216"/>
    <cellStyle name="Dziesietny [0]_Invoices2001Slovakia_bang so sanh gia tri" xfId="718"/>
    <cellStyle name="Dziesiętny [0]_Invoices2001Slovakia_bieu ke hoach dau thau" xfId="719"/>
    <cellStyle name="Dziesietny [0]_Invoices2001Slovakia_bieu tong hop lai kh von 2011 gui phong TH-KTDN" xfId="720"/>
    <cellStyle name="Dziesiętny [0]_Invoices2001Slovakia_bieu tong hop lai kh von 2011 gui phong TH-KTDN" xfId="721"/>
    <cellStyle name="Dziesietny [0]_Invoices2001Slovakia_bieu tong hop lai kh von 2011 gui phong TH-KTDN 2" xfId="722"/>
    <cellStyle name="Dziesiętny [0]_Invoices2001Slovakia_bieu tong hop lai kh von 2011 gui phong TH-KTDN 2" xfId="723"/>
    <cellStyle name="Dziesietny [0]_Invoices2001Slovakia_BIỂU TỔNG HỢP LẦN CUỐI SỬA THEO NGHI QUYẾT SỐ 81" xfId="724"/>
    <cellStyle name="Dziesiętny [0]_Invoices2001Slovakia_Book1" xfId="725"/>
    <cellStyle name="Dziesietny [0]_Invoices2001Slovakia_Book1_1" xfId="726"/>
    <cellStyle name="Dziesiętny [0]_Invoices2001Slovakia_Book1_1" xfId="727"/>
    <cellStyle name="Dziesietny [0]_Invoices2001Slovakia_Book1_1 2" xfId="4217"/>
    <cellStyle name="Dziesiętny [0]_Invoices2001Slovakia_Book1_1 2" xfId="4218"/>
    <cellStyle name="Dziesietny [0]_Invoices2001Slovakia_Book1_1_bieu ke hoach dau thau" xfId="728"/>
    <cellStyle name="Dziesiętny [0]_Invoices2001Slovakia_Book1_1_bieu ke hoach dau thau" xfId="729"/>
    <cellStyle name="Dziesietny [0]_Invoices2001Slovakia_Book1_1_bieu ke hoach dau thau 2" xfId="730"/>
    <cellStyle name="Dziesiętny [0]_Invoices2001Slovakia_Book1_1_bieu ke hoach dau thau 2" xfId="731"/>
    <cellStyle name="Dziesietny [0]_Invoices2001Slovakia_Book1_1_bieu ke hoach dau thau truong mam non SKH" xfId="732"/>
    <cellStyle name="Dziesiętny [0]_Invoices2001Slovakia_Book1_1_bieu ke hoach dau thau truong mam non SKH" xfId="733"/>
    <cellStyle name="Dziesietny [0]_Invoices2001Slovakia_Book1_1_bieu ke hoach dau thau truong mam non SKH 2" xfId="734"/>
    <cellStyle name="Dziesiętny [0]_Invoices2001Slovakia_Book1_1_bieu ke hoach dau thau truong mam non SKH 2" xfId="735"/>
    <cellStyle name="Dziesietny [0]_Invoices2001Slovakia_Book1_1_bieu tong hop lai kh von 2011 gui phong TH-KTDN" xfId="736"/>
    <cellStyle name="Dziesiętny [0]_Invoices2001Slovakia_Book1_1_bieu tong hop lai kh von 2011 gui phong TH-KTDN" xfId="737"/>
    <cellStyle name="Dziesietny [0]_Invoices2001Slovakia_Book1_1_bieu tong hop lai kh von 2011 gui phong TH-KTDN 2" xfId="738"/>
    <cellStyle name="Dziesiętny [0]_Invoices2001Slovakia_Book1_1_bieu tong hop lai kh von 2011 gui phong TH-KTDN 2" xfId="739"/>
    <cellStyle name="Dziesietny [0]_Invoices2001Slovakia_Book1_1_Book1" xfId="740"/>
    <cellStyle name="Dziesiętny [0]_Invoices2001Slovakia_Book1_1_Book1" xfId="741"/>
    <cellStyle name="Dziesietny [0]_Invoices2001Slovakia_Book1_1_Book1 2" xfId="4219"/>
    <cellStyle name="Dziesiętny [0]_Invoices2001Slovakia_Book1_1_Book1 2" xfId="4220"/>
    <cellStyle name="Dziesietny [0]_Invoices2001Slovakia_Book1_1_Book1_1" xfId="742"/>
    <cellStyle name="Dziesiętny [0]_Invoices2001Slovakia_Book1_1_Book1_1" xfId="743"/>
    <cellStyle name="Dziesietny [0]_Invoices2001Slovakia_Book1_1_Book1_1 2" xfId="744"/>
    <cellStyle name="Dziesiętny [0]_Invoices2001Slovakia_Book1_1_Book1_1 2" xfId="745"/>
    <cellStyle name="Dziesietny [0]_Invoices2001Slovakia_Book1_1_Book1_1 3" xfId="4221"/>
    <cellStyle name="Dziesiętny [0]_Invoices2001Slovakia_Book1_1_Book1_1 3" xfId="4222"/>
    <cellStyle name="Dziesietny [0]_Invoices2001Slovakia_Book1_1_Book1_1_chuyen nguon,  ket d­u 1-sua" xfId="4223"/>
    <cellStyle name="Dziesiętny [0]_Invoices2001Slovakia_Book1_1_Book1_1_chuyen nguon,  ket d­u 1-sua" xfId="4224"/>
    <cellStyle name="Dziesietny [0]_Invoices2001Slovakia_Book1_1_Book1_1_Ke hoach 2010 (theo doi 11-8-2010)" xfId="746"/>
    <cellStyle name="Dziesiętny [0]_Invoices2001Slovakia_Book1_1_Book1_1_Ke hoach 2010 (theo doi 11-8-2010)" xfId="747"/>
    <cellStyle name="Dziesietny [0]_Invoices2001Slovakia_Book1_1_Book1_1_Ke hoach 2010 (theo doi 11-8-2010) 2" xfId="748"/>
    <cellStyle name="Dziesiętny [0]_Invoices2001Slovakia_Book1_1_Book1_1_Ke hoach 2010 (theo doi 11-8-2010) 2" xfId="749"/>
    <cellStyle name="Dziesietny [0]_Invoices2001Slovakia_Book1_1_Book1_1_ke hoach dau thau 30-6-2010" xfId="750"/>
    <cellStyle name="Dziesiętny [0]_Invoices2001Slovakia_Book1_1_Book1_1_ke hoach dau thau 30-6-2010" xfId="751"/>
    <cellStyle name="Dziesietny [0]_Invoices2001Slovakia_Book1_1_Book1_1_ke hoach dau thau 30-6-2010 2" xfId="752"/>
    <cellStyle name="Dziesiętny [0]_Invoices2001Slovakia_Book1_1_Book1_1_ke hoach dau thau 30-6-2010 2" xfId="753"/>
    <cellStyle name="Dziesietny [0]_Invoices2001Slovakia_Book1_1_Book1_1_Ngan sach 2014.1" xfId="4225"/>
    <cellStyle name="Dziesiętny [0]_Invoices2001Slovakia_Book1_1_Book1_1_Ngan sach 2014.1" xfId="4226"/>
    <cellStyle name="Dziesietny [0]_Invoices2001Slovakia_Book1_1_Book1_1_QT khoi tinh  10.4.2015" xfId="4227"/>
    <cellStyle name="Dziesiętny [0]_Invoices2001Slovakia_Book1_1_Book1_1_QT khoi tinh  10.4.2015" xfId="4228"/>
    <cellStyle name="Dziesietny [0]_Invoices2001Slovakia_Book1_1_Book1_1_Trung uong bo sung du toan 2013" xfId="4229"/>
    <cellStyle name="Dziesiętny [0]_Invoices2001Slovakia_Book1_1_Book1_1_Trung uong bo sung du toan 2013" xfId="4230"/>
    <cellStyle name="Dziesietny [0]_Invoices2001Slovakia_Book1_1_Book1_2" xfId="754"/>
    <cellStyle name="Dziesiętny [0]_Invoices2001Slovakia_Book1_1_Book1_2" xfId="755"/>
    <cellStyle name="Dziesietny [0]_Invoices2001Slovakia_Book1_1_Book1_bieu ke hoach dau thau" xfId="756"/>
    <cellStyle name="Dziesiętny [0]_Invoices2001Slovakia_Book1_1_Book1_bieu ke hoach dau thau" xfId="757"/>
    <cellStyle name="Dziesietny [0]_Invoices2001Slovakia_Book1_1_Book1_bieu ke hoach dau thau 2" xfId="758"/>
    <cellStyle name="Dziesiętny [0]_Invoices2001Slovakia_Book1_1_Book1_bieu ke hoach dau thau 2" xfId="759"/>
    <cellStyle name="Dziesietny [0]_Invoices2001Slovakia_Book1_1_Book1_bieu ke hoach dau thau truong mam non SKH" xfId="760"/>
    <cellStyle name="Dziesiętny [0]_Invoices2001Slovakia_Book1_1_Book1_bieu ke hoach dau thau truong mam non SKH" xfId="761"/>
    <cellStyle name="Dziesietny [0]_Invoices2001Slovakia_Book1_1_Book1_bieu ke hoach dau thau truong mam non SKH 2" xfId="762"/>
    <cellStyle name="Dziesiętny [0]_Invoices2001Slovakia_Book1_1_Book1_bieu ke hoach dau thau truong mam non SKH 2" xfId="763"/>
    <cellStyle name="Dziesietny [0]_Invoices2001Slovakia_Book1_1_Book1_bieu tong hop lai kh von 2011 gui phong TH-KTDN" xfId="764"/>
    <cellStyle name="Dziesiętny [0]_Invoices2001Slovakia_Book1_1_Book1_bieu tong hop lai kh von 2011 gui phong TH-KTDN" xfId="765"/>
    <cellStyle name="Dziesietny [0]_Invoices2001Slovakia_Book1_1_Book1_bieu tong hop lai kh von 2011 gui phong TH-KTDN 2" xfId="766"/>
    <cellStyle name="Dziesiętny [0]_Invoices2001Slovakia_Book1_1_Book1_bieu tong hop lai kh von 2011 gui phong TH-KTDN 2" xfId="767"/>
    <cellStyle name="Dziesietny [0]_Invoices2001Slovakia_Book1_1_Book1_Book1" xfId="768"/>
    <cellStyle name="Dziesiętny [0]_Invoices2001Slovakia_Book1_1_Book1_Book1" xfId="769"/>
    <cellStyle name="Dziesietny [0]_Invoices2001Slovakia_Book1_1_Book1_Book1 2" xfId="770"/>
    <cellStyle name="Dziesiętny [0]_Invoices2001Slovakia_Book1_1_Book1_Book1 2" xfId="771"/>
    <cellStyle name="Dziesietny [0]_Invoices2001Slovakia_Book1_1_Book1_Book1 3" xfId="4231"/>
    <cellStyle name="Dziesiętny [0]_Invoices2001Slovakia_Book1_1_Book1_Book1 3" xfId="4232"/>
    <cellStyle name="Dziesietny [0]_Invoices2001Slovakia_Book1_1_Book1_Book1_chuyen nguon,  ket d­u 1-sua" xfId="4233"/>
    <cellStyle name="Dziesiętny [0]_Invoices2001Slovakia_Book1_1_Book1_Book1_chuyen nguon,  ket d­u 1-sua" xfId="4234"/>
    <cellStyle name="Dziesietny [0]_Invoices2001Slovakia_Book1_1_Book1_Book1_Ke hoach 2010 (theo doi 11-8-2010)" xfId="772"/>
    <cellStyle name="Dziesiętny [0]_Invoices2001Slovakia_Book1_1_Book1_Book1_Ke hoach 2010 (theo doi 11-8-2010)" xfId="773"/>
    <cellStyle name="Dziesietny [0]_Invoices2001Slovakia_Book1_1_Book1_Book1_Ke hoach 2010 (theo doi 11-8-2010) 2" xfId="774"/>
    <cellStyle name="Dziesiętny [0]_Invoices2001Slovakia_Book1_1_Book1_Book1_Ke hoach 2010 (theo doi 11-8-2010) 2" xfId="775"/>
    <cellStyle name="Dziesietny [0]_Invoices2001Slovakia_Book1_1_Book1_Book1_ke hoach dau thau 30-6-2010" xfId="776"/>
    <cellStyle name="Dziesiętny [0]_Invoices2001Slovakia_Book1_1_Book1_Book1_ke hoach dau thau 30-6-2010" xfId="777"/>
    <cellStyle name="Dziesietny [0]_Invoices2001Slovakia_Book1_1_Book1_Book1_ke hoach dau thau 30-6-2010 2" xfId="778"/>
    <cellStyle name="Dziesiętny [0]_Invoices2001Slovakia_Book1_1_Book1_Book1_ke hoach dau thau 30-6-2010 2" xfId="779"/>
    <cellStyle name="Dziesietny [0]_Invoices2001Slovakia_Book1_1_Book1_Book1_Ngan sach 2014.1" xfId="4235"/>
    <cellStyle name="Dziesiętny [0]_Invoices2001Slovakia_Book1_1_Book1_Book1_Ngan sach 2014.1" xfId="4236"/>
    <cellStyle name="Dziesietny [0]_Invoices2001Slovakia_Book1_1_Book1_Book1_QT khoi tinh  10.4.2015" xfId="4237"/>
    <cellStyle name="Dziesiętny [0]_Invoices2001Slovakia_Book1_1_Book1_Book1_QT khoi tinh  10.4.2015" xfId="4238"/>
    <cellStyle name="Dziesietny [0]_Invoices2001Slovakia_Book1_1_Book1_Book1_Trung uong bo sung du toan 2013" xfId="4239"/>
    <cellStyle name="Dziesiętny [0]_Invoices2001Slovakia_Book1_1_Book1_Book1_Trung uong bo sung du toan 2013" xfId="4240"/>
    <cellStyle name="Dziesietny [0]_Invoices2001Slovakia_Book1_1_Book1_Copy of KH PHAN BO VON ĐỐI ỨNG NAM 2011 (30 TY phuong án gop WB)" xfId="780"/>
    <cellStyle name="Dziesiętny [0]_Invoices2001Slovakia_Book1_1_Book1_Copy of KH PHAN BO VON ĐỐI ỨNG NAM 2011 (30 TY phuong án gop WB)" xfId="781"/>
    <cellStyle name="Dziesietny [0]_Invoices2001Slovakia_Book1_1_Book1_Copy of KH PHAN BO VON ĐỐI ỨNG NAM 2011 (30 TY phuong án gop WB) 2" xfId="782"/>
    <cellStyle name="Dziesiętny [0]_Invoices2001Slovakia_Book1_1_Book1_Copy of KH PHAN BO VON ĐỐI ỨNG NAM 2011 (30 TY phuong án gop WB) 2" xfId="783"/>
    <cellStyle name="Dziesietny [0]_Invoices2001Slovakia_Book1_1_Book1_DTTD chieng chan Tham lai 29-9-2009" xfId="784"/>
    <cellStyle name="Dziesiętny [0]_Invoices2001Slovakia_Book1_1_Book1_DTTD chieng chan Tham lai 29-9-2009" xfId="785"/>
    <cellStyle name="Dziesietny [0]_Invoices2001Slovakia_Book1_1_Book1_DTTD chieng chan Tham lai 29-9-2009 2" xfId="786"/>
    <cellStyle name="Dziesiętny [0]_Invoices2001Slovakia_Book1_1_Book1_DTTD chieng chan Tham lai 29-9-2009 2" xfId="787"/>
    <cellStyle name="Dziesietny [0]_Invoices2001Slovakia_Book1_1_Book1_Du toan nuoc San Thang (GD2)" xfId="788"/>
    <cellStyle name="Dziesiętny [0]_Invoices2001Slovakia_Book1_1_Book1_Du toan nuoc San Thang (GD2)" xfId="789"/>
    <cellStyle name="Dziesietny [0]_Invoices2001Slovakia_Book1_1_Book1_Du toan nuoc San Thang (GD2) 2" xfId="790"/>
    <cellStyle name="Dziesiętny [0]_Invoices2001Slovakia_Book1_1_Book1_Du toan nuoc San Thang (GD2) 2" xfId="791"/>
    <cellStyle name="Dziesietny [0]_Invoices2001Slovakia_Book1_1_Book1_Du toan nuoc San Thang (GD2) 3" xfId="4241"/>
    <cellStyle name="Dziesiętny [0]_Invoices2001Slovakia_Book1_1_Book1_Du toan nuoc San Thang (GD2) 3" xfId="4242"/>
    <cellStyle name="Dziesietny [0]_Invoices2001Slovakia_Book1_1_Book1_Du toan nuoc San Thang (GD2)_chuyen nguon,  ket d­u 1-sua" xfId="4243"/>
    <cellStyle name="Dziesiętny [0]_Invoices2001Slovakia_Book1_1_Book1_Du toan nuoc San Thang (GD2)_chuyen nguon,  ket d­u 1-sua" xfId="4244"/>
    <cellStyle name="Dziesietny [0]_Invoices2001Slovakia_Book1_1_Book1_Du toan nuoc San Thang (GD2)_Ngan sach 2014.1" xfId="4245"/>
    <cellStyle name="Dziesiętny [0]_Invoices2001Slovakia_Book1_1_Book1_Du toan nuoc San Thang (GD2)_Ngan sach 2014.1" xfId="4246"/>
    <cellStyle name="Dziesietny [0]_Invoices2001Slovakia_Book1_1_Book1_Du toan nuoc San Thang (GD2)_QT khoi tinh  10.4.2015" xfId="4247"/>
    <cellStyle name="Dziesiętny [0]_Invoices2001Slovakia_Book1_1_Book1_Du toan nuoc San Thang (GD2)_QT khoi tinh  10.4.2015" xfId="4248"/>
    <cellStyle name="Dziesietny [0]_Invoices2001Slovakia_Book1_1_Book1_Du toan nuoc San Thang (GD2)_Trung uong bo sung du toan 2013" xfId="4249"/>
    <cellStyle name="Dziesiętny [0]_Invoices2001Slovakia_Book1_1_Book1_Du toan nuoc San Thang (GD2)_Trung uong bo sung du toan 2013" xfId="4250"/>
    <cellStyle name="Dziesietny [0]_Invoices2001Slovakia_Book1_1_Book1_Ke hoach 2010 (theo doi 11-8-2010)" xfId="792"/>
    <cellStyle name="Dziesiętny [0]_Invoices2001Slovakia_Book1_1_Book1_Ke hoach 2010 (theo doi 11-8-2010)" xfId="793"/>
    <cellStyle name="Dziesietny [0]_Invoices2001Slovakia_Book1_1_Book1_Ke hoach 2010 (theo doi 11-8-2010) 2" xfId="794"/>
    <cellStyle name="Dziesiętny [0]_Invoices2001Slovakia_Book1_1_Book1_Ke hoach 2010 (theo doi 11-8-2010) 2" xfId="795"/>
    <cellStyle name="Dziesietny [0]_Invoices2001Slovakia_Book1_1_Book1_ke hoach dau thau 30-6-2010" xfId="796"/>
    <cellStyle name="Dziesiętny [0]_Invoices2001Slovakia_Book1_1_Book1_ke hoach dau thau 30-6-2010" xfId="797"/>
    <cellStyle name="Dziesietny [0]_Invoices2001Slovakia_Book1_1_Book1_ke hoach dau thau 30-6-2010 2" xfId="798"/>
    <cellStyle name="Dziesiętny [0]_Invoices2001Slovakia_Book1_1_Book1_ke hoach dau thau 30-6-2010 2" xfId="799"/>
    <cellStyle name="Dziesietny [0]_Invoices2001Slovakia_Book1_1_Book1_KH Von 2012 gui BKH 1" xfId="800"/>
    <cellStyle name="Dziesiętny [0]_Invoices2001Slovakia_Book1_1_Book1_KH Von 2012 gui BKH 1" xfId="801"/>
    <cellStyle name="Dziesietny [0]_Invoices2001Slovakia_Book1_1_Book1_KH Von 2012 gui BKH 1 2" xfId="802"/>
    <cellStyle name="Dziesiętny [0]_Invoices2001Slovakia_Book1_1_Book1_KH Von 2012 gui BKH 1 2" xfId="803"/>
    <cellStyle name="Dziesietny [0]_Invoices2001Slovakia_Book1_1_Book1_QD ke hoach dau thau" xfId="804"/>
    <cellStyle name="Dziesiętny [0]_Invoices2001Slovakia_Book1_1_Book1_QD ke hoach dau thau" xfId="805"/>
    <cellStyle name="Dziesietny [0]_Invoices2001Slovakia_Book1_1_Book1_QD ke hoach dau thau 2" xfId="806"/>
    <cellStyle name="Dziesiętny [0]_Invoices2001Slovakia_Book1_1_Book1_QD ke hoach dau thau 2" xfId="807"/>
    <cellStyle name="Dziesietny [0]_Invoices2001Slovakia_Book1_1_Book1_QT khoi tinh  10.4.2015" xfId="4251"/>
    <cellStyle name="Dziesiętny [0]_Invoices2001Slovakia_Book1_1_Book1_QT khoi tinh  10.4.2015" xfId="4252"/>
    <cellStyle name="Dziesietny [0]_Invoices2001Slovakia_Book1_1_Book1_tinh toan hoang ha" xfId="808"/>
    <cellStyle name="Dziesiętny [0]_Invoices2001Slovakia_Book1_1_Book1_tinh toan hoang ha" xfId="809"/>
    <cellStyle name="Dziesietny [0]_Invoices2001Slovakia_Book1_1_Book1_tinh toan hoang ha 2" xfId="810"/>
    <cellStyle name="Dziesiętny [0]_Invoices2001Slovakia_Book1_1_Book1_tinh toan hoang ha 2" xfId="811"/>
    <cellStyle name="Dziesietny [0]_Invoices2001Slovakia_Book1_1_Book1_tinh toan hoang ha 3" xfId="4253"/>
    <cellStyle name="Dziesiętny [0]_Invoices2001Slovakia_Book1_1_Book1_tinh toan hoang ha 3" xfId="4254"/>
    <cellStyle name="Dziesietny [0]_Invoices2001Slovakia_Book1_1_Book1_tinh toan hoang ha_chuyen nguon,  ket d­u 1-sua" xfId="4255"/>
    <cellStyle name="Dziesiętny [0]_Invoices2001Slovakia_Book1_1_Book1_tinh toan hoang ha_chuyen nguon,  ket d­u 1-sua" xfId="4256"/>
    <cellStyle name="Dziesietny [0]_Invoices2001Slovakia_Book1_1_Book1_tinh toan hoang ha_Ngan sach 2014.1" xfId="4257"/>
    <cellStyle name="Dziesiętny [0]_Invoices2001Slovakia_Book1_1_Book1_tinh toan hoang ha_Ngan sach 2014.1" xfId="4258"/>
    <cellStyle name="Dziesietny [0]_Invoices2001Slovakia_Book1_1_Book1_tinh toan hoang ha_QT khoi tinh  10.4.2015" xfId="4259"/>
    <cellStyle name="Dziesiętny [0]_Invoices2001Slovakia_Book1_1_Book1_tinh toan hoang ha_QT khoi tinh  10.4.2015" xfId="4260"/>
    <cellStyle name="Dziesietny [0]_Invoices2001Slovakia_Book1_1_Book1_tinh toan hoang ha_Trung uong bo sung du toan 2013" xfId="4261"/>
    <cellStyle name="Dziesiętny [0]_Invoices2001Slovakia_Book1_1_Book1_tinh toan hoang ha_Trung uong bo sung du toan 2013" xfId="4262"/>
    <cellStyle name="Dziesietny [0]_Invoices2001Slovakia_Book1_1_Book1_Tong von ĐTPT" xfId="812"/>
    <cellStyle name="Dziesiętny [0]_Invoices2001Slovakia_Book1_1_Book1_Tong von ĐTPT" xfId="813"/>
    <cellStyle name="Dziesietny [0]_Invoices2001Slovakia_Book1_1_Book1_Tong von ĐTPT 2" xfId="814"/>
    <cellStyle name="Dziesiętny [0]_Invoices2001Slovakia_Book1_1_Book1_Tong von ĐTPT 2" xfId="815"/>
    <cellStyle name="Dziesietny [0]_Invoices2001Slovakia_Book1_1_Book1_Trung uong bo sung du toan 2013" xfId="4263"/>
    <cellStyle name="Dziesiętny [0]_Invoices2001Slovakia_Book1_1_Book1_Trung uong bo sung du toan 2013" xfId="4264"/>
    <cellStyle name="Dziesietny [0]_Invoices2001Slovakia_Book1_1_Copy of KH PHAN BO VON ĐỐI ỨNG NAM 2011 (30 TY phuong án gop WB)" xfId="816"/>
    <cellStyle name="Dziesiętny [0]_Invoices2001Slovakia_Book1_1_Copy of KH PHAN BO VON ĐỐI ỨNG NAM 2011 (30 TY phuong án gop WB)" xfId="817"/>
    <cellStyle name="Dziesietny [0]_Invoices2001Slovakia_Book1_1_Copy of KH PHAN BO VON ĐỐI ỨNG NAM 2011 (30 TY phuong án gop WB) 2" xfId="818"/>
    <cellStyle name="Dziesiętny [0]_Invoices2001Slovakia_Book1_1_Copy of KH PHAN BO VON ĐỐI ỨNG NAM 2011 (30 TY phuong án gop WB) 2" xfId="819"/>
    <cellStyle name="Dziesietny [0]_Invoices2001Slovakia_Book1_1_DTTD chieng chan Tham lai 29-9-2009" xfId="820"/>
    <cellStyle name="Dziesiętny [0]_Invoices2001Slovakia_Book1_1_DTTD chieng chan Tham lai 29-9-2009" xfId="821"/>
    <cellStyle name="Dziesietny [0]_Invoices2001Slovakia_Book1_1_DTTD chieng chan Tham lai 29-9-2009 2" xfId="822"/>
    <cellStyle name="Dziesiętny [0]_Invoices2001Slovakia_Book1_1_DTTD chieng chan Tham lai 29-9-2009 2" xfId="823"/>
    <cellStyle name="Dziesietny [0]_Invoices2001Slovakia_Book1_1_Du toan nuoc San Thang (GD2)" xfId="824"/>
    <cellStyle name="Dziesiętny [0]_Invoices2001Slovakia_Book1_1_Du toan nuoc San Thang (GD2)" xfId="825"/>
    <cellStyle name="Dziesietny [0]_Invoices2001Slovakia_Book1_1_Du toan nuoc San Thang (GD2) 2" xfId="826"/>
    <cellStyle name="Dziesiętny [0]_Invoices2001Slovakia_Book1_1_Du toan nuoc San Thang (GD2) 2" xfId="827"/>
    <cellStyle name="Dziesietny [0]_Invoices2001Slovakia_Book1_1_Du toan nuoc San Thang (GD2) 3" xfId="4265"/>
    <cellStyle name="Dziesiętny [0]_Invoices2001Slovakia_Book1_1_Du toan nuoc San Thang (GD2) 3" xfId="4266"/>
    <cellStyle name="Dziesietny [0]_Invoices2001Slovakia_Book1_1_Du toan nuoc San Thang (GD2)_chuyen nguon,  ket d­u 1-sua" xfId="4267"/>
    <cellStyle name="Dziesiętny [0]_Invoices2001Slovakia_Book1_1_Du toan nuoc San Thang (GD2)_chuyen nguon,  ket d­u 1-sua" xfId="4268"/>
    <cellStyle name="Dziesietny [0]_Invoices2001Slovakia_Book1_1_Du toan nuoc San Thang (GD2)_Ngan sach 2014.1" xfId="4269"/>
    <cellStyle name="Dziesiętny [0]_Invoices2001Slovakia_Book1_1_Du toan nuoc San Thang (GD2)_Ngan sach 2014.1" xfId="4270"/>
    <cellStyle name="Dziesietny [0]_Invoices2001Slovakia_Book1_1_Du toan nuoc San Thang (GD2)_QT khoi tinh  10.4.2015" xfId="4271"/>
    <cellStyle name="Dziesiętny [0]_Invoices2001Slovakia_Book1_1_Du toan nuoc San Thang (GD2)_QT khoi tinh  10.4.2015" xfId="4272"/>
    <cellStyle name="Dziesietny [0]_Invoices2001Slovakia_Book1_1_Du toan nuoc San Thang (GD2)_Trung uong bo sung du toan 2013" xfId="4273"/>
    <cellStyle name="Dziesiętny [0]_Invoices2001Slovakia_Book1_1_Du toan nuoc San Thang (GD2)_Trung uong bo sung du toan 2013" xfId="4274"/>
    <cellStyle name="Dziesietny [0]_Invoices2001Slovakia_Book1_1_Ke hoach 2010 (theo doi 11-8-2010)" xfId="828"/>
    <cellStyle name="Dziesiętny [0]_Invoices2001Slovakia_Book1_1_Ke hoach 2010 (theo doi 11-8-2010)" xfId="829"/>
    <cellStyle name="Dziesietny [0]_Invoices2001Slovakia_Book1_1_Ke hoach 2010 (theo doi 11-8-2010) 2" xfId="830"/>
    <cellStyle name="Dziesiętny [0]_Invoices2001Slovakia_Book1_1_Ke hoach 2010 (theo doi 11-8-2010) 2" xfId="831"/>
    <cellStyle name="Dziesietny [0]_Invoices2001Slovakia_Book1_1_Ke hoach 2010 ngay 31-01" xfId="832"/>
    <cellStyle name="Dziesiętny [0]_Invoices2001Slovakia_Book1_1_Ke hoach 2010 ngay 31-01" xfId="833"/>
    <cellStyle name="Dziesietny [0]_Invoices2001Slovakia_Book1_1_Ke hoach 2010 ngay 31-01 2" xfId="834"/>
    <cellStyle name="Dziesiętny [0]_Invoices2001Slovakia_Book1_1_Ke hoach 2010 ngay 31-01 2" xfId="835"/>
    <cellStyle name="Dziesietny [0]_Invoices2001Slovakia_Book1_1_ke hoach dau thau 30-6-2010" xfId="836"/>
    <cellStyle name="Dziesiętny [0]_Invoices2001Slovakia_Book1_1_ke hoach dau thau 30-6-2010" xfId="837"/>
    <cellStyle name="Dziesietny [0]_Invoices2001Slovakia_Book1_1_ke hoach dau thau 30-6-2010 2" xfId="838"/>
    <cellStyle name="Dziesiętny [0]_Invoices2001Slovakia_Book1_1_ke hoach dau thau 30-6-2010 2" xfId="839"/>
    <cellStyle name="Dziesietny [0]_Invoices2001Slovakia_Book1_1_KH Von 2012 gui BKH 1" xfId="840"/>
    <cellStyle name="Dziesiętny [0]_Invoices2001Slovakia_Book1_1_KH Von 2012 gui BKH 1" xfId="841"/>
    <cellStyle name="Dziesietny [0]_Invoices2001Slovakia_Book1_1_KH Von 2012 gui BKH 1 2" xfId="842"/>
    <cellStyle name="Dziesiętny [0]_Invoices2001Slovakia_Book1_1_KH Von 2012 gui BKH 1 2" xfId="843"/>
    <cellStyle name="Dziesietny [0]_Invoices2001Slovakia_Book1_1_KH Von 2012 gui BKH 2" xfId="844"/>
    <cellStyle name="Dziesiętny [0]_Invoices2001Slovakia_Book1_1_KH Von 2012 gui BKH 2" xfId="845"/>
    <cellStyle name="Dziesietny [0]_Invoices2001Slovakia_Book1_1_KH Von 2012 gui BKH 2 2" xfId="846"/>
    <cellStyle name="Dziesiętny [0]_Invoices2001Slovakia_Book1_1_KH Von 2012 gui BKH 2 2" xfId="847"/>
    <cellStyle name="Dziesietny [0]_Invoices2001Slovakia_Book1_1_QD ke hoach dau thau" xfId="848"/>
    <cellStyle name="Dziesiętny [0]_Invoices2001Slovakia_Book1_1_QD ke hoach dau thau" xfId="849"/>
    <cellStyle name="Dziesietny [0]_Invoices2001Slovakia_Book1_1_QD ke hoach dau thau 2" xfId="850"/>
    <cellStyle name="Dziesiętny [0]_Invoices2001Slovakia_Book1_1_QD ke hoach dau thau 2" xfId="851"/>
    <cellStyle name="Dziesietny [0]_Invoices2001Slovakia_Book1_1_QT khoi tinh  10.4.2015" xfId="4275"/>
    <cellStyle name="Dziesiętny [0]_Invoices2001Slovakia_Book1_1_QT khoi tinh  10.4.2015" xfId="4276"/>
    <cellStyle name="Dziesietny [0]_Invoices2001Slovakia_Book1_1_Ra soat KH von 2011 (Huy-11-11-11)" xfId="852"/>
    <cellStyle name="Dziesiętny [0]_Invoices2001Slovakia_Book1_1_Ra soat KH von 2011 (Huy-11-11-11)" xfId="853"/>
    <cellStyle name="Dziesietny [0]_Invoices2001Slovakia_Book1_1_tinh toan hoang ha" xfId="854"/>
    <cellStyle name="Dziesiętny [0]_Invoices2001Slovakia_Book1_1_tinh toan hoang ha" xfId="855"/>
    <cellStyle name="Dziesietny [0]_Invoices2001Slovakia_Book1_1_tinh toan hoang ha 2" xfId="856"/>
    <cellStyle name="Dziesiętny [0]_Invoices2001Slovakia_Book1_1_tinh toan hoang ha 2" xfId="857"/>
    <cellStyle name="Dziesietny [0]_Invoices2001Slovakia_Book1_1_tinh toan hoang ha 3" xfId="4277"/>
    <cellStyle name="Dziesiętny [0]_Invoices2001Slovakia_Book1_1_tinh toan hoang ha 3" xfId="4278"/>
    <cellStyle name="Dziesietny [0]_Invoices2001Slovakia_Book1_1_tinh toan hoang ha_chuyen nguon,  ket d­u 1-sua" xfId="4279"/>
    <cellStyle name="Dziesiętny [0]_Invoices2001Slovakia_Book1_1_tinh toan hoang ha_chuyen nguon,  ket d­u 1-sua" xfId="4280"/>
    <cellStyle name="Dziesietny [0]_Invoices2001Slovakia_Book1_1_tinh toan hoang ha_Ngan sach 2014.1" xfId="4281"/>
    <cellStyle name="Dziesiętny [0]_Invoices2001Slovakia_Book1_1_tinh toan hoang ha_Ngan sach 2014.1" xfId="4282"/>
    <cellStyle name="Dziesietny [0]_Invoices2001Slovakia_Book1_1_tinh toan hoang ha_QT khoi tinh  10.4.2015" xfId="4283"/>
    <cellStyle name="Dziesiętny [0]_Invoices2001Slovakia_Book1_1_tinh toan hoang ha_QT khoi tinh  10.4.2015" xfId="4284"/>
    <cellStyle name="Dziesietny [0]_Invoices2001Slovakia_Book1_1_tinh toan hoang ha_Trung uong bo sung du toan 2013" xfId="4285"/>
    <cellStyle name="Dziesiętny [0]_Invoices2001Slovakia_Book1_1_tinh toan hoang ha_Trung uong bo sung du toan 2013" xfId="4286"/>
    <cellStyle name="Dziesietny [0]_Invoices2001Slovakia_Book1_1_Tong von ĐTPT" xfId="858"/>
    <cellStyle name="Dziesiętny [0]_Invoices2001Slovakia_Book1_1_Tong von ĐTPT" xfId="859"/>
    <cellStyle name="Dziesietny [0]_Invoices2001Slovakia_Book1_1_Tong von ĐTPT 2" xfId="860"/>
    <cellStyle name="Dziesiętny [0]_Invoices2001Slovakia_Book1_1_Tong von ĐTPT 2" xfId="861"/>
    <cellStyle name="Dziesietny [0]_Invoices2001Slovakia_Book1_1_Trung uong bo sung du toan 2013" xfId="4287"/>
    <cellStyle name="Dziesiętny [0]_Invoices2001Slovakia_Book1_1_Trung uong bo sung du toan 2013" xfId="4288"/>
    <cellStyle name="Dziesietny [0]_Invoices2001Slovakia_Book1_2" xfId="862"/>
    <cellStyle name="Dziesiętny [0]_Invoices2001Slovakia_Book1_2" xfId="863"/>
    <cellStyle name="Dziesietny [0]_Invoices2001Slovakia_Book1_2 2" xfId="4289"/>
    <cellStyle name="Dziesiętny [0]_Invoices2001Slovakia_Book1_2 2" xfId="4290"/>
    <cellStyle name="Dziesietny [0]_Invoices2001Slovakia_Book1_2_bieu ke hoach dau thau" xfId="864"/>
    <cellStyle name="Dziesiętny [0]_Invoices2001Slovakia_Book1_2_bieu ke hoach dau thau" xfId="865"/>
    <cellStyle name="Dziesietny [0]_Invoices2001Slovakia_Book1_2_bieu ke hoach dau thau 2" xfId="866"/>
    <cellStyle name="Dziesiętny [0]_Invoices2001Slovakia_Book1_2_bieu ke hoach dau thau 2" xfId="867"/>
    <cellStyle name="Dziesietny [0]_Invoices2001Slovakia_Book1_2_bieu ke hoach dau thau truong mam non SKH" xfId="868"/>
    <cellStyle name="Dziesiętny [0]_Invoices2001Slovakia_Book1_2_bieu ke hoach dau thau truong mam non SKH" xfId="869"/>
    <cellStyle name="Dziesietny [0]_Invoices2001Slovakia_Book1_2_bieu ke hoach dau thau truong mam non SKH 2" xfId="870"/>
    <cellStyle name="Dziesiętny [0]_Invoices2001Slovakia_Book1_2_bieu ke hoach dau thau truong mam non SKH 2" xfId="871"/>
    <cellStyle name="Dziesietny [0]_Invoices2001Slovakia_Book1_2_bieu tong hop lai kh von 2011 gui phong TH-KTDN" xfId="872"/>
    <cellStyle name="Dziesiętny [0]_Invoices2001Slovakia_Book1_2_bieu tong hop lai kh von 2011 gui phong TH-KTDN" xfId="873"/>
    <cellStyle name="Dziesietny [0]_Invoices2001Slovakia_Book1_2_bieu tong hop lai kh von 2011 gui phong TH-KTDN 2" xfId="874"/>
    <cellStyle name="Dziesiętny [0]_Invoices2001Slovakia_Book1_2_bieu tong hop lai kh von 2011 gui phong TH-KTDN 2" xfId="875"/>
    <cellStyle name="Dziesietny [0]_Invoices2001Slovakia_Book1_2_Book1" xfId="876"/>
    <cellStyle name="Dziesiętny [0]_Invoices2001Slovakia_Book1_2_Book1" xfId="877"/>
    <cellStyle name="Dziesietny [0]_Invoices2001Slovakia_Book1_2_Book1 2" xfId="878"/>
    <cellStyle name="Dziesiętny [0]_Invoices2001Slovakia_Book1_2_Book1 2" xfId="879"/>
    <cellStyle name="Dziesietny [0]_Invoices2001Slovakia_Book1_2_Book1 3" xfId="4291"/>
    <cellStyle name="Dziesiętny [0]_Invoices2001Slovakia_Book1_2_Book1 3" xfId="4292"/>
    <cellStyle name="Dziesietny [0]_Invoices2001Slovakia_Book1_2_Book1_1" xfId="880"/>
    <cellStyle name="Dziesiętny [0]_Invoices2001Slovakia_Book1_2_Book1_1" xfId="881"/>
    <cellStyle name="Dziesietny [0]_Invoices2001Slovakia_Book1_2_Book1_1 2" xfId="882"/>
    <cellStyle name="Dziesiętny [0]_Invoices2001Slovakia_Book1_2_Book1_1 2" xfId="883"/>
    <cellStyle name="Dziesietny [0]_Invoices2001Slovakia_Book1_2_Book1_chuyen nguon,  ket d­u 1-sua" xfId="4293"/>
    <cellStyle name="Dziesiętny [0]_Invoices2001Slovakia_Book1_2_Book1_chuyen nguon,  ket d­u 1-sua" xfId="4294"/>
    <cellStyle name="Dziesietny [0]_Invoices2001Slovakia_Book1_2_Book1_Ke hoach 2010 (theo doi 11-8-2010)" xfId="884"/>
    <cellStyle name="Dziesiętny [0]_Invoices2001Slovakia_Book1_2_Book1_Ke hoach 2010 (theo doi 11-8-2010)" xfId="885"/>
    <cellStyle name="Dziesietny [0]_Invoices2001Slovakia_Book1_2_Book1_Ke hoach 2010 (theo doi 11-8-2010) 2" xfId="886"/>
    <cellStyle name="Dziesiętny [0]_Invoices2001Slovakia_Book1_2_Book1_Ke hoach 2010 (theo doi 11-8-2010) 2" xfId="887"/>
    <cellStyle name="Dziesietny [0]_Invoices2001Slovakia_Book1_2_Book1_ke hoach dau thau 30-6-2010" xfId="888"/>
    <cellStyle name="Dziesiętny [0]_Invoices2001Slovakia_Book1_2_Book1_ke hoach dau thau 30-6-2010" xfId="889"/>
    <cellStyle name="Dziesietny [0]_Invoices2001Slovakia_Book1_2_Book1_ke hoach dau thau 30-6-2010 2" xfId="890"/>
    <cellStyle name="Dziesiętny [0]_Invoices2001Slovakia_Book1_2_Book1_ke hoach dau thau 30-6-2010 2" xfId="891"/>
    <cellStyle name="Dziesietny [0]_Invoices2001Slovakia_Book1_2_Book1_Ngan sach 2014.1" xfId="4295"/>
    <cellStyle name="Dziesiętny [0]_Invoices2001Slovakia_Book1_2_Book1_Ngan sach 2014.1" xfId="4296"/>
    <cellStyle name="Dziesietny [0]_Invoices2001Slovakia_Book1_2_Book1_QT khoi tinh  10.4.2015" xfId="4297"/>
    <cellStyle name="Dziesiętny [0]_Invoices2001Slovakia_Book1_2_Book1_QT khoi tinh  10.4.2015" xfId="4298"/>
    <cellStyle name="Dziesietny [0]_Invoices2001Slovakia_Book1_2_Book1_Trung uong bo sung du toan 2013" xfId="4299"/>
    <cellStyle name="Dziesiętny [0]_Invoices2001Slovakia_Book1_2_Book1_Trung uong bo sung du toan 2013" xfId="4300"/>
    <cellStyle name="Dziesietny [0]_Invoices2001Slovakia_Book1_2_Copy of KH PHAN BO VON ĐỐI ỨNG NAM 2011 (30 TY phuong án gop WB)" xfId="892"/>
    <cellStyle name="Dziesiętny [0]_Invoices2001Slovakia_Book1_2_Copy of KH PHAN BO VON ĐỐI ỨNG NAM 2011 (30 TY phuong án gop WB)" xfId="893"/>
    <cellStyle name="Dziesietny [0]_Invoices2001Slovakia_Book1_2_Copy of KH PHAN BO VON ĐỐI ỨNG NAM 2011 (30 TY phuong án gop WB) 2" xfId="894"/>
    <cellStyle name="Dziesiętny [0]_Invoices2001Slovakia_Book1_2_Copy of KH PHAN BO VON ĐỐI ỨNG NAM 2011 (30 TY phuong án gop WB) 2" xfId="895"/>
    <cellStyle name="Dziesietny [0]_Invoices2001Slovakia_Book1_2_DTTD chieng chan Tham lai 29-9-2009" xfId="896"/>
    <cellStyle name="Dziesiętny [0]_Invoices2001Slovakia_Book1_2_DTTD chieng chan Tham lai 29-9-2009" xfId="897"/>
    <cellStyle name="Dziesietny [0]_Invoices2001Slovakia_Book1_2_DTTD chieng chan Tham lai 29-9-2009 2" xfId="898"/>
    <cellStyle name="Dziesiętny [0]_Invoices2001Slovakia_Book1_2_DTTD chieng chan Tham lai 29-9-2009 2" xfId="899"/>
    <cellStyle name="Dziesietny [0]_Invoices2001Slovakia_Book1_2_Du toan nuoc San Thang (GD2)" xfId="900"/>
    <cellStyle name="Dziesiętny [0]_Invoices2001Slovakia_Book1_2_Du toan nuoc San Thang (GD2)" xfId="901"/>
    <cellStyle name="Dziesietny [0]_Invoices2001Slovakia_Book1_2_Du toan nuoc San Thang (GD2) 2" xfId="902"/>
    <cellStyle name="Dziesiętny [0]_Invoices2001Slovakia_Book1_2_Du toan nuoc San Thang (GD2) 2" xfId="903"/>
    <cellStyle name="Dziesietny [0]_Invoices2001Slovakia_Book1_2_Du toan nuoc San Thang (GD2) 3" xfId="4301"/>
    <cellStyle name="Dziesiętny [0]_Invoices2001Slovakia_Book1_2_Du toan nuoc San Thang (GD2) 3" xfId="4302"/>
    <cellStyle name="Dziesietny [0]_Invoices2001Slovakia_Book1_2_Du toan nuoc San Thang (GD2)_chuyen nguon,  ket d­u 1-sua" xfId="4303"/>
    <cellStyle name="Dziesiętny [0]_Invoices2001Slovakia_Book1_2_Du toan nuoc San Thang (GD2)_chuyen nguon,  ket d­u 1-sua" xfId="4304"/>
    <cellStyle name="Dziesietny [0]_Invoices2001Slovakia_Book1_2_Du toan nuoc San Thang (GD2)_Ngan sach 2014.1" xfId="4305"/>
    <cellStyle name="Dziesiętny [0]_Invoices2001Slovakia_Book1_2_Du toan nuoc San Thang (GD2)_Ngan sach 2014.1" xfId="4306"/>
    <cellStyle name="Dziesietny [0]_Invoices2001Slovakia_Book1_2_Du toan nuoc San Thang (GD2)_QT khoi tinh  10.4.2015" xfId="4307"/>
    <cellStyle name="Dziesiętny [0]_Invoices2001Slovakia_Book1_2_Du toan nuoc San Thang (GD2)_QT khoi tinh  10.4.2015" xfId="4308"/>
    <cellStyle name="Dziesietny [0]_Invoices2001Slovakia_Book1_2_Du toan nuoc San Thang (GD2)_Trung uong bo sung du toan 2013" xfId="4309"/>
    <cellStyle name="Dziesiętny [0]_Invoices2001Slovakia_Book1_2_Du toan nuoc San Thang (GD2)_Trung uong bo sung du toan 2013" xfId="4310"/>
    <cellStyle name="Dziesietny [0]_Invoices2001Slovakia_Book1_2_Ke hoach 2010 (theo doi 11-8-2010)" xfId="904"/>
    <cellStyle name="Dziesiętny [0]_Invoices2001Slovakia_Book1_2_Ke hoach 2010 (theo doi 11-8-2010)" xfId="905"/>
    <cellStyle name="Dziesietny [0]_Invoices2001Slovakia_Book1_2_Ke hoach 2010 (theo doi 11-8-2010) 2" xfId="906"/>
    <cellStyle name="Dziesiętny [0]_Invoices2001Slovakia_Book1_2_Ke hoach 2010 (theo doi 11-8-2010) 2" xfId="907"/>
    <cellStyle name="Dziesietny [0]_Invoices2001Slovakia_Book1_2_Ke hoach 2010 ngay 31-01" xfId="908"/>
    <cellStyle name="Dziesiętny [0]_Invoices2001Slovakia_Book1_2_Ke hoach 2010 ngay 31-01" xfId="909"/>
    <cellStyle name="Dziesietny [0]_Invoices2001Slovakia_Book1_2_Ke hoach 2010 ngay 31-01 2" xfId="910"/>
    <cellStyle name="Dziesiętny [0]_Invoices2001Slovakia_Book1_2_Ke hoach 2010 ngay 31-01 2" xfId="911"/>
    <cellStyle name="Dziesietny [0]_Invoices2001Slovakia_Book1_2_ke hoach dau thau 30-6-2010" xfId="912"/>
    <cellStyle name="Dziesiętny [0]_Invoices2001Slovakia_Book1_2_ke hoach dau thau 30-6-2010" xfId="913"/>
    <cellStyle name="Dziesietny [0]_Invoices2001Slovakia_Book1_2_ke hoach dau thau 30-6-2010 2" xfId="914"/>
    <cellStyle name="Dziesiętny [0]_Invoices2001Slovakia_Book1_2_ke hoach dau thau 30-6-2010 2" xfId="915"/>
    <cellStyle name="Dziesietny [0]_Invoices2001Slovakia_Book1_2_KH Von 2012 gui BKH 1" xfId="916"/>
    <cellStyle name="Dziesiętny [0]_Invoices2001Slovakia_Book1_2_KH Von 2012 gui BKH 1" xfId="917"/>
    <cellStyle name="Dziesietny [0]_Invoices2001Slovakia_Book1_2_KH Von 2012 gui BKH 1 2" xfId="918"/>
    <cellStyle name="Dziesiętny [0]_Invoices2001Slovakia_Book1_2_KH Von 2012 gui BKH 1 2" xfId="919"/>
    <cellStyle name="Dziesietny [0]_Invoices2001Slovakia_Book1_2_KH Von 2012 gui BKH 2" xfId="920"/>
    <cellStyle name="Dziesiętny [0]_Invoices2001Slovakia_Book1_2_KH Von 2012 gui BKH 2" xfId="921"/>
    <cellStyle name="Dziesietny [0]_Invoices2001Slovakia_Book1_2_KH Von 2012 gui BKH 2 2" xfId="922"/>
    <cellStyle name="Dziesiętny [0]_Invoices2001Slovakia_Book1_2_KH Von 2012 gui BKH 2 2" xfId="923"/>
    <cellStyle name="Dziesietny [0]_Invoices2001Slovakia_Book1_2_QD ke hoach dau thau" xfId="924"/>
    <cellStyle name="Dziesiętny [0]_Invoices2001Slovakia_Book1_2_QD ke hoach dau thau" xfId="925"/>
    <cellStyle name="Dziesietny [0]_Invoices2001Slovakia_Book1_2_QD ke hoach dau thau 2" xfId="926"/>
    <cellStyle name="Dziesiętny [0]_Invoices2001Slovakia_Book1_2_QD ke hoach dau thau 2" xfId="927"/>
    <cellStyle name="Dziesietny [0]_Invoices2001Slovakia_Book1_2_QT khoi tinh  10.4.2015" xfId="4311"/>
    <cellStyle name="Dziesiętny [0]_Invoices2001Slovakia_Book1_2_QT khoi tinh  10.4.2015" xfId="4312"/>
    <cellStyle name="Dziesietny [0]_Invoices2001Slovakia_Book1_2_Ra soat KH von 2011 (Huy-11-11-11)" xfId="928"/>
    <cellStyle name="Dziesiętny [0]_Invoices2001Slovakia_Book1_2_Ra soat KH von 2011 (Huy-11-11-11)" xfId="929"/>
    <cellStyle name="Dziesietny [0]_Invoices2001Slovakia_Book1_2_Ra soat KH von 2011 (Huy-11-11-11) 2" xfId="930"/>
    <cellStyle name="Dziesiętny [0]_Invoices2001Slovakia_Book1_2_Ra soat KH von 2011 (Huy-11-11-11) 2" xfId="931"/>
    <cellStyle name="Dziesietny [0]_Invoices2001Slovakia_Book1_2_tinh toan hoang ha" xfId="932"/>
    <cellStyle name="Dziesiętny [0]_Invoices2001Slovakia_Book1_2_tinh toan hoang ha" xfId="933"/>
    <cellStyle name="Dziesietny [0]_Invoices2001Slovakia_Book1_2_tinh toan hoang ha 2" xfId="934"/>
    <cellStyle name="Dziesiętny [0]_Invoices2001Slovakia_Book1_2_tinh toan hoang ha 2" xfId="935"/>
    <cellStyle name="Dziesietny [0]_Invoices2001Slovakia_Book1_2_tinh toan hoang ha 3" xfId="4313"/>
    <cellStyle name="Dziesiętny [0]_Invoices2001Slovakia_Book1_2_tinh toan hoang ha 3" xfId="4314"/>
    <cellStyle name="Dziesietny [0]_Invoices2001Slovakia_Book1_2_tinh toan hoang ha_chuyen nguon,  ket d­u 1-sua" xfId="4315"/>
    <cellStyle name="Dziesiętny [0]_Invoices2001Slovakia_Book1_2_tinh toan hoang ha_chuyen nguon,  ket d­u 1-sua" xfId="4316"/>
    <cellStyle name="Dziesietny [0]_Invoices2001Slovakia_Book1_2_tinh toan hoang ha_Ngan sach 2014.1" xfId="4317"/>
    <cellStyle name="Dziesiętny [0]_Invoices2001Slovakia_Book1_2_tinh toan hoang ha_Ngan sach 2014.1" xfId="4318"/>
    <cellStyle name="Dziesietny [0]_Invoices2001Slovakia_Book1_2_tinh toan hoang ha_QT khoi tinh  10.4.2015" xfId="4319"/>
    <cellStyle name="Dziesiętny [0]_Invoices2001Slovakia_Book1_2_tinh toan hoang ha_QT khoi tinh  10.4.2015" xfId="4320"/>
    <cellStyle name="Dziesietny [0]_Invoices2001Slovakia_Book1_2_tinh toan hoang ha_Trung uong bo sung du toan 2013" xfId="4321"/>
    <cellStyle name="Dziesiętny [0]_Invoices2001Slovakia_Book1_2_tinh toan hoang ha_Trung uong bo sung du toan 2013" xfId="4322"/>
    <cellStyle name="Dziesietny [0]_Invoices2001Slovakia_Book1_2_Tong von ĐTPT" xfId="936"/>
    <cellStyle name="Dziesiętny [0]_Invoices2001Slovakia_Book1_2_Tong von ĐTPT" xfId="937"/>
    <cellStyle name="Dziesietny [0]_Invoices2001Slovakia_Book1_2_Tong von ĐTPT 2" xfId="938"/>
    <cellStyle name="Dziesiętny [0]_Invoices2001Slovakia_Book1_2_Tong von ĐTPT 2" xfId="939"/>
    <cellStyle name="Dziesietny [0]_Invoices2001Slovakia_Book1_2_Trung uong bo sung du toan 2013" xfId="4323"/>
    <cellStyle name="Dziesiętny [0]_Invoices2001Slovakia_Book1_2_Trung uong bo sung du toan 2013" xfId="4324"/>
    <cellStyle name="Dziesietny [0]_Invoices2001Slovakia_Book1_3" xfId="940"/>
    <cellStyle name="Dziesiętny [0]_Invoices2001Slovakia_Book1_3" xfId="941"/>
    <cellStyle name="Dziesietny [0]_Invoices2001Slovakia_Book1_3 2" xfId="942"/>
    <cellStyle name="Dziesiętny [0]_Invoices2001Slovakia_Book1_3 2" xfId="943"/>
    <cellStyle name="Dziesietny [0]_Invoices2001Slovakia_Book1_chuyen nguon,  ket d­u 1-sua" xfId="4325"/>
    <cellStyle name="Dziesiętny [0]_Invoices2001Slovakia_Book1_chuyen nguon,  ket d­u 1-sua" xfId="4326"/>
    <cellStyle name="Dziesietny [0]_Invoices2001Slovakia_Book1_Nhu cau von ung truoc 2011 Tha h Hoa + Nge An gui TW" xfId="944"/>
    <cellStyle name="Dziesiętny [0]_Invoices2001Slovakia_Book1_Nhu cau von ung truoc 2011 Tha h Hoa + Nge An gui TW" xfId="945"/>
    <cellStyle name="Dziesietny [0]_Invoices2001Slovakia_Book1_QT khoi tinh  10.4.2015" xfId="4327"/>
    <cellStyle name="Dziesiętny [0]_Invoices2001Slovakia_Book1_QT khoi tinh  10.4.2015" xfId="4328"/>
    <cellStyle name="Dziesietny [0]_Invoices2001Slovakia_Book1_Tong hop Cac tuyen(9-1-06)" xfId="946"/>
    <cellStyle name="Dziesiętny [0]_Invoices2001Slovakia_Book1_Tong hop Cac tuyen(9-1-06)" xfId="947"/>
    <cellStyle name="Dziesietny [0]_Invoices2001Slovakia_Book1_Tong hop Cac tuyen(9-1-06) 2" xfId="4329"/>
    <cellStyle name="Dziesiętny [0]_Invoices2001Slovakia_Book1_Tong hop Cac tuyen(9-1-06) 2" xfId="4330"/>
    <cellStyle name="Dziesietny [0]_Invoices2001Slovakia_Book1_Tong hop Cac tuyen(9-1-06)_bieu KT t10" xfId="4331"/>
    <cellStyle name="Dziesiętny [0]_Invoices2001Slovakia_Book1_Tong hop Cac tuyen(9-1-06)_bieu KT t10" xfId="4332"/>
    <cellStyle name="Dziesietny [0]_Invoices2001Slovakia_Book1_Tong hop Cac tuyen(9-1-06)_bieu KT t10_chuyen nguon,  ket d­u 1-sua" xfId="4333"/>
    <cellStyle name="Dziesiętny [0]_Invoices2001Slovakia_Book1_Tong hop Cac tuyen(9-1-06)_bieu KT t10_chuyen nguon,  ket d­u 1-sua" xfId="4334"/>
    <cellStyle name="Dziesietny [0]_Invoices2001Slovakia_Book1_Tong hop Cac tuyen(9-1-06)_bieu KT t10_QT khoi tinh  10.4.2015" xfId="4335"/>
    <cellStyle name="Dziesiętny [0]_Invoices2001Slovakia_Book1_Tong hop Cac tuyen(9-1-06)_bieu KT t10_QT khoi tinh  10.4.2015" xfId="4336"/>
    <cellStyle name="Dziesietny [0]_Invoices2001Slovakia_Book1_Tong hop Cac tuyen(9-1-06)_bieu KT t10_Trung uong bo sung du toan 2013" xfId="4337"/>
    <cellStyle name="Dziesiętny [0]_Invoices2001Slovakia_Book1_Tong hop Cac tuyen(9-1-06)_bieu KT t10_Trung uong bo sung du toan 2013" xfId="4338"/>
    <cellStyle name="Dziesietny [0]_Invoices2001Slovakia_Book1_Tong hop Cac tuyen(9-1-06)_bieu tong hop lai kh von 2011 gui phong TH-KTDN" xfId="948"/>
    <cellStyle name="Dziesiętny [0]_Invoices2001Slovakia_Book1_Tong hop Cac tuyen(9-1-06)_bieu tong hop lai kh von 2011 gui phong TH-KTDN" xfId="949"/>
    <cellStyle name="Dziesietny [0]_Invoices2001Slovakia_Book1_Tong hop Cac tuyen(9-1-06)_chuyen nguon,  ket d­u 1-sua" xfId="4339"/>
    <cellStyle name="Dziesiętny [0]_Invoices2001Slovakia_Book1_Tong hop Cac tuyen(9-1-06)_chuyen nguon,  ket d­u 1-sua" xfId="4340"/>
    <cellStyle name="Dziesietny [0]_Invoices2001Slovakia_Book1_Tong hop Cac tuyen(9-1-06)_Copy of KH PHAN BO VON ĐỐI ỨNG NAM 2011 (30 TY phuong án gop WB)" xfId="950"/>
    <cellStyle name="Dziesiętny [0]_Invoices2001Slovakia_Book1_Tong hop Cac tuyen(9-1-06)_Copy of KH PHAN BO VON ĐỐI ỨNG NAM 2011 (30 TY phuong án gop WB)" xfId="951"/>
    <cellStyle name="Dziesietny [0]_Invoices2001Slovakia_Book1_Tong hop Cac tuyen(9-1-06)_Ke hoach 2010 (theo doi 11-8-2010)" xfId="952"/>
    <cellStyle name="Dziesiętny [0]_Invoices2001Slovakia_Book1_Tong hop Cac tuyen(9-1-06)_Ke hoach 2010 (theo doi 11-8-2010)" xfId="953"/>
    <cellStyle name="Dziesietny [0]_Invoices2001Slovakia_Book1_Tong hop Cac tuyen(9-1-06)_KH Von 2012 gui BKH 1" xfId="954"/>
    <cellStyle name="Dziesiętny [0]_Invoices2001Slovakia_Book1_Tong hop Cac tuyen(9-1-06)_KH Von 2012 gui BKH 1" xfId="955"/>
    <cellStyle name="Dziesietny [0]_Invoices2001Slovakia_Book1_Tong hop Cac tuyen(9-1-06)_Ngan sach 2014.1" xfId="4341"/>
    <cellStyle name="Dziesiętny [0]_Invoices2001Slovakia_Book1_Tong hop Cac tuyen(9-1-06)_Ngan sach 2014.1" xfId="4342"/>
    <cellStyle name="Dziesietny [0]_Invoices2001Slovakia_Book1_Tong hop Cac tuyen(9-1-06)_nguon dau năm huyen" xfId="4343"/>
    <cellStyle name="Dziesiętny [0]_Invoices2001Slovakia_Book1_Tong hop Cac tuyen(9-1-06)_nguon dau năm huyen" xfId="4344"/>
    <cellStyle name="Dziesietny [0]_Invoices2001Slovakia_Book1_Tong hop Cac tuyen(9-1-06)_QD ke hoach dau thau" xfId="956"/>
    <cellStyle name="Dziesiętny [0]_Invoices2001Slovakia_Book1_Tong hop Cac tuyen(9-1-06)_QD ke hoach dau thau" xfId="957"/>
    <cellStyle name="Dziesietny [0]_Invoices2001Slovakia_Book1_Tong hop Cac tuyen(9-1-06)_QT cac huyen thi 2009(Moi)" xfId="4345"/>
    <cellStyle name="Dziesiętny [0]_Invoices2001Slovakia_Book1_Tong hop Cac tuyen(9-1-06)_QT cac huyen thi 2009(Moi)" xfId="4346"/>
    <cellStyle name="Dziesietny [0]_Invoices2001Slovakia_Book1_Tong hop Cac tuyen(9-1-06)_QT cac huyen thi 2014" xfId="4347"/>
    <cellStyle name="Dziesiętny [0]_Invoices2001Slovakia_Book1_Tong hop Cac tuyen(9-1-06)_QT cac huyen thi 2014" xfId="4348"/>
    <cellStyle name="Dziesietny [0]_Invoices2001Slovakia_Book1_Tong hop Cac tuyen(9-1-06)_QT khoi tinh  10.4.2015" xfId="4349"/>
    <cellStyle name="Dziesiętny [0]_Invoices2001Slovakia_Book1_Tong hop Cac tuyen(9-1-06)_QT khoi tinh  10.4.2015" xfId="4350"/>
    <cellStyle name="Dziesietny [0]_Invoices2001Slovakia_Book1_Tong hop Cac tuyen(9-1-06)_quyet toan chi ngay 18.6" xfId="4351"/>
    <cellStyle name="Dziesiętny [0]_Invoices2001Slovakia_Book1_Tong hop Cac tuyen(9-1-06)_quyet toan chi ngay 18.6" xfId="4352"/>
    <cellStyle name="Dziesietny [0]_Invoices2001Slovakia_Book1_Tong hop Cac tuyen(9-1-06)_thái" xfId="4353"/>
    <cellStyle name="Dziesiętny [0]_Invoices2001Slovakia_Book1_Tong hop Cac tuyen(9-1-06)_thái" xfId="4354"/>
    <cellStyle name="Dziesietny [0]_Invoices2001Slovakia_Book1_Tong hop Cac tuyen(9-1-06)_Tong von ĐTPT" xfId="958"/>
    <cellStyle name="Dziesiętny [0]_Invoices2001Slovakia_Book1_Tong hop Cac tuyen(9-1-06)_Tong von ĐTPT" xfId="959"/>
    <cellStyle name="Dziesietny [0]_Invoices2001Slovakia_Book1_Tong hop Cac tuyen(9-1-06)_Trung uong bo sung du toan 2013" xfId="4355"/>
    <cellStyle name="Dziesiętny [0]_Invoices2001Slovakia_Book1_Tong hop Cac tuyen(9-1-06)_Trung uong bo sung du toan 2013" xfId="4356"/>
    <cellStyle name="Dziesietny [0]_Invoices2001Slovakia_Book1_Trung uong bo sung du toan 2013" xfId="4357"/>
    <cellStyle name="Dziesiętny [0]_Invoices2001Slovakia_Book1_Trung uong bo sung du toan 2013" xfId="4358"/>
    <cellStyle name="Dziesietny [0]_Invoices2001Slovakia_Book1_ung truoc 2011 NSTW Thanh Hoa + Nge An gui Thu 12-5" xfId="960"/>
    <cellStyle name="Dziesiętny [0]_Invoices2001Slovakia_Book1_ung truoc 2011 NSTW Thanh Hoa + Nge An gui Thu 12-5" xfId="961"/>
    <cellStyle name="Dziesietny [0]_Invoices2001Slovakia_Chi tieu KH nam 2009" xfId="962"/>
    <cellStyle name="Dziesiętny [0]_Invoices2001Slovakia_Chi tieu KH nam 2009" xfId="963"/>
    <cellStyle name="Dziesietny [0]_Invoices2001Slovakia_chuyen nguon,  ket d­u 1-sua" xfId="4359"/>
    <cellStyle name="Dziesiętny [0]_Invoices2001Slovakia_chuyen nguon,  ket d­u 1-sua" xfId="4360"/>
    <cellStyle name="Dziesietny [0]_Invoices2001Slovakia_Copy of KH PHAN BO VON ĐỐI ỨNG NAM 2011 (30 TY phuong án gop WB)" xfId="964"/>
    <cellStyle name="Dziesiętny [0]_Invoices2001Slovakia_Copy of KH PHAN BO VON ĐỐI ỨNG NAM 2011 (30 TY phuong án gop WB)" xfId="965"/>
    <cellStyle name="Dziesietny [0]_Invoices2001Slovakia_Copy of KH PHAN BO VON ĐỐI ỨNG NAM 2011 (30 TY phuong án gop WB) 2" xfId="966"/>
    <cellStyle name="Dziesiętny [0]_Invoices2001Slovakia_Copy of KH PHAN BO VON ĐỐI ỨNG NAM 2011 (30 TY phuong án gop WB) 2" xfId="967"/>
    <cellStyle name="Dziesietny [0]_Invoices2001Slovakia_DT 1751 Muong Khoa" xfId="968"/>
    <cellStyle name="Dziesiętny [0]_Invoices2001Slovakia_DT 1751 Muong Khoa" xfId="969"/>
    <cellStyle name="Dziesietny [0]_Invoices2001Slovakia_DT Nam vai" xfId="970"/>
    <cellStyle name="Dziesiętny [0]_Invoices2001Slovakia_DT tieu hoc diem TDC ban Cho 28-02-09" xfId="971"/>
    <cellStyle name="Dziesietny [0]_Invoices2001Slovakia_DTTD chieng chan Tham lai 29-9-2009" xfId="972"/>
    <cellStyle name="Dziesiętny [0]_Invoices2001Slovakia_DTTD chieng chan Tham lai 29-9-2009" xfId="973"/>
    <cellStyle name="Dziesietny [0]_Invoices2001Slovakia_DTTD chieng chan Tham lai 29-9-2009 2" xfId="974"/>
    <cellStyle name="Dziesiętny [0]_Invoices2001Slovakia_DTTD chieng chan Tham lai 29-9-2009 2" xfId="975"/>
    <cellStyle name="Dziesietny [0]_Invoices2001Slovakia_d-uong+TDT" xfId="976"/>
    <cellStyle name="Dziesiętny [0]_Invoices2001Slovakia_GVL" xfId="977"/>
    <cellStyle name="Dziesietny [0]_Invoices2001Slovakia_GVL_QT khoi tinh  10.4.2015" xfId="4361"/>
    <cellStyle name="Dziesiętny [0]_Invoices2001Slovakia_GVL_QT khoi tinh  10.4.2015" xfId="4362"/>
    <cellStyle name="Dziesietny [0]_Invoices2001Slovakia_GVL_Trung uong bo sung du toan 2013" xfId="4363"/>
    <cellStyle name="Dziesiętny [0]_Invoices2001Slovakia_GVL_Trung uong bo sung du toan 2013" xfId="4364"/>
    <cellStyle name="Dziesietny [0]_Invoices2001Slovakia_Ke hoach 2010 (theo doi 11-8-2010)" xfId="978"/>
    <cellStyle name="Dziesiętny [0]_Invoices2001Slovakia_Ke hoach 2010 (theo doi 11-8-2010)" xfId="979"/>
    <cellStyle name="Dziesietny [0]_Invoices2001Slovakia_ke hoach dau thau 30-6-2010" xfId="980"/>
    <cellStyle name="Dziesiętny [0]_Invoices2001Slovakia_ke hoach dau thau 30-6-2010" xfId="981"/>
    <cellStyle name="Dziesietny [0]_Invoices2001Slovakia_KH Von 2012 gui BKH 1" xfId="982"/>
    <cellStyle name="Dziesiętny [0]_Invoices2001Slovakia_KH Von 2012 gui BKH 1" xfId="983"/>
    <cellStyle name="Dziesietny [0]_Invoices2001Slovakia_KH Von 2012 gui BKH 1 2" xfId="984"/>
    <cellStyle name="Dziesiętny [0]_Invoices2001Slovakia_KH Von 2012 gui BKH 1 2" xfId="985"/>
    <cellStyle name="Dziesietny [0]_Invoices2001Slovakia_KL K.C mat duong" xfId="986"/>
    <cellStyle name="Dziesiętny [0]_Invoices2001Slovakia_Ngan sach 2014.1" xfId="4365"/>
    <cellStyle name="Dziesietny [0]_Invoices2001Slovakia_Nha bao ve(28-7-05)" xfId="987"/>
    <cellStyle name="Dziesiętny [0]_Invoices2001Slovakia_Nha bao ve(28-7-05)" xfId="988"/>
    <cellStyle name="Dziesietny [0]_Invoices2001Slovakia_NHA de xe nguyen du" xfId="989"/>
    <cellStyle name="Dziesiętny [0]_Invoices2001Slovakia_NHA de xe nguyen du" xfId="990"/>
    <cellStyle name="Dziesietny [0]_Invoices2001Slovakia_Nhalamviec VTC(25-1-05)" xfId="991"/>
    <cellStyle name="Dziesiętny [0]_Invoices2001Slovakia_Nhalamviec VTC(25-1-05)" xfId="992"/>
    <cellStyle name="Dziesietny [0]_Invoices2001Slovakia_Nhu cau von ung truoc 2011 Tha h Hoa + Nge An gui TW" xfId="993"/>
    <cellStyle name="Dziesiętny [0]_Invoices2001Slovakia_QD ke hoach dau thau" xfId="994"/>
    <cellStyle name="Dziesietny [0]_Invoices2001Slovakia_QT cac huyen thi 2009(Moi)" xfId="4366"/>
    <cellStyle name="Dziesiętny [0]_Invoices2001Slovakia_QT cac huyen thi 2009(Moi)" xfId="4367"/>
    <cellStyle name="Dziesietny [0]_Invoices2001Slovakia_QT cac huyen thi 2014" xfId="4368"/>
    <cellStyle name="Dziesiętny [0]_Invoices2001Slovakia_QT cac huyen thi 2014" xfId="4369"/>
    <cellStyle name="Dziesietny [0]_Invoices2001Slovakia_QT khoi tinh  10.4.2015" xfId="4370"/>
    <cellStyle name="Dziesiętny [0]_Invoices2001Slovakia_QT khoi tinh  10.4.2015" xfId="4371"/>
    <cellStyle name="Dziesietny [0]_Invoices2001Slovakia_quyet toan chi ngay 18.6" xfId="4372"/>
    <cellStyle name="Dziesiętny [0]_Invoices2001Slovakia_quyet toan chi ngay 18.6" xfId="4373"/>
    <cellStyle name="Dziesietny [0]_Invoices2001Slovakia_Ra soat KH von 2011 (Huy-11-11-11)" xfId="995"/>
    <cellStyle name="Dziesiętny [0]_Invoices2001Slovakia_Ra soat KH von 2011 (Huy-11-11-11)" xfId="996"/>
    <cellStyle name="Dziesietny [0]_Invoices2001Slovakia_Sheet2" xfId="997"/>
    <cellStyle name="Dziesiętny [0]_Invoices2001Slovakia_Sheet2" xfId="998"/>
    <cellStyle name="Dziesietny [0]_Invoices2001Slovakia_TDT KHANH HOA" xfId="999"/>
    <cellStyle name="Dziesiętny [0]_Invoices2001Slovakia_TDT KHANH HOA" xfId="1000"/>
    <cellStyle name="Dziesietny [0]_Invoices2001Slovakia_TDT KHANH HOA 2" xfId="4374"/>
    <cellStyle name="Dziesiętny [0]_Invoices2001Slovakia_TDT KHANH HOA 2" xfId="4375"/>
    <cellStyle name="Dziesietny [0]_Invoices2001Slovakia_TDT KHANH HOA_bieu ke hoach dau thau" xfId="1001"/>
    <cellStyle name="Dziesiętny [0]_Invoices2001Slovakia_TDT KHANH HOA_bieu ke hoach dau thau" xfId="1002"/>
    <cellStyle name="Dziesietny [0]_Invoices2001Slovakia_TDT KHANH HOA_bieu ke hoach dau thau truong mam non SKH" xfId="1003"/>
    <cellStyle name="Dziesiętny [0]_Invoices2001Slovakia_TDT KHANH HOA_bieu ke hoach dau thau truong mam non SKH" xfId="1004"/>
    <cellStyle name="Dziesietny [0]_Invoices2001Slovakia_TDT KHANH HOA_bieu KT t10" xfId="4376"/>
    <cellStyle name="Dziesiętny [0]_Invoices2001Slovakia_TDT KHANH HOA_bieu KT t10" xfId="4377"/>
    <cellStyle name="Dziesietny [0]_Invoices2001Slovakia_TDT KHANH HOA_bieu KT t10_chuyen nguon,  ket d­u 1-sua" xfId="4378"/>
    <cellStyle name="Dziesiętny [0]_Invoices2001Slovakia_TDT KHANH HOA_bieu KT t10_chuyen nguon,  ket d­u 1-sua" xfId="4379"/>
    <cellStyle name="Dziesietny [0]_Invoices2001Slovakia_TDT KHANH HOA_bieu KT t10_QT khoi tinh  10.4.2015" xfId="4380"/>
    <cellStyle name="Dziesiętny [0]_Invoices2001Slovakia_TDT KHANH HOA_bieu KT t10_QT khoi tinh  10.4.2015" xfId="4381"/>
    <cellStyle name="Dziesietny [0]_Invoices2001Slovakia_TDT KHANH HOA_bieu KT t10_Trung uong bo sung du toan 2013" xfId="4382"/>
    <cellStyle name="Dziesiętny [0]_Invoices2001Slovakia_TDT KHANH HOA_bieu KT t10_Trung uong bo sung du toan 2013" xfId="4383"/>
    <cellStyle name="Dziesietny [0]_Invoices2001Slovakia_TDT KHANH HOA_bieu tong hop lai kh von 2011 gui phong TH-KTDN" xfId="1005"/>
    <cellStyle name="Dziesiętny [0]_Invoices2001Slovakia_TDT KHANH HOA_bieu tong hop lai kh von 2011 gui phong TH-KTDN" xfId="1006"/>
    <cellStyle name="Dziesietny [0]_Invoices2001Slovakia_TDT KHANH HOA_bieu tong hop lai kh von 2011 gui phong TH-KTDN 2" xfId="1007"/>
    <cellStyle name="Dziesiętny [0]_Invoices2001Slovakia_TDT KHANH HOA_bieu tong hop lai kh von 2011 gui phong TH-KTDN 2" xfId="1008"/>
    <cellStyle name="Dziesietny [0]_Invoices2001Slovakia_TDT KHANH HOA_Book1" xfId="1009"/>
    <cellStyle name="Dziesiętny [0]_Invoices2001Slovakia_TDT KHANH HOA_Book1" xfId="1010"/>
    <cellStyle name="Dziesietny [0]_Invoices2001Slovakia_TDT KHANH HOA_Book1 2" xfId="4384"/>
    <cellStyle name="Dziesiętny [0]_Invoices2001Slovakia_TDT KHANH HOA_Book1 2" xfId="4385"/>
    <cellStyle name="Dziesietny [0]_Invoices2001Slovakia_TDT KHANH HOA_Book1_1" xfId="1011"/>
    <cellStyle name="Dziesiętny [0]_Invoices2001Slovakia_TDT KHANH HOA_Book1_1" xfId="1012"/>
    <cellStyle name="Dziesietny [0]_Invoices2001Slovakia_TDT KHANH HOA_Book1_1 2" xfId="4386"/>
    <cellStyle name="Dziesiętny [0]_Invoices2001Slovakia_TDT KHANH HOA_Book1_1 2" xfId="4387"/>
    <cellStyle name="Dziesietny [0]_Invoices2001Slovakia_TDT KHANH HOA_Book1_1_chuyen nguon,  ket d­u 1-sua" xfId="4388"/>
    <cellStyle name="Dziesiętny [0]_Invoices2001Slovakia_TDT KHANH HOA_Book1_1_chuyen nguon,  ket d­u 1-sua" xfId="4389"/>
    <cellStyle name="Dziesietny [0]_Invoices2001Slovakia_TDT KHANH HOA_Book1_1_ke hoach dau thau 30-6-2010" xfId="1013"/>
    <cellStyle name="Dziesiętny [0]_Invoices2001Slovakia_TDT KHANH HOA_Book1_1_ke hoach dau thau 30-6-2010" xfId="1014"/>
    <cellStyle name="Dziesietny [0]_Invoices2001Slovakia_TDT KHANH HOA_Book1_1_Ngan sach 2014.1" xfId="4390"/>
    <cellStyle name="Dziesiętny [0]_Invoices2001Slovakia_TDT KHANH HOA_Book1_1_Ngan sach 2014.1" xfId="4391"/>
    <cellStyle name="Dziesietny [0]_Invoices2001Slovakia_TDT KHANH HOA_Book1_1_QT khoi tinh  10.4.2015" xfId="4392"/>
    <cellStyle name="Dziesiętny [0]_Invoices2001Slovakia_TDT KHANH HOA_Book1_1_QT khoi tinh  10.4.2015" xfId="4393"/>
    <cellStyle name="Dziesietny [0]_Invoices2001Slovakia_TDT KHANH HOA_Book1_1_Trung uong bo sung du toan 2013" xfId="4394"/>
    <cellStyle name="Dziesiętny [0]_Invoices2001Slovakia_TDT KHANH HOA_Book1_1_Trung uong bo sung du toan 2013" xfId="4395"/>
    <cellStyle name="Dziesietny [0]_Invoices2001Slovakia_TDT KHANH HOA_Book1_2" xfId="1015"/>
    <cellStyle name="Dziesiętny [0]_Invoices2001Slovakia_TDT KHANH HOA_Book1_2" xfId="1016"/>
    <cellStyle name="Dziesietny [0]_Invoices2001Slovakia_TDT KHANH HOA_Book1_Book1" xfId="1017"/>
    <cellStyle name="Dziesiętny [0]_Invoices2001Slovakia_TDT KHANH HOA_Book1_Book1" xfId="1018"/>
    <cellStyle name="Dziesietny [0]_Invoices2001Slovakia_TDT KHANH HOA_Book1_chuyen nguon,  ket d­u 1-sua" xfId="4396"/>
    <cellStyle name="Dziesiętny [0]_Invoices2001Slovakia_TDT KHANH HOA_Book1_chuyen nguon,  ket d­u 1-sua" xfId="4397"/>
    <cellStyle name="Dziesietny [0]_Invoices2001Slovakia_TDT KHANH HOA_Book1_DTTD chieng chan Tham lai 29-9-2009" xfId="1019"/>
    <cellStyle name="Dziesiętny [0]_Invoices2001Slovakia_TDT KHANH HOA_Book1_DTTD chieng chan Tham lai 29-9-2009" xfId="1020"/>
    <cellStyle name="Dziesietny [0]_Invoices2001Slovakia_TDT KHANH HOA_Book1_Ke hoach 2010 (theo doi 11-8-2010)" xfId="1021"/>
    <cellStyle name="Dziesiętny [0]_Invoices2001Slovakia_TDT KHANH HOA_Book1_Ke hoach 2010 (theo doi 11-8-2010)" xfId="1022"/>
    <cellStyle name="Dziesietny [0]_Invoices2001Slovakia_TDT KHANH HOA_Book1_ke hoach dau thau 30-6-2010" xfId="1023"/>
    <cellStyle name="Dziesiętny [0]_Invoices2001Slovakia_TDT KHANH HOA_Book1_ke hoach dau thau 30-6-2010" xfId="1024"/>
    <cellStyle name="Dziesietny [0]_Invoices2001Slovakia_TDT KHANH HOA_Book1_ke hoach dau thau 30-6-2010 2" xfId="1025"/>
    <cellStyle name="Dziesiętny [0]_Invoices2001Slovakia_TDT KHANH HOA_Book1_ke hoach dau thau 30-6-2010 2" xfId="1026"/>
    <cellStyle name="Dziesietny [0]_Invoices2001Slovakia_TDT KHANH HOA_Book1_KH Von 2012 gui BKH 1" xfId="1027"/>
    <cellStyle name="Dziesiętny [0]_Invoices2001Slovakia_TDT KHANH HOA_Book1_KH Von 2012 gui BKH 1" xfId="1028"/>
    <cellStyle name="Dziesietny [0]_Invoices2001Slovakia_TDT KHANH HOA_Book1_KH Von 2012 gui BKH 2" xfId="1029"/>
    <cellStyle name="Dziesiętny [0]_Invoices2001Slovakia_TDT KHANH HOA_Book1_KH Von 2012 gui BKH 2" xfId="1030"/>
    <cellStyle name="Dziesietny [0]_Invoices2001Slovakia_TDT KHANH HOA_Book1_Ngan sach 2014.1" xfId="4398"/>
    <cellStyle name="Dziesiętny [0]_Invoices2001Slovakia_TDT KHANH HOA_Book1_Ngan sach 2014.1" xfId="4399"/>
    <cellStyle name="Dziesietny [0]_Invoices2001Slovakia_TDT KHANH HOA_Book1_QT khoi tinh  10.4.2015" xfId="4400"/>
    <cellStyle name="Dziesiętny [0]_Invoices2001Slovakia_TDT KHANH HOA_Book1_QT khoi tinh  10.4.2015" xfId="4401"/>
    <cellStyle name="Dziesietny [0]_Invoices2001Slovakia_TDT KHANH HOA_Book1_Trung uong bo sung du toan 2013" xfId="4402"/>
    <cellStyle name="Dziesiętny [0]_Invoices2001Slovakia_TDT KHANH HOA_Book1_Trung uong bo sung du toan 2013" xfId="4403"/>
    <cellStyle name="Dziesietny [0]_Invoices2001Slovakia_TDT KHANH HOA_Chi tieu KH nam 2009" xfId="1031"/>
    <cellStyle name="Dziesiętny [0]_Invoices2001Slovakia_TDT KHANH HOA_Chi tieu KH nam 2009" xfId="1032"/>
    <cellStyle name="Dziesietny [0]_Invoices2001Slovakia_TDT KHANH HOA_chuyen nguon,  ket d­u 1-sua" xfId="4404"/>
    <cellStyle name="Dziesiętny [0]_Invoices2001Slovakia_TDT KHANH HOA_chuyen nguon,  ket d­u 1-sua" xfId="4405"/>
    <cellStyle name="Dziesietny [0]_Invoices2001Slovakia_TDT KHANH HOA_Copy of KH PHAN BO VON ĐỐI ỨNG NAM 2011 (30 TY phuong án gop WB)" xfId="1033"/>
    <cellStyle name="Dziesiętny [0]_Invoices2001Slovakia_TDT KHANH HOA_Copy of KH PHAN BO VON ĐỐI ỨNG NAM 2011 (30 TY phuong án gop WB)" xfId="1034"/>
    <cellStyle name="Dziesietny [0]_Invoices2001Slovakia_TDT KHANH HOA_Copy of KH PHAN BO VON ĐỐI ỨNG NAM 2011 (30 TY phuong án gop WB) 2" xfId="1035"/>
    <cellStyle name="Dziesiętny [0]_Invoices2001Slovakia_TDT KHANH HOA_Copy of KH PHAN BO VON ĐỐI ỨNG NAM 2011 (30 TY phuong án gop WB) 2" xfId="1036"/>
    <cellStyle name="Dziesietny [0]_Invoices2001Slovakia_TDT KHANH HOA_DT 1751 Muong Khoa" xfId="1037"/>
    <cellStyle name="Dziesiętny [0]_Invoices2001Slovakia_TDT KHANH HOA_DT 1751 Muong Khoa" xfId="1038"/>
    <cellStyle name="Dziesietny [0]_Invoices2001Slovakia_TDT KHANH HOA_DT tieu hoc diem TDC ban Cho 28-02-09" xfId="1039"/>
    <cellStyle name="Dziesiętny [0]_Invoices2001Slovakia_TDT KHANH HOA_DT tieu hoc diem TDC ban Cho 28-02-09" xfId="1040"/>
    <cellStyle name="Dziesietny [0]_Invoices2001Slovakia_TDT KHANH HOA_DTTD chieng chan Tham lai 29-9-2009" xfId="1041"/>
    <cellStyle name="Dziesiętny [0]_Invoices2001Slovakia_TDT KHANH HOA_DTTD chieng chan Tham lai 29-9-2009" xfId="1042"/>
    <cellStyle name="Dziesietny [0]_Invoices2001Slovakia_TDT KHANH HOA_DTTD chieng chan Tham lai 29-9-2009 2" xfId="1043"/>
    <cellStyle name="Dziesiętny [0]_Invoices2001Slovakia_TDT KHANH HOA_DTTD chieng chan Tham lai 29-9-2009 2" xfId="1044"/>
    <cellStyle name="Dziesietny [0]_Invoices2001Slovakia_TDT KHANH HOA_Du toan nuoc San Thang (GD2)" xfId="1045"/>
    <cellStyle name="Dziesiętny [0]_Invoices2001Slovakia_TDT KHANH HOA_Du toan nuoc San Thang (GD2)" xfId="1046"/>
    <cellStyle name="Dziesietny [0]_Invoices2001Slovakia_TDT KHANH HOA_Du toan nuoc San Thang (GD2) 2" xfId="4406"/>
    <cellStyle name="Dziesiętny [0]_Invoices2001Slovakia_TDT KHANH HOA_Du toan nuoc San Thang (GD2) 2" xfId="4407"/>
    <cellStyle name="Dziesietny [0]_Invoices2001Slovakia_TDT KHANH HOA_Du toan nuoc San Thang (GD2)_chuyen nguon,  ket d­u 1-sua" xfId="4408"/>
    <cellStyle name="Dziesiętny [0]_Invoices2001Slovakia_TDT KHANH HOA_Du toan nuoc San Thang (GD2)_chuyen nguon,  ket d­u 1-sua" xfId="4409"/>
    <cellStyle name="Dziesietny [0]_Invoices2001Slovakia_TDT KHANH HOA_Du toan nuoc San Thang (GD2)_Ngan sach 2014.1" xfId="4410"/>
    <cellStyle name="Dziesiętny [0]_Invoices2001Slovakia_TDT KHANH HOA_Du toan nuoc San Thang (GD2)_Ngan sach 2014.1" xfId="4411"/>
    <cellStyle name="Dziesietny [0]_Invoices2001Slovakia_TDT KHANH HOA_Du toan nuoc San Thang (GD2)_QT khoi tinh  10.4.2015" xfId="4412"/>
    <cellStyle name="Dziesiętny [0]_Invoices2001Slovakia_TDT KHANH HOA_Du toan nuoc San Thang (GD2)_QT khoi tinh  10.4.2015" xfId="4413"/>
    <cellStyle name="Dziesietny [0]_Invoices2001Slovakia_TDT KHANH HOA_Du toan nuoc San Thang (GD2)_Trung uong bo sung du toan 2013" xfId="4414"/>
    <cellStyle name="Dziesiętny [0]_Invoices2001Slovakia_TDT KHANH HOA_Du toan nuoc San Thang (GD2)_Trung uong bo sung du toan 2013" xfId="4415"/>
    <cellStyle name="Dziesietny [0]_Invoices2001Slovakia_TDT KHANH HOA_GVL" xfId="1047"/>
    <cellStyle name="Dziesiętny [0]_Invoices2001Slovakia_TDT KHANH HOA_GVL" xfId="1048"/>
    <cellStyle name="Dziesietny [0]_Invoices2001Slovakia_TDT KHANH HOA_GVL 2" xfId="1049"/>
    <cellStyle name="Dziesiętny [0]_Invoices2001Slovakia_TDT KHANH HOA_GVL 2" xfId="1050"/>
    <cellStyle name="Dziesietny [0]_Invoices2001Slovakia_TDT KHANH HOA_GVL_QT khoi tinh  10.4.2015" xfId="4416"/>
    <cellStyle name="Dziesiętny [0]_Invoices2001Slovakia_TDT KHANH HOA_GVL_QT khoi tinh  10.4.2015" xfId="4417"/>
    <cellStyle name="Dziesietny [0]_Invoices2001Slovakia_TDT KHANH HOA_GVL_Trung uong bo sung du toan 2013" xfId="4418"/>
    <cellStyle name="Dziesiętny [0]_Invoices2001Slovakia_TDT KHANH HOA_GVL_Trung uong bo sung du toan 2013" xfId="4419"/>
    <cellStyle name="Dziesietny [0]_Invoices2001Slovakia_TDT KHANH HOA_ke hoach dau thau 30-6-2010" xfId="1051"/>
    <cellStyle name="Dziesiętny [0]_Invoices2001Slovakia_TDT KHANH HOA_ke hoach dau thau 30-6-2010" xfId="1052"/>
    <cellStyle name="Dziesietny [0]_Invoices2001Slovakia_TDT KHANH HOA_KH Von 2012 gui BKH 1" xfId="1053"/>
    <cellStyle name="Dziesiętny [0]_Invoices2001Slovakia_TDT KHANH HOA_KH Von 2012 gui BKH 1" xfId="1054"/>
    <cellStyle name="Dziesietny [0]_Invoices2001Slovakia_TDT KHANH HOA_KH Von 2012 gui BKH 1 2" xfId="1055"/>
    <cellStyle name="Dziesiętny [0]_Invoices2001Slovakia_TDT KHANH HOA_KH Von 2012 gui BKH 1 2" xfId="1056"/>
    <cellStyle name="Dziesietny [0]_Invoices2001Slovakia_TDT KHANH HOA_Ngan sach 2014.1" xfId="4420"/>
    <cellStyle name="Dziesiętny [0]_Invoices2001Slovakia_TDT KHANH HOA_Ngan sach 2014.1" xfId="4421"/>
    <cellStyle name="Dziesietny [0]_Invoices2001Slovakia_TDT KHANH HOA_nguon dau năm huyen" xfId="4422"/>
    <cellStyle name="Dziesiętny [0]_Invoices2001Slovakia_TDT KHANH HOA_nguon dau năm huyen" xfId="4423"/>
    <cellStyle name="Dziesietny [0]_Invoices2001Slovakia_TDT KHANH HOA_QD ke hoach dau thau" xfId="1057"/>
    <cellStyle name="Dziesiętny [0]_Invoices2001Slovakia_TDT KHANH HOA_QD ke hoach dau thau" xfId="1058"/>
    <cellStyle name="Dziesietny [0]_Invoices2001Slovakia_TDT KHANH HOA_QT cac huyen thi 2009(Moi)" xfId="4424"/>
    <cellStyle name="Dziesiętny [0]_Invoices2001Slovakia_TDT KHANH HOA_QT cac huyen thi 2009(Moi)" xfId="4425"/>
    <cellStyle name="Dziesietny [0]_Invoices2001Slovakia_TDT KHANH HOA_QT cac huyen thi 2014" xfId="4426"/>
    <cellStyle name="Dziesiętny [0]_Invoices2001Slovakia_TDT KHANH HOA_QT cac huyen thi 2014" xfId="4427"/>
    <cellStyle name="Dziesietny [0]_Invoices2001Slovakia_TDT KHANH HOA_QT khoi tinh  10.4.2015" xfId="4428"/>
    <cellStyle name="Dziesiętny [0]_Invoices2001Slovakia_TDT KHANH HOA_QT khoi tinh  10.4.2015" xfId="4429"/>
    <cellStyle name="Dziesietny [0]_Invoices2001Slovakia_TDT KHANH HOA_quyet toan chi ngay 18.6" xfId="4430"/>
    <cellStyle name="Dziesiętny [0]_Invoices2001Slovakia_TDT KHANH HOA_quyet toan chi ngay 18.6" xfId="4431"/>
    <cellStyle name="Dziesietny [0]_Invoices2001Slovakia_TDT KHANH HOA_Ra soat KH von 2011 (Huy-11-11-11)" xfId="1059"/>
    <cellStyle name="Dziesiętny [0]_Invoices2001Slovakia_TDT KHANH HOA_Ra soat KH von 2011 (Huy-11-11-11)" xfId="1060"/>
    <cellStyle name="Dziesietny [0]_Invoices2001Slovakia_TDT KHANH HOA_Sheet2" xfId="1061"/>
    <cellStyle name="Dziesiętny [0]_Invoices2001Slovakia_TDT KHANH HOA_Sheet2" xfId="1062"/>
    <cellStyle name="Dziesietny [0]_Invoices2001Slovakia_TDT KHANH HOA_thái" xfId="4432"/>
    <cellStyle name="Dziesiętny [0]_Invoices2001Slovakia_TDT KHANH HOA_thái" xfId="4433"/>
    <cellStyle name="Dziesietny [0]_Invoices2001Slovakia_TDT KHANH HOA_Tienluong" xfId="1063"/>
    <cellStyle name="Dziesiętny [0]_Invoices2001Slovakia_TDT KHANH HOA_Tienluong" xfId="1064"/>
    <cellStyle name="Dziesietny [0]_Invoices2001Slovakia_TDT KHANH HOA_tinh toan hoang ha" xfId="1065"/>
    <cellStyle name="Dziesiętny [0]_Invoices2001Slovakia_TDT KHANH HOA_tinh toan hoang ha" xfId="1066"/>
    <cellStyle name="Dziesietny [0]_Invoices2001Slovakia_TDT KHANH HOA_tinh toan hoang ha 2" xfId="4434"/>
    <cellStyle name="Dziesiętny [0]_Invoices2001Slovakia_TDT KHANH HOA_tinh toan hoang ha 2" xfId="4435"/>
    <cellStyle name="Dziesietny [0]_Invoices2001Slovakia_TDT KHANH HOA_tinh toan hoang ha_chuyen nguon,  ket d­u 1-sua" xfId="4436"/>
    <cellStyle name="Dziesiętny [0]_Invoices2001Slovakia_TDT KHANH HOA_tinh toan hoang ha_chuyen nguon,  ket d­u 1-sua" xfId="4437"/>
    <cellStyle name="Dziesietny [0]_Invoices2001Slovakia_TDT KHANH HOA_tinh toan hoang ha_Ngan sach 2014.1" xfId="4438"/>
    <cellStyle name="Dziesiętny [0]_Invoices2001Slovakia_TDT KHANH HOA_tinh toan hoang ha_Ngan sach 2014.1" xfId="4439"/>
    <cellStyle name="Dziesietny [0]_Invoices2001Slovakia_TDT KHANH HOA_tinh toan hoang ha_QT khoi tinh  10.4.2015" xfId="4440"/>
    <cellStyle name="Dziesiętny [0]_Invoices2001Slovakia_TDT KHANH HOA_tinh toan hoang ha_QT khoi tinh  10.4.2015" xfId="4441"/>
    <cellStyle name="Dziesietny [0]_Invoices2001Slovakia_TDT KHANH HOA_tinh toan hoang ha_Trung uong bo sung du toan 2013" xfId="4442"/>
    <cellStyle name="Dziesiętny [0]_Invoices2001Slovakia_TDT KHANH HOA_tinh toan hoang ha_Trung uong bo sung du toan 2013" xfId="4443"/>
    <cellStyle name="Dziesietny [0]_Invoices2001Slovakia_TDT KHANH HOA_Tong hop Cac tuyen(9-1-06)" xfId="1067"/>
    <cellStyle name="Dziesiętny [0]_Invoices2001Slovakia_TDT KHANH HOA_Tong hop Cac tuyen(9-1-06)" xfId="1068"/>
    <cellStyle name="Dziesietny [0]_Invoices2001Slovakia_TDT KHANH HOA_Tong hop Cac tuyen(9-1-06) 2" xfId="4444"/>
    <cellStyle name="Dziesiętny [0]_Invoices2001Slovakia_TDT KHANH HOA_Tong hop Cac tuyen(9-1-06) 2" xfId="4445"/>
    <cellStyle name="Dziesietny [0]_Invoices2001Slovakia_TDT KHANH HOA_Tong hop Cac tuyen(9-1-06)_bieu KT t10" xfId="4446"/>
    <cellStyle name="Dziesiętny [0]_Invoices2001Slovakia_TDT KHANH HOA_Tong hop Cac tuyen(9-1-06)_bieu KT t10" xfId="4447"/>
    <cellStyle name="Dziesietny [0]_Invoices2001Slovakia_TDT KHANH HOA_Tong hop Cac tuyen(9-1-06)_bieu KT t10_chuyen nguon,  ket d­u 1-sua" xfId="4448"/>
    <cellStyle name="Dziesiętny [0]_Invoices2001Slovakia_TDT KHANH HOA_Tong hop Cac tuyen(9-1-06)_bieu KT t10_chuyen nguon,  ket d­u 1-sua" xfId="4449"/>
    <cellStyle name="Dziesietny [0]_Invoices2001Slovakia_TDT KHANH HOA_Tong hop Cac tuyen(9-1-06)_bieu KT t10_QT khoi tinh  10.4.2015" xfId="4450"/>
    <cellStyle name="Dziesiętny [0]_Invoices2001Slovakia_TDT KHANH HOA_Tong hop Cac tuyen(9-1-06)_bieu KT t10_QT khoi tinh  10.4.2015" xfId="4451"/>
    <cellStyle name="Dziesietny [0]_Invoices2001Slovakia_TDT KHANH HOA_Tong hop Cac tuyen(9-1-06)_bieu KT t10_Trung uong bo sung du toan 2013" xfId="4452"/>
    <cellStyle name="Dziesiętny [0]_Invoices2001Slovakia_TDT KHANH HOA_Tong hop Cac tuyen(9-1-06)_bieu KT t10_Trung uong bo sung du toan 2013" xfId="4453"/>
    <cellStyle name="Dziesietny [0]_Invoices2001Slovakia_TDT KHANH HOA_Tong hop Cac tuyen(9-1-06)_bieu tong hop lai kh von 2011 gui phong TH-KTDN" xfId="1069"/>
    <cellStyle name="Dziesiętny [0]_Invoices2001Slovakia_TDT KHANH HOA_Tong hop Cac tuyen(9-1-06)_bieu tong hop lai kh von 2011 gui phong TH-KTDN" xfId="1070"/>
    <cellStyle name="Dziesietny [0]_Invoices2001Slovakia_TDT KHANH HOA_Tong hop Cac tuyen(9-1-06)_chuyen nguon,  ket d­u 1-sua" xfId="4454"/>
    <cellStyle name="Dziesiętny [0]_Invoices2001Slovakia_TDT KHANH HOA_Tong hop Cac tuyen(9-1-06)_chuyen nguon,  ket d­u 1-sua" xfId="4455"/>
    <cellStyle name="Dziesietny [0]_Invoices2001Slovakia_TDT KHANH HOA_Tong hop Cac tuyen(9-1-06)_Copy of KH PHAN BO VON ĐỐI ỨNG NAM 2011 (30 TY phuong án gop WB)" xfId="1071"/>
    <cellStyle name="Dziesiętny [0]_Invoices2001Slovakia_TDT KHANH HOA_Tong hop Cac tuyen(9-1-06)_Copy of KH PHAN BO VON ĐỐI ỨNG NAM 2011 (30 TY phuong án gop WB)" xfId="1072"/>
    <cellStyle name="Dziesietny [0]_Invoices2001Slovakia_TDT KHANH HOA_Tong hop Cac tuyen(9-1-06)_Ke hoach 2010 (theo doi 11-8-2010)" xfId="1073"/>
    <cellStyle name="Dziesiętny [0]_Invoices2001Slovakia_TDT KHANH HOA_Tong hop Cac tuyen(9-1-06)_Ke hoach 2010 (theo doi 11-8-2010)" xfId="1074"/>
    <cellStyle name="Dziesietny [0]_Invoices2001Slovakia_TDT KHANH HOA_Tong hop Cac tuyen(9-1-06)_KH Von 2012 gui BKH 1" xfId="1075"/>
    <cellStyle name="Dziesiętny [0]_Invoices2001Slovakia_TDT KHANH HOA_Tong hop Cac tuyen(9-1-06)_KH Von 2012 gui BKH 1" xfId="1076"/>
    <cellStyle name="Dziesietny [0]_Invoices2001Slovakia_TDT KHANH HOA_Tong hop Cac tuyen(9-1-06)_Ngan sach 2014.1" xfId="4456"/>
    <cellStyle name="Dziesiętny [0]_Invoices2001Slovakia_TDT KHANH HOA_Tong hop Cac tuyen(9-1-06)_Ngan sach 2014.1" xfId="4457"/>
    <cellStyle name="Dziesietny [0]_Invoices2001Slovakia_TDT KHANH HOA_Tong hop Cac tuyen(9-1-06)_nguon dau năm huyen" xfId="4458"/>
    <cellStyle name="Dziesiętny [0]_Invoices2001Slovakia_TDT KHANH HOA_Tong hop Cac tuyen(9-1-06)_nguon dau năm huyen" xfId="4459"/>
    <cellStyle name="Dziesietny [0]_Invoices2001Slovakia_TDT KHANH HOA_Tong hop Cac tuyen(9-1-06)_QD ke hoach dau thau" xfId="1077"/>
    <cellStyle name="Dziesiętny [0]_Invoices2001Slovakia_TDT KHANH HOA_Tong hop Cac tuyen(9-1-06)_QD ke hoach dau thau" xfId="1078"/>
    <cellStyle name="Dziesietny [0]_Invoices2001Slovakia_TDT KHANH HOA_Tong hop Cac tuyen(9-1-06)_QT cac huyen thi 2009(Moi)" xfId="4460"/>
    <cellStyle name="Dziesiętny [0]_Invoices2001Slovakia_TDT KHANH HOA_Tong hop Cac tuyen(9-1-06)_QT cac huyen thi 2009(Moi)" xfId="4461"/>
    <cellStyle name="Dziesietny [0]_Invoices2001Slovakia_TDT KHANH HOA_Tong hop Cac tuyen(9-1-06)_QT cac huyen thi 2014" xfId="4462"/>
    <cellStyle name="Dziesiętny [0]_Invoices2001Slovakia_TDT KHANH HOA_Tong hop Cac tuyen(9-1-06)_QT cac huyen thi 2014" xfId="4463"/>
    <cellStyle name="Dziesietny [0]_Invoices2001Slovakia_TDT KHANH HOA_Tong hop Cac tuyen(9-1-06)_QT khoi tinh  10.4.2015" xfId="4464"/>
    <cellStyle name="Dziesiętny [0]_Invoices2001Slovakia_TDT KHANH HOA_Tong hop Cac tuyen(9-1-06)_QT khoi tinh  10.4.2015" xfId="4465"/>
    <cellStyle name="Dziesietny [0]_Invoices2001Slovakia_TDT KHANH HOA_Tong hop Cac tuyen(9-1-06)_quyet toan chi ngay 18.6" xfId="4466"/>
    <cellStyle name="Dziesiętny [0]_Invoices2001Slovakia_TDT KHANH HOA_Tong hop Cac tuyen(9-1-06)_quyet toan chi ngay 18.6" xfId="4467"/>
    <cellStyle name="Dziesietny [0]_Invoices2001Slovakia_TDT KHANH HOA_Tong hop Cac tuyen(9-1-06)_thái" xfId="4468"/>
    <cellStyle name="Dziesiętny [0]_Invoices2001Slovakia_TDT KHANH HOA_Tong hop Cac tuyen(9-1-06)_thái" xfId="4469"/>
    <cellStyle name="Dziesietny [0]_Invoices2001Slovakia_TDT KHANH HOA_Tong hop Cac tuyen(9-1-06)_Tong von ĐTPT" xfId="1079"/>
    <cellStyle name="Dziesiętny [0]_Invoices2001Slovakia_TDT KHANH HOA_Tong hop Cac tuyen(9-1-06)_Tong von ĐTPT" xfId="1080"/>
    <cellStyle name="Dziesietny [0]_Invoices2001Slovakia_TDT KHANH HOA_Tong hop Cac tuyen(9-1-06)_Trung uong bo sung du toan 2013" xfId="4470"/>
    <cellStyle name="Dziesiętny [0]_Invoices2001Slovakia_TDT KHANH HOA_Tong hop Cac tuyen(9-1-06)_Trung uong bo sung du toan 2013" xfId="4471"/>
    <cellStyle name="Dziesietny [0]_Invoices2001Slovakia_TDT KHANH HOA_Tong von ĐTPT" xfId="1081"/>
    <cellStyle name="Dziesiętny [0]_Invoices2001Slovakia_TDT KHANH HOA_Tong von ĐTPT" xfId="1082"/>
    <cellStyle name="Dziesietny [0]_Invoices2001Slovakia_TDT KHANH HOA_Trung uong bo sung du toan 2013" xfId="4472"/>
    <cellStyle name="Dziesiętny [0]_Invoices2001Slovakia_TDT KHANH HOA_Trung uong bo sung du toan 2013" xfId="4473"/>
    <cellStyle name="Dziesietny [0]_Invoices2001Slovakia_TDT KHANH HOA_TU VAN THUY LOI THAM  PHE" xfId="1083"/>
    <cellStyle name="Dziesiętny [0]_Invoices2001Slovakia_TDT KHANH HOA_TU VAN THUY LOI THAM  PHE" xfId="1084"/>
    <cellStyle name="Dziesietny [0]_Invoices2001Slovakia_TDT quangngai" xfId="1085"/>
    <cellStyle name="Dziesiętny [0]_Invoices2001Slovakia_TDT quangngai" xfId="1086"/>
    <cellStyle name="Dziesietny [0]_Invoices2001Slovakia_TDT quangngai 2" xfId="4474"/>
    <cellStyle name="Dziesiętny [0]_Invoices2001Slovakia_TDT quangngai 2" xfId="4475"/>
    <cellStyle name="Dziesietny [0]_Invoices2001Slovakia_TDT quangngai_bieu KT t10" xfId="4476"/>
    <cellStyle name="Dziesiętny [0]_Invoices2001Slovakia_TDT quangngai_bieu KT t10" xfId="4477"/>
    <cellStyle name="Dziesietny [0]_Invoices2001Slovakia_TDT quangngai_bieu KT t10_chuyen nguon,  ket d­u 1-sua" xfId="4478"/>
    <cellStyle name="Dziesiętny [0]_Invoices2001Slovakia_TDT quangngai_bieu KT t10_chuyen nguon,  ket d­u 1-sua" xfId="4479"/>
    <cellStyle name="Dziesietny [0]_Invoices2001Slovakia_TDT quangngai_bieu KT t10_QT khoi tinh  10.4.2015" xfId="4480"/>
    <cellStyle name="Dziesiętny [0]_Invoices2001Slovakia_TDT quangngai_bieu KT t10_QT khoi tinh  10.4.2015" xfId="4481"/>
    <cellStyle name="Dziesietny [0]_Invoices2001Slovakia_TDT quangngai_bieu KT t10_Trung uong bo sung du toan 2013" xfId="4482"/>
    <cellStyle name="Dziesiętny [0]_Invoices2001Slovakia_TDT quangngai_bieu KT t10_Trung uong bo sung du toan 2013" xfId="4483"/>
    <cellStyle name="Dziesietny [0]_Invoices2001Slovakia_TDT quangngai_chuyen nguon,  ket d­u 1-sua" xfId="4484"/>
    <cellStyle name="Dziesiętny [0]_Invoices2001Slovakia_TDT quangngai_chuyen nguon,  ket d­u 1-sua" xfId="4485"/>
    <cellStyle name="Dziesietny [0]_Invoices2001Slovakia_TDT quangngai_Ngan sach 2014.1" xfId="4486"/>
    <cellStyle name="Dziesiętny [0]_Invoices2001Slovakia_TDT quangngai_Ngan sach 2014.1" xfId="4487"/>
    <cellStyle name="Dziesietny [0]_Invoices2001Slovakia_TDT quangngai_nguon dau năm huyen" xfId="4488"/>
    <cellStyle name="Dziesiętny [0]_Invoices2001Slovakia_TDT quangngai_nguon dau năm huyen" xfId="4489"/>
    <cellStyle name="Dziesietny [0]_Invoices2001Slovakia_TDT quangngai_QT cac huyen thi 2009(Moi)" xfId="4490"/>
    <cellStyle name="Dziesiętny [0]_Invoices2001Slovakia_TDT quangngai_QT cac huyen thi 2009(Moi)" xfId="4491"/>
    <cellStyle name="Dziesietny [0]_Invoices2001Slovakia_TDT quangngai_QT cac huyen thi 2014" xfId="4492"/>
    <cellStyle name="Dziesiętny [0]_Invoices2001Slovakia_TDT quangngai_QT cac huyen thi 2014" xfId="4493"/>
    <cellStyle name="Dziesietny [0]_Invoices2001Slovakia_TDT quangngai_QT khoi tinh  10.4.2015" xfId="4494"/>
    <cellStyle name="Dziesiętny [0]_Invoices2001Slovakia_TDT quangngai_QT khoi tinh  10.4.2015" xfId="4495"/>
    <cellStyle name="Dziesietny [0]_Invoices2001Slovakia_TDT quangngai_quyet toan chi ngay 18.6" xfId="4496"/>
    <cellStyle name="Dziesiętny [0]_Invoices2001Slovakia_TDT quangngai_quyet toan chi ngay 18.6" xfId="4497"/>
    <cellStyle name="Dziesietny [0]_Invoices2001Slovakia_TDT quangngai_thái" xfId="4498"/>
    <cellStyle name="Dziesiętny [0]_Invoices2001Slovakia_TDT quangngai_thái" xfId="4499"/>
    <cellStyle name="Dziesietny [0]_Invoices2001Slovakia_TDT quangngai_Trung uong bo sung du toan 2013" xfId="4500"/>
    <cellStyle name="Dziesiętny [0]_Invoices2001Slovakia_TDT quangngai_Trung uong bo sung du toan 2013" xfId="4501"/>
    <cellStyle name="Dziesietny [0]_Invoices2001Slovakia_thái" xfId="4502"/>
    <cellStyle name="Dziesiętny [0]_Invoices2001Slovakia_thái" xfId="4503"/>
    <cellStyle name="Dziesietny [0]_Invoices2001Slovakia_Tienluong" xfId="1087"/>
    <cellStyle name="Dziesiętny [0]_Invoices2001Slovakia_Tienluong" xfId="1088"/>
    <cellStyle name="Dziesietny [0]_Invoices2001Slovakia_TMDT(10-5-06)" xfId="1089"/>
    <cellStyle name="Dziesiętny [0]_Invoices2001Slovakia_Tong von ĐTPT" xfId="1090"/>
    <cellStyle name="Dziesietny_Invoices2001Slovakia" xfId="1091"/>
    <cellStyle name="Dziesiętny_Invoices2001Slovakia" xfId="1092"/>
    <cellStyle name="Dziesietny_Invoices2001Slovakia 2" xfId="4504"/>
    <cellStyle name="Dziesiętny_Invoices2001Slovakia 2" xfId="4505"/>
    <cellStyle name="Dziesietny_Invoices2001Slovakia_01_Nha so 1_Dien" xfId="1093"/>
    <cellStyle name="Dziesiętny_Invoices2001Slovakia_01_Nha so 1_Dien" xfId="1094"/>
    <cellStyle name="Dziesietny_Invoices2001Slovakia_01_Nha so 1_Dien 2" xfId="4506"/>
    <cellStyle name="Dziesiętny_Invoices2001Slovakia_01_Nha so 1_Dien 2" xfId="4507"/>
    <cellStyle name="Dziesietny_Invoices2001Slovakia_01_Nha so 1_Dien_bieu ke hoach dau thau" xfId="1095"/>
    <cellStyle name="Dziesiętny_Invoices2001Slovakia_01_Nha so 1_Dien_bieu ke hoach dau thau" xfId="1096"/>
    <cellStyle name="Dziesietny_Invoices2001Slovakia_01_Nha so 1_Dien_bieu ke hoach dau thau 2" xfId="1097"/>
    <cellStyle name="Dziesiętny_Invoices2001Slovakia_01_Nha so 1_Dien_bieu ke hoach dau thau 2" xfId="1098"/>
    <cellStyle name="Dziesietny_Invoices2001Slovakia_01_Nha so 1_Dien_bieu ke hoach dau thau truong mam non SKH" xfId="1099"/>
    <cellStyle name="Dziesiętny_Invoices2001Slovakia_01_Nha so 1_Dien_bieu ke hoach dau thau truong mam non SKH" xfId="1100"/>
    <cellStyle name="Dziesietny_Invoices2001Slovakia_01_Nha so 1_Dien_bieu ke hoach dau thau truong mam non SKH 2" xfId="1101"/>
    <cellStyle name="Dziesiętny_Invoices2001Slovakia_01_Nha so 1_Dien_bieu ke hoach dau thau truong mam non SKH 2" xfId="1102"/>
    <cellStyle name="Dziesietny_Invoices2001Slovakia_01_Nha so 1_Dien_bieu tong hop lai kh von 2011 gui phong TH-KTDN" xfId="1103"/>
    <cellStyle name="Dziesiętny_Invoices2001Slovakia_01_Nha so 1_Dien_bieu tong hop lai kh von 2011 gui phong TH-KTDN" xfId="1104"/>
    <cellStyle name="Dziesietny_Invoices2001Slovakia_01_Nha so 1_Dien_bieu tong hop lai kh von 2011 gui phong TH-KTDN 2" xfId="1105"/>
    <cellStyle name="Dziesiętny_Invoices2001Slovakia_01_Nha so 1_Dien_bieu tong hop lai kh von 2011 gui phong TH-KTDN 2" xfId="1106"/>
    <cellStyle name="Dziesietny_Invoices2001Slovakia_01_Nha so 1_Dien_Book1" xfId="1107"/>
    <cellStyle name="Dziesiętny_Invoices2001Slovakia_01_Nha so 1_Dien_Book1" xfId="1108"/>
    <cellStyle name="Dziesietny_Invoices2001Slovakia_01_Nha so 1_Dien_Book1 2" xfId="1109"/>
    <cellStyle name="Dziesiętny_Invoices2001Slovakia_01_Nha so 1_Dien_Book1 2" xfId="1110"/>
    <cellStyle name="Dziesietny_Invoices2001Slovakia_01_Nha so 1_Dien_Book1 3" xfId="4508"/>
    <cellStyle name="Dziesiętny_Invoices2001Slovakia_01_Nha so 1_Dien_Book1 3" xfId="4509"/>
    <cellStyle name="Dziesietny_Invoices2001Slovakia_01_Nha so 1_Dien_Book1_1" xfId="1111"/>
    <cellStyle name="Dziesiętny_Invoices2001Slovakia_01_Nha so 1_Dien_Book1_1" xfId="1112"/>
    <cellStyle name="Dziesietny_Invoices2001Slovakia_01_Nha so 1_Dien_Book1_1 2" xfId="1113"/>
    <cellStyle name="Dziesiętny_Invoices2001Slovakia_01_Nha so 1_Dien_Book1_1 2" xfId="1114"/>
    <cellStyle name="Dziesietny_Invoices2001Slovakia_01_Nha so 1_Dien_Book1_chuyen nguon,  ket d­u 1-sua" xfId="4510"/>
    <cellStyle name="Dziesiętny_Invoices2001Slovakia_01_Nha so 1_Dien_Book1_chuyen nguon,  ket d­u 1-sua" xfId="4511"/>
    <cellStyle name="Dziesietny_Invoices2001Slovakia_01_Nha so 1_Dien_Book1_DTTD chieng chan Tham lai 29-9-2009" xfId="1115"/>
    <cellStyle name="Dziesiętny_Invoices2001Slovakia_01_Nha so 1_Dien_Book1_DTTD chieng chan Tham lai 29-9-2009" xfId="1116"/>
    <cellStyle name="Dziesietny_Invoices2001Slovakia_01_Nha so 1_Dien_Book1_DTTD chieng chan Tham lai 29-9-2009 2" xfId="1117"/>
    <cellStyle name="Dziesiętny_Invoices2001Slovakia_01_Nha so 1_Dien_Book1_DTTD chieng chan Tham lai 29-9-2009 2" xfId="1118"/>
    <cellStyle name="Dziesietny_Invoices2001Slovakia_01_Nha so 1_Dien_Book1_Ke hoach 2010 (theo doi 11-8-2010)" xfId="1119"/>
    <cellStyle name="Dziesiętny_Invoices2001Slovakia_01_Nha so 1_Dien_Book1_Ke hoach 2010 (theo doi 11-8-2010)" xfId="1120"/>
    <cellStyle name="Dziesietny_Invoices2001Slovakia_01_Nha so 1_Dien_Book1_Ke hoach 2010 (theo doi 11-8-2010) 2" xfId="1121"/>
    <cellStyle name="Dziesiętny_Invoices2001Slovakia_01_Nha so 1_Dien_Book1_Ke hoach 2010 (theo doi 11-8-2010) 2" xfId="1122"/>
    <cellStyle name="Dziesietny_Invoices2001Slovakia_01_Nha so 1_Dien_Book1_ke hoach dau thau 30-6-2010" xfId="1123"/>
    <cellStyle name="Dziesiętny_Invoices2001Slovakia_01_Nha so 1_Dien_Book1_ke hoach dau thau 30-6-2010" xfId="1124"/>
    <cellStyle name="Dziesietny_Invoices2001Slovakia_01_Nha so 1_Dien_Book1_ke hoach dau thau 30-6-2010 2" xfId="1125"/>
    <cellStyle name="Dziesiętny_Invoices2001Slovakia_01_Nha so 1_Dien_Book1_ke hoach dau thau 30-6-2010 2" xfId="1126"/>
    <cellStyle name="Dziesietny_Invoices2001Slovakia_01_Nha so 1_Dien_Book1_Ngan sach 2014.1" xfId="4512"/>
    <cellStyle name="Dziesiętny_Invoices2001Slovakia_01_Nha so 1_Dien_Book1_Ngan sach 2014.1" xfId="4513"/>
    <cellStyle name="Dziesietny_Invoices2001Slovakia_01_Nha so 1_Dien_Book1_QT khoi tinh  10.4.2015" xfId="4514"/>
    <cellStyle name="Dziesiętny_Invoices2001Slovakia_01_Nha so 1_Dien_Book1_QT khoi tinh  10.4.2015" xfId="4515"/>
    <cellStyle name="Dziesietny_Invoices2001Slovakia_01_Nha so 1_Dien_Book1_Trung uong bo sung du toan 2013" xfId="4516"/>
    <cellStyle name="Dziesiętny_Invoices2001Slovakia_01_Nha so 1_Dien_Book1_Trung uong bo sung du toan 2013" xfId="4517"/>
    <cellStyle name="Dziesietny_Invoices2001Slovakia_01_Nha so 1_Dien_Copy of KH PHAN BO VON ĐỐI ỨNG NAM 2011 (30 TY phuong án gop WB)" xfId="1127"/>
    <cellStyle name="Dziesiętny_Invoices2001Slovakia_01_Nha so 1_Dien_Copy of KH PHAN BO VON ĐỐI ỨNG NAM 2011 (30 TY phuong án gop WB)" xfId="1128"/>
    <cellStyle name="Dziesietny_Invoices2001Slovakia_01_Nha so 1_Dien_Copy of KH PHAN BO VON ĐỐI ỨNG NAM 2011 (30 TY phuong án gop WB) 2" xfId="1129"/>
    <cellStyle name="Dziesiętny_Invoices2001Slovakia_01_Nha so 1_Dien_Copy of KH PHAN BO VON ĐỐI ỨNG NAM 2011 (30 TY phuong án gop WB) 2" xfId="1130"/>
    <cellStyle name="Dziesietny_Invoices2001Slovakia_01_Nha so 1_Dien_DTTD chieng chan Tham lai 29-9-2009" xfId="1131"/>
    <cellStyle name="Dziesiętny_Invoices2001Slovakia_01_Nha so 1_Dien_DTTD chieng chan Tham lai 29-9-2009" xfId="1132"/>
    <cellStyle name="Dziesietny_Invoices2001Slovakia_01_Nha so 1_Dien_DTTD chieng chan Tham lai 29-9-2009 2" xfId="1133"/>
    <cellStyle name="Dziesiętny_Invoices2001Slovakia_01_Nha so 1_Dien_DTTD chieng chan Tham lai 29-9-2009 2" xfId="1134"/>
    <cellStyle name="Dziesietny_Invoices2001Slovakia_01_Nha so 1_Dien_Du toan nuoc San Thang (GD2)" xfId="1135"/>
    <cellStyle name="Dziesiętny_Invoices2001Slovakia_01_Nha so 1_Dien_Du toan nuoc San Thang (GD2)" xfId="1136"/>
    <cellStyle name="Dziesietny_Invoices2001Slovakia_01_Nha so 1_Dien_Du toan nuoc San Thang (GD2) 2" xfId="1137"/>
    <cellStyle name="Dziesiętny_Invoices2001Slovakia_01_Nha so 1_Dien_Du toan nuoc San Thang (GD2) 2" xfId="1138"/>
    <cellStyle name="Dziesietny_Invoices2001Slovakia_01_Nha so 1_Dien_Du toan nuoc San Thang (GD2) 3" xfId="4518"/>
    <cellStyle name="Dziesiętny_Invoices2001Slovakia_01_Nha so 1_Dien_Du toan nuoc San Thang (GD2) 3" xfId="4519"/>
    <cellStyle name="Dziesietny_Invoices2001Slovakia_01_Nha so 1_Dien_Du toan nuoc San Thang (GD2)_chuyen nguon,  ket d­u 1-sua" xfId="4520"/>
    <cellStyle name="Dziesiętny_Invoices2001Slovakia_01_Nha so 1_Dien_Du toan nuoc San Thang (GD2)_chuyen nguon,  ket d­u 1-sua" xfId="4521"/>
    <cellStyle name="Dziesietny_Invoices2001Slovakia_01_Nha so 1_Dien_Du toan nuoc San Thang (GD2)_Ngan sach 2014.1" xfId="4522"/>
    <cellStyle name="Dziesiętny_Invoices2001Slovakia_01_Nha so 1_Dien_Du toan nuoc San Thang (GD2)_Ngan sach 2014.1" xfId="4523"/>
    <cellStyle name="Dziesietny_Invoices2001Slovakia_01_Nha so 1_Dien_Du toan nuoc San Thang (GD2)_QT khoi tinh  10.4.2015" xfId="4524"/>
    <cellStyle name="Dziesiętny_Invoices2001Slovakia_01_Nha so 1_Dien_Du toan nuoc San Thang (GD2)_QT khoi tinh  10.4.2015" xfId="4525"/>
    <cellStyle name="Dziesietny_Invoices2001Slovakia_01_Nha so 1_Dien_Du toan nuoc San Thang (GD2)_Trung uong bo sung du toan 2013" xfId="4526"/>
    <cellStyle name="Dziesiętny_Invoices2001Slovakia_01_Nha so 1_Dien_Du toan nuoc San Thang (GD2)_Trung uong bo sung du toan 2013" xfId="4527"/>
    <cellStyle name="Dziesietny_Invoices2001Slovakia_01_Nha so 1_Dien_Ke hoach 2010 (theo doi 11-8-2010)" xfId="1139"/>
    <cellStyle name="Dziesiętny_Invoices2001Slovakia_01_Nha so 1_Dien_Ke hoach 2010 (theo doi 11-8-2010)" xfId="1140"/>
    <cellStyle name="Dziesietny_Invoices2001Slovakia_01_Nha so 1_Dien_Ke hoach 2010 (theo doi 11-8-2010) 2" xfId="1141"/>
    <cellStyle name="Dziesiętny_Invoices2001Slovakia_01_Nha so 1_Dien_Ke hoach 2010 (theo doi 11-8-2010) 2" xfId="1142"/>
    <cellStyle name="Dziesietny_Invoices2001Slovakia_01_Nha so 1_Dien_ke hoach dau thau 30-6-2010" xfId="1143"/>
    <cellStyle name="Dziesiętny_Invoices2001Slovakia_01_Nha so 1_Dien_ke hoach dau thau 30-6-2010" xfId="1144"/>
    <cellStyle name="Dziesietny_Invoices2001Slovakia_01_Nha so 1_Dien_ke hoach dau thau 30-6-2010 2" xfId="1145"/>
    <cellStyle name="Dziesiętny_Invoices2001Slovakia_01_Nha so 1_Dien_ke hoach dau thau 30-6-2010 2" xfId="1146"/>
    <cellStyle name="Dziesietny_Invoices2001Slovakia_01_Nha so 1_Dien_KH Von 2012 gui BKH 1" xfId="1147"/>
    <cellStyle name="Dziesiętny_Invoices2001Slovakia_01_Nha so 1_Dien_KH Von 2012 gui BKH 1" xfId="1148"/>
    <cellStyle name="Dziesietny_Invoices2001Slovakia_01_Nha so 1_Dien_KH Von 2012 gui BKH 1 2" xfId="1149"/>
    <cellStyle name="Dziesiętny_Invoices2001Slovakia_01_Nha so 1_Dien_KH Von 2012 gui BKH 1 2" xfId="1150"/>
    <cellStyle name="Dziesietny_Invoices2001Slovakia_01_Nha so 1_Dien_QD ke hoach dau thau" xfId="1151"/>
    <cellStyle name="Dziesiętny_Invoices2001Slovakia_01_Nha so 1_Dien_QD ke hoach dau thau" xfId="1152"/>
    <cellStyle name="Dziesietny_Invoices2001Slovakia_01_Nha so 1_Dien_QD ke hoach dau thau 2" xfId="1153"/>
    <cellStyle name="Dziesiętny_Invoices2001Slovakia_01_Nha so 1_Dien_QD ke hoach dau thau 2" xfId="1154"/>
    <cellStyle name="Dziesietny_Invoices2001Slovakia_01_Nha so 1_Dien_QT khoi tinh  10.4.2015" xfId="4528"/>
    <cellStyle name="Dziesiętny_Invoices2001Slovakia_01_Nha so 1_Dien_QT khoi tinh  10.4.2015" xfId="4529"/>
    <cellStyle name="Dziesietny_Invoices2001Slovakia_01_Nha so 1_Dien_tinh toan hoang ha" xfId="1155"/>
    <cellStyle name="Dziesiętny_Invoices2001Slovakia_01_Nha so 1_Dien_tinh toan hoang ha" xfId="1156"/>
    <cellStyle name="Dziesietny_Invoices2001Slovakia_01_Nha so 1_Dien_tinh toan hoang ha 2" xfId="1157"/>
    <cellStyle name="Dziesiętny_Invoices2001Slovakia_01_Nha so 1_Dien_tinh toan hoang ha 2" xfId="1158"/>
    <cellStyle name="Dziesietny_Invoices2001Slovakia_01_Nha so 1_Dien_tinh toan hoang ha 3" xfId="4530"/>
    <cellStyle name="Dziesiętny_Invoices2001Slovakia_01_Nha so 1_Dien_tinh toan hoang ha 3" xfId="4531"/>
    <cellStyle name="Dziesietny_Invoices2001Slovakia_01_Nha so 1_Dien_tinh toan hoang ha_chuyen nguon,  ket d­u 1-sua" xfId="4532"/>
    <cellStyle name="Dziesiętny_Invoices2001Slovakia_01_Nha so 1_Dien_tinh toan hoang ha_chuyen nguon,  ket d­u 1-sua" xfId="4533"/>
    <cellStyle name="Dziesietny_Invoices2001Slovakia_01_Nha so 1_Dien_tinh toan hoang ha_Ngan sach 2014.1" xfId="4534"/>
    <cellStyle name="Dziesiętny_Invoices2001Slovakia_01_Nha so 1_Dien_tinh toan hoang ha_Ngan sach 2014.1" xfId="4535"/>
    <cellStyle name="Dziesietny_Invoices2001Slovakia_01_Nha so 1_Dien_tinh toan hoang ha_QT khoi tinh  10.4.2015" xfId="4536"/>
    <cellStyle name="Dziesiętny_Invoices2001Slovakia_01_Nha so 1_Dien_tinh toan hoang ha_QT khoi tinh  10.4.2015" xfId="4537"/>
    <cellStyle name="Dziesietny_Invoices2001Slovakia_01_Nha so 1_Dien_tinh toan hoang ha_Trung uong bo sung du toan 2013" xfId="4538"/>
    <cellStyle name="Dziesiętny_Invoices2001Slovakia_01_Nha so 1_Dien_tinh toan hoang ha_Trung uong bo sung du toan 2013" xfId="4539"/>
    <cellStyle name="Dziesietny_Invoices2001Slovakia_01_Nha so 1_Dien_Tong von ĐTPT" xfId="1159"/>
    <cellStyle name="Dziesiętny_Invoices2001Slovakia_01_Nha so 1_Dien_Tong von ĐTPT" xfId="1160"/>
    <cellStyle name="Dziesietny_Invoices2001Slovakia_01_Nha so 1_Dien_Tong von ĐTPT 2" xfId="1161"/>
    <cellStyle name="Dziesiętny_Invoices2001Slovakia_01_Nha so 1_Dien_Tong von ĐTPT 2" xfId="1162"/>
    <cellStyle name="Dziesietny_Invoices2001Slovakia_01_Nha so 1_Dien_Trung uong bo sung du toan 2013" xfId="4540"/>
    <cellStyle name="Dziesiętny_Invoices2001Slovakia_01_Nha so 1_Dien_Trung uong bo sung du toan 2013" xfId="4541"/>
    <cellStyle name="Dziesietny_Invoices2001Slovakia_10_Nha so 10_Dien1" xfId="1163"/>
    <cellStyle name="Dziesiętny_Invoices2001Slovakia_10_Nha so 10_Dien1" xfId="1164"/>
    <cellStyle name="Dziesietny_Invoices2001Slovakia_10_Nha so 10_Dien1 2" xfId="4542"/>
    <cellStyle name="Dziesiętny_Invoices2001Slovakia_10_Nha so 10_Dien1 2" xfId="4543"/>
    <cellStyle name="Dziesietny_Invoices2001Slovakia_10_Nha so 10_Dien1_bieu ke hoach dau thau" xfId="1165"/>
    <cellStyle name="Dziesiętny_Invoices2001Slovakia_10_Nha so 10_Dien1_bieu ke hoach dau thau" xfId="1166"/>
    <cellStyle name="Dziesietny_Invoices2001Slovakia_10_Nha so 10_Dien1_bieu ke hoach dau thau 2" xfId="1167"/>
    <cellStyle name="Dziesiętny_Invoices2001Slovakia_10_Nha so 10_Dien1_bieu ke hoach dau thau 2" xfId="1168"/>
    <cellStyle name="Dziesietny_Invoices2001Slovakia_10_Nha so 10_Dien1_bieu ke hoach dau thau truong mam non SKH" xfId="1169"/>
    <cellStyle name="Dziesiętny_Invoices2001Slovakia_10_Nha so 10_Dien1_bieu ke hoach dau thau truong mam non SKH" xfId="1170"/>
    <cellStyle name="Dziesietny_Invoices2001Slovakia_10_Nha so 10_Dien1_bieu ke hoach dau thau truong mam non SKH 2" xfId="1171"/>
    <cellStyle name="Dziesiętny_Invoices2001Slovakia_10_Nha so 10_Dien1_bieu ke hoach dau thau truong mam non SKH 2" xfId="1172"/>
    <cellStyle name="Dziesietny_Invoices2001Slovakia_10_Nha so 10_Dien1_bieu tong hop lai kh von 2011 gui phong TH-KTDN" xfId="1173"/>
    <cellStyle name="Dziesiętny_Invoices2001Slovakia_10_Nha so 10_Dien1_bieu tong hop lai kh von 2011 gui phong TH-KTDN" xfId="1174"/>
    <cellStyle name="Dziesietny_Invoices2001Slovakia_10_Nha so 10_Dien1_bieu tong hop lai kh von 2011 gui phong TH-KTDN 2" xfId="1175"/>
    <cellStyle name="Dziesiętny_Invoices2001Slovakia_10_Nha so 10_Dien1_bieu tong hop lai kh von 2011 gui phong TH-KTDN 2" xfId="1176"/>
    <cellStyle name="Dziesietny_Invoices2001Slovakia_10_Nha so 10_Dien1_Book1" xfId="1177"/>
    <cellStyle name="Dziesiętny_Invoices2001Slovakia_10_Nha so 10_Dien1_Book1" xfId="1178"/>
    <cellStyle name="Dziesietny_Invoices2001Slovakia_10_Nha so 10_Dien1_Book1 2" xfId="1179"/>
    <cellStyle name="Dziesiętny_Invoices2001Slovakia_10_Nha so 10_Dien1_Book1 2" xfId="1180"/>
    <cellStyle name="Dziesietny_Invoices2001Slovakia_10_Nha so 10_Dien1_Book1 3" xfId="4544"/>
    <cellStyle name="Dziesiętny_Invoices2001Slovakia_10_Nha so 10_Dien1_Book1 3" xfId="4545"/>
    <cellStyle name="Dziesietny_Invoices2001Slovakia_10_Nha so 10_Dien1_Book1_1" xfId="1181"/>
    <cellStyle name="Dziesiętny_Invoices2001Slovakia_10_Nha so 10_Dien1_Book1_1" xfId="1182"/>
    <cellStyle name="Dziesietny_Invoices2001Slovakia_10_Nha so 10_Dien1_Book1_1 2" xfId="1183"/>
    <cellStyle name="Dziesiętny_Invoices2001Slovakia_10_Nha so 10_Dien1_Book1_1 2" xfId="1184"/>
    <cellStyle name="Dziesietny_Invoices2001Slovakia_10_Nha so 10_Dien1_Book1_chuyen nguon,  ket d­u 1-sua" xfId="4546"/>
    <cellStyle name="Dziesiętny_Invoices2001Slovakia_10_Nha so 10_Dien1_Book1_chuyen nguon,  ket d­u 1-sua" xfId="4547"/>
    <cellStyle name="Dziesietny_Invoices2001Slovakia_10_Nha so 10_Dien1_Book1_DTTD chieng chan Tham lai 29-9-2009" xfId="1185"/>
    <cellStyle name="Dziesiętny_Invoices2001Slovakia_10_Nha so 10_Dien1_Book1_DTTD chieng chan Tham lai 29-9-2009" xfId="1186"/>
    <cellStyle name="Dziesietny_Invoices2001Slovakia_10_Nha so 10_Dien1_Book1_DTTD chieng chan Tham lai 29-9-2009 2" xfId="1187"/>
    <cellStyle name="Dziesiętny_Invoices2001Slovakia_10_Nha so 10_Dien1_Book1_DTTD chieng chan Tham lai 29-9-2009 2" xfId="1188"/>
    <cellStyle name="Dziesietny_Invoices2001Slovakia_10_Nha so 10_Dien1_Book1_Ke hoach 2010 (theo doi 11-8-2010)" xfId="1189"/>
    <cellStyle name="Dziesiętny_Invoices2001Slovakia_10_Nha so 10_Dien1_Book1_Ke hoach 2010 (theo doi 11-8-2010)" xfId="1190"/>
    <cellStyle name="Dziesietny_Invoices2001Slovakia_10_Nha so 10_Dien1_Book1_Ke hoach 2010 (theo doi 11-8-2010) 2" xfId="1191"/>
    <cellStyle name="Dziesiętny_Invoices2001Slovakia_10_Nha so 10_Dien1_Book1_Ke hoach 2010 (theo doi 11-8-2010) 2" xfId="1192"/>
    <cellStyle name="Dziesietny_Invoices2001Slovakia_10_Nha so 10_Dien1_Book1_ke hoach dau thau 30-6-2010" xfId="1193"/>
    <cellStyle name="Dziesiętny_Invoices2001Slovakia_10_Nha so 10_Dien1_Book1_ke hoach dau thau 30-6-2010" xfId="1194"/>
    <cellStyle name="Dziesietny_Invoices2001Slovakia_10_Nha so 10_Dien1_Book1_ke hoach dau thau 30-6-2010 2" xfId="1195"/>
    <cellStyle name="Dziesiętny_Invoices2001Slovakia_10_Nha so 10_Dien1_Book1_ke hoach dau thau 30-6-2010 2" xfId="1196"/>
    <cellStyle name="Dziesietny_Invoices2001Slovakia_10_Nha so 10_Dien1_Book1_Ngan sach 2014.1" xfId="4548"/>
    <cellStyle name="Dziesiętny_Invoices2001Slovakia_10_Nha so 10_Dien1_Book1_Ngan sach 2014.1" xfId="4549"/>
    <cellStyle name="Dziesietny_Invoices2001Slovakia_10_Nha so 10_Dien1_Book1_QT khoi tinh  10.4.2015" xfId="4550"/>
    <cellStyle name="Dziesiętny_Invoices2001Slovakia_10_Nha so 10_Dien1_Book1_QT khoi tinh  10.4.2015" xfId="4551"/>
    <cellStyle name="Dziesietny_Invoices2001Slovakia_10_Nha so 10_Dien1_Book1_Trung uong bo sung du toan 2013" xfId="4552"/>
    <cellStyle name="Dziesiętny_Invoices2001Slovakia_10_Nha so 10_Dien1_Book1_Trung uong bo sung du toan 2013" xfId="4553"/>
    <cellStyle name="Dziesietny_Invoices2001Slovakia_10_Nha so 10_Dien1_Copy of KH PHAN BO VON ĐỐI ỨNG NAM 2011 (30 TY phuong án gop WB)" xfId="1197"/>
    <cellStyle name="Dziesiętny_Invoices2001Slovakia_10_Nha so 10_Dien1_Copy of KH PHAN BO VON ĐỐI ỨNG NAM 2011 (30 TY phuong án gop WB)" xfId="1198"/>
    <cellStyle name="Dziesietny_Invoices2001Slovakia_10_Nha so 10_Dien1_Copy of KH PHAN BO VON ĐỐI ỨNG NAM 2011 (30 TY phuong án gop WB) 2" xfId="1199"/>
    <cellStyle name="Dziesiętny_Invoices2001Slovakia_10_Nha so 10_Dien1_Copy of KH PHAN BO VON ĐỐI ỨNG NAM 2011 (30 TY phuong án gop WB) 2" xfId="1200"/>
    <cellStyle name="Dziesietny_Invoices2001Slovakia_10_Nha so 10_Dien1_DTTD chieng chan Tham lai 29-9-2009" xfId="1201"/>
    <cellStyle name="Dziesiętny_Invoices2001Slovakia_10_Nha so 10_Dien1_DTTD chieng chan Tham lai 29-9-2009" xfId="1202"/>
    <cellStyle name="Dziesietny_Invoices2001Slovakia_10_Nha so 10_Dien1_DTTD chieng chan Tham lai 29-9-2009 2" xfId="1203"/>
    <cellStyle name="Dziesiętny_Invoices2001Slovakia_10_Nha so 10_Dien1_DTTD chieng chan Tham lai 29-9-2009 2" xfId="1204"/>
    <cellStyle name="Dziesietny_Invoices2001Slovakia_10_Nha so 10_Dien1_Du toan nuoc San Thang (GD2)" xfId="1205"/>
    <cellStyle name="Dziesiętny_Invoices2001Slovakia_10_Nha so 10_Dien1_Du toan nuoc San Thang (GD2)" xfId="1206"/>
    <cellStyle name="Dziesietny_Invoices2001Slovakia_10_Nha so 10_Dien1_Du toan nuoc San Thang (GD2) 2" xfId="1207"/>
    <cellStyle name="Dziesiętny_Invoices2001Slovakia_10_Nha so 10_Dien1_Du toan nuoc San Thang (GD2) 2" xfId="1208"/>
    <cellStyle name="Dziesietny_Invoices2001Slovakia_10_Nha so 10_Dien1_Du toan nuoc San Thang (GD2) 3" xfId="4554"/>
    <cellStyle name="Dziesiętny_Invoices2001Slovakia_10_Nha so 10_Dien1_Du toan nuoc San Thang (GD2) 3" xfId="4555"/>
    <cellStyle name="Dziesietny_Invoices2001Slovakia_10_Nha so 10_Dien1_Du toan nuoc San Thang (GD2)_chuyen nguon,  ket d­u 1-sua" xfId="4556"/>
    <cellStyle name="Dziesiętny_Invoices2001Slovakia_10_Nha so 10_Dien1_Du toan nuoc San Thang (GD2)_chuyen nguon,  ket d­u 1-sua" xfId="4557"/>
    <cellStyle name="Dziesietny_Invoices2001Slovakia_10_Nha so 10_Dien1_Du toan nuoc San Thang (GD2)_Ngan sach 2014.1" xfId="4558"/>
    <cellStyle name="Dziesiętny_Invoices2001Slovakia_10_Nha so 10_Dien1_Du toan nuoc San Thang (GD2)_Ngan sach 2014.1" xfId="4559"/>
    <cellStyle name="Dziesietny_Invoices2001Slovakia_10_Nha so 10_Dien1_Du toan nuoc San Thang (GD2)_QT khoi tinh  10.4.2015" xfId="4560"/>
    <cellStyle name="Dziesiętny_Invoices2001Slovakia_10_Nha so 10_Dien1_Du toan nuoc San Thang (GD2)_QT khoi tinh  10.4.2015" xfId="4561"/>
    <cellStyle name="Dziesietny_Invoices2001Slovakia_10_Nha so 10_Dien1_Du toan nuoc San Thang (GD2)_Trung uong bo sung du toan 2013" xfId="4562"/>
    <cellStyle name="Dziesiętny_Invoices2001Slovakia_10_Nha so 10_Dien1_Du toan nuoc San Thang (GD2)_Trung uong bo sung du toan 2013" xfId="4563"/>
    <cellStyle name="Dziesietny_Invoices2001Slovakia_10_Nha so 10_Dien1_Ke hoach 2010 (theo doi 11-8-2010)" xfId="1209"/>
    <cellStyle name="Dziesiętny_Invoices2001Slovakia_10_Nha so 10_Dien1_Ke hoach 2010 (theo doi 11-8-2010)" xfId="1210"/>
    <cellStyle name="Dziesietny_Invoices2001Slovakia_10_Nha so 10_Dien1_Ke hoach 2010 (theo doi 11-8-2010) 2" xfId="1211"/>
    <cellStyle name="Dziesiętny_Invoices2001Slovakia_10_Nha so 10_Dien1_Ke hoach 2010 (theo doi 11-8-2010) 2" xfId="1212"/>
    <cellStyle name="Dziesietny_Invoices2001Slovakia_10_Nha so 10_Dien1_ke hoach dau thau 30-6-2010" xfId="1213"/>
    <cellStyle name="Dziesiętny_Invoices2001Slovakia_10_Nha so 10_Dien1_ke hoach dau thau 30-6-2010" xfId="1214"/>
    <cellStyle name="Dziesietny_Invoices2001Slovakia_10_Nha so 10_Dien1_ke hoach dau thau 30-6-2010 2" xfId="1215"/>
    <cellStyle name="Dziesiętny_Invoices2001Slovakia_10_Nha so 10_Dien1_ke hoach dau thau 30-6-2010 2" xfId="1216"/>
    <cellStyle name="Dziesietny_Invoices2001Slovakia_10_Nha so 10_Dien1_KH Von 2012 gui BKH 1" xfId="1217"/>
    <cellStyle name="Dziesiętny_Invoices2001Slovakia_10_Nha so 10_Dien1_KH Von 2012 gui BKH 1" xfId="1218"/>
    <cellStyle name="Dziesietny_Invoices2001Slovakia_10_Nha so 10_Dien1_KH Von 2012 gui BKH 1 2" xfId="1219"/>
    <cellStyle name="Dziesiętny_Invoices2001Slovakia_10_Nha so 10_Dien1_KH Von 2012 gui BKH 1 2" xfId="1220"/>
    <cellStyle name="Dziesietny_Invoices2001Slovakia_10_Nha so 10_Dien1_QD ke hoach dau thau" xfId="1221"/>
    <cellStyle name="Dziesiętny_Invoices2001Slovakia_10_Nha so 10_Dien1_QD ke hoach dau thau" xfId="1222"/>
    <cellStyle name="Dziesietny_Invoices2001Slovakia_10_Nha so 10_Dien1_QD ke hoach dau thau 2" xfId="1223"/>
    <cellStyle name="Dziesiętny_Invoices2001Slovakia_10_Nha so 10_Dien1_QD ke hoach dau thau 2" xfId="1224"/>
    <cellStyle name="Dziesietny_Invoices2001Slovakia_10_Nha so 10_Dien1_QT khoi tinh  10.4.2015" xfId="4564"/>
    <cellStyle name="Dziesiętny_Invoices2001Slovakia_10_Nha so 10_Dien1_QT khoi tinh  10.4.2015" xfId="4565"/>
    <cellStyle name="Dziesietny_Invoices2001Slovakia_10_Nha so 10_Dien1_tinh toan hoang ha" xfId="1225"/>
    <cellStyle name="Dziesiętny_Invoices2001Slovakia_10_Nha so 10_Dien1_tinh toan hoang ha" xfId="1226"/>
    <cellStyle name="Dziesietny_Invoices2001Slovakia_10_Nha so 10_Dien1_tinh toan hoang ha 2" xfId="1227"/>
    <cellStyle name="Dziesiętny_Invoices2001Slovakia_10_Nha so 10_Dien1_tinh toan hoang ha 2" xfId="1228"/>
    <cellStyle name="Dziesietny_Invoices2001Slovakia_10_Nha so 10_Dien1_tinh toan hoang ha 3" xfId="4566"/>
    <cellStyle name="Dziesiętny_Invoices2001Slovakia_10_Nha so 10_Dien1_tinh toan hoang ha 3" xfId="4567"/>
    <cellStyle name="Dziesietny_Invoices2001Slovakia_10_Nha so 10_Dien1_tinh toan hoang ha_chuyen nguon,  ket d­u 1-sua" xfId="4568"/>
    <cellStyle name="Dziesiętny_Invoices2001Slovakia_10_Nha so 10_Dien1_tinh toan hoang ha_chuyen nguon,  ket d­u 1-sua" xfId="4569"/>
    <cellStyle name="Dziesietny_Invoices2001Slovakia_10_Nha so 10_Dien1_tinh toan hoang ha_Ngan sach 2014.1" xfId="4570"/>
    <cellStyle name="Dziesiętny_Invoices2001Slovakia_10_Nha so 10_Dien1_tinh toan hoang ha_Ngan sach 2014.1" xfId="4571"/>
    <cellStyle name="Dziesietny_Invoices2001Slovakia_10_Nha so 10_Dien1_tinh toan hoang ha_QT khoi tinh  10.4.2015" xfId="4572"/>
    <cellStyle name="Dziesiętny_Invoices2001Slovakia_10_Nha so 10_Dien1_tinh toan hoang ha_QT khoi tinh  10.4.2015" xfId="4573"/>
    <cellStyle name="Dziesietny_Invoices2001Slovakia_10_Nha so 10_Dien1_tinh toan hoang ha_Trung uong bo sung du toan 2013" xfId="4574"/>
    <cellStyle name="Dziesiętny_Invoices2001Slovakia_10_Nha so 10_Dien1_tinh toan hoang ha_Trung uong bo sung du toan 2013" xfId="4575"/>
    <cellStyle name="Dziesietny_Invoices2001Slovakia_10_Nha so 10_Dien1_Tong von ĐTPT" xfId="1229"/>
    <cellStyle name="Dziesiętny_Invoices2001Slovakia_10_Nha so 10_Dien1_Tong von ĐTPT" xfId="1230"/>
    <cellStyle name="Dziesietny_Invoices2001Slovakia_10_Nha so 10_Dien1_Tong von ĐTPT 2" xfId="1231"/>
    <cellStyle name="Dziesiętny_Invoices2001Slovakia_10_Nha so 10_Dien1_Tong von ĐTPT 2" xfId="1232"/>
    <cellStyle name="Dziesietny_Invoices2001Slovakia_10_Nha so 10_Dien1_Trung uong bo sung du toan 2013" xfId="4576"/>
    <cellStyle name="Dziesiętny_Invoices2001Slovakia_10_Nha so 10_Dien1_Trung uong bo sung du toan 2013" xfId="4577"/>
    <cellStyle name="Dziesietny_Invoices2001Slovakia_bang so sanh gia tri" xfId="1233"/>
    <cellStyle name="Dziesiętny_Invoices2001Slovakia_bieu ke hoach dau thau" xfId="1234"/>
    <cellStyle name="Dziesietny_Invoices2001Slovakia_bieu tong hop lai kh von 2011 gui phong TH-KTDN" xfId="1235"/>
    <cellStyle name="Dziesiętny_Invoices2001Slovakia_bieu tong hop lai kh von 2011 gui phong TH-KTDN" xfId="1236"/>
    <cellStyle name="Dziesietny_Invoices2001Slovakia_bieu tong hop lai kh von 2011 gui phong TH-KTDN 2" xfId="1237"/>
    <cellStyle name="Dziesiętny_Invoices2001Slovakia_bieu tong hop lai kh von 2011 gui phong TH-KTDN 2" xfId="1238"/>
    <cellStyle name="Dziesietny_Invoices2001Slovakia_BIỂU TỔNG HỢP LẦN CUỐI SỬA THEO NGHI QUYẾT SỐ 81" xfId="1239"/>
    <cellStyle name="Dziesiętny_Invoices2001Slovakia_Book1" xfId="1240"/>
    <cellStyle name="Dziesietny_Invoices2001Slovakia_Book1_1" xfId="1241"/>
    <cellStyle name="Dziesiętny_Invoices2001Slovakia_Book1_1" xfId="1242"/>
    <cellStyle name="Dziesietny_Invoices2001Slovakia_Book1_1 2" xfId="4578"/>
    <cellStyle name="Dziesiętny_Invoices2001Slovakia_Book1_1 2" xfId="4579"/>
    <cellStyle name="Dziesietny_Invoices2001Slovakia_Book1_1_bieu ke hoach dau thau" xfId="1243"/>
    <cellStyle name="Dziesiętny_Invoices2001Slovakia_Book1_1_bieu ke hoach dau thau" xfId="1244"/>
    <cellStyle name="Dziesietny_Invoices2001Slovakia_Book1_1_bieu ke hoach dau thau 2" xfId="1245"/>
    <cellStyle name="Dziesiętny_Invoices2001Slovakia_Book1_1_bieu ke hoach dau thau 2" xfId="1246"/>
    <cellStyle name="Dziesietny_Invoices2001Slovakia_Book1_1_bieu ke hoach dau thau truong mam non SKH" xfId="1247"/>
    <cellStyle name="Dziesiętny_Invoices2001Slovakia_Book1_1_bieu ke hoach dau thau truong mam non SKH" xfId="1248"/>
    <cellStyle name="Dziesietny_Invoices2001Slovakia_Book1_1_bieu ke hoach dau thau truong mam non SKH 2" xfId="1249"/>
    <cellStyle name="Dziesiętny_Invoices2001Slovakia_Book1_1_bieu ke hoach dau thau truong mam non SKH 2" xfId="1250"/>
    <cellStyle name="Dziesietny_Invoices2001Slovakia_Book1_1_bieu tong hop lai kh von 2011 gui phong TH-KTDN" xfId="1251"/>
    <cellStyle name="Dziesiętny_Invoices2001Slovakia_Book1_1_bieu tong hop lai kh von 2011 gui phong TH-KTDN" xfId="1252"/>
    <cellStyle name="Dziesietny_Invoices2001Slovakia_Book1_1_bieu tong hop lai kh von 2011 gui phong TH-KTDN 2" xfId="1253"/>
    <cellStyle name="Dziesiętny_Invoices2001Slovakia_Book1_1_bieu tong hop lai kh von 2011 gui phong TH-KTDN 2" xfId="1254"/>
    <cellStyle name="Dziesietny_Invoices2001Slovakia_Book1_1_Book1" xfId="1255"/>
    <cellStyle name="Dziesiętny_Invoices2001Slovakia_Book1_1_Book1" xfId="1256"/>
    <cellStyle name="Dziesietny_Invoices2001Slovakia_Book1_1_Book1 2" xfId="4580"/>
    <cellStyle name="Dziesiętny_Invoices2001Slovakia_Book1_1_Book1 2" xfId="4581"/>
    <cellStyle name="Dziesietny_Invoices2001Slovakia_Book1_1_Book1_1" xfId="1257"/>
    <cellStyle name="Dziesiętny_Invoices2001Slovakia_Book1_1_Book1_1" xfId="1258"/>
    <cellStyle name="Dziesietny_Invoices2001Slovakia_Book1_1_Book1_1 2" xfId="1259"/>
    <cellStyle name="Dziesiętny_Invoices2001Slovakia_Book1_1_Book1_1 2" xfId="1260"/>
    <cellStyle name="Dziesietny_Invoices2001Slovakia_Book1_1_Book1_1 3" xfId="4582"/>
    <cellStyle name="Dziesiętny_Invoices2001Slovakia_Book1_1_Book1_1 3" xfId="4583"/>
    <cellStyle name="Dziesietny_Invoices2001Slovakia_Book1_1_Book1_1_chuyen nguon,  ket d­u 1-sua" xfId="4584"/>
    <cellStyle name="Dziesiętny_Invoices2001Slovakia_Book1_1_Book1_1_chuyen nguon,  ket d­u 1-sua" xfId="4585"/>
    <cellStyle name="Dziesietny_Invoices2001Slovakia_Book1_1_Book1_1_DTTD chieng chan Tham lai 29-9-2009" xfId="1261"/>
    <cellStyle name="Dziesiętny_Invoices2001Slovakia_Book1_1_Book1_1_DTTD chieng chan Tham lai 29-9-2009" xfId="1262"/>
    <cellStyle name="Dziesietny_Invoices2001Slovakia_Book1_1_Book1_1_DTTD chieng chan Tham lai 29-9-2009 2" xfId="1263"/>
    <cellStyle name="Dziesiętny_Invoices2001Slovakia_Book1_1_Book1_1_DTTD chieng chan Tham lai 29-9-2009 2" xfId="1264"/>
    <cellStyle name="Dziesietny_Invoices2001Slovakia_Book1_1_Book1_1_Ke hoach 2010 (theo doi 11-8-2010)" xfId="1265"/>
    <cellStyle name="Dziesiętny_Invoices2001Slovakia_Book1_1_Book1_1_Ke hoach 2010 (theo doi 11-8-2010)" xfId="1266"/>
    <cellStyle name="Dziesietny_Invoices2001Slovakia_Book1_1_Book1_1_Ke hoach 2010 (theo doi 11-8-2010) 2" xfId="1267"/>
    <cellStyle name="Dziesiętny_Invoices2001Slovakia_Book1_1_Book1_1_Ke hoach 2010 (theo doi 11-8-2010) 2" xfId="1268"/>
    <cellStyle name="Dziesietny_Invoices2001Slovakia_Book1_1_Book1_1_ke hoach dau thau 30-6-2010" xfId="1269"/>
    <cellStyle name="Dziesiętny_Invoices2001Slovakia_Book1_1_Book1_1_ke hoach dau thau 30-6-2010" xfId="1270"/>
    <cellStyle name="Dziesietny_Invoices2001Slovakia_Book1_1_Book1_1_ke hoach dau thau 30-6-2010 2" xfId="1271"/>
    <cellStyle name="Dziesiętny_Invoices2001Slovakia_Book1_1_Book1_1_ke hoach dau thau 30-6-2010 2" xfId="1272"/>
    <cellStyle name="Dziesietny_Invoices2001Slovakia_Book1_1_Book1_1_Ngan sach 2014.1" xfId="4586"/>
    <cellStyle name="Dziesiętny_Invoices2001Slovakia_Book1_1_Book1_1_Ngan sach 2014.1" xfId="4587"/>
    <cellStyle name="Dziesietny_Invoices2001Slovakia_Book1_1_Book1_1_QT khoi tinh  10.4.2015" xfId="4588"/>
    <cellStyle name="Dziesiętny_Invoices2001Slovakia_Book1_1_Book1_1_QT khoi tinh  10.4.2015" xfId="4589"/>
    <cellStyle name="Dziesietny_Invoices2001Slovakia_Book1_1_Book1_1_Trung uong bo sung du toan 2013" xfId="4590"/>
    <cellStyle name="Dziesiętny_Invoices2001Slovakia_Book1_1_Book1_1_Trung uong bo sung du toan 2013" xfId="4591"/>
    <cellStyle name="Dziesietny_Invoices2001Slovakia_Book1_1_Book1_2" xfId="1273"/>
    <cellStyle name="Dziesiętny_Invoices2001Slovakia_Book1_1_Book1_2" xfId="1274"/>
    <cellStyle name="Dziesietny_Invoices2001Slovakia_Book1_1_Book1_2_ke hoach dau thau 30-6-2010" xfId="1275"/>
    <cellStyle name="Dziesiętny_Invoices2001Slovakia_Book1_1_Book1_2_ke hoach dau thau 30-6-2010" xfId="1276"/>
    <cellStyle name="Dziesietny_Invoices2001Slovakia_Book1_1_Book1_2_ke hoach dau thau 30-6-2010 2" xfId="1277"/>
    <cellStyle name="Dziesiętny_Invoices2001Slovakia_Book1_1_Book1_2_ke hoach dau thau 30-6-2010 2" xfId="1278"/>
    <cellStyle name="Dziesietny_Invoices2001Slovakia_Book1_1_Book1_3" xfId="1279"/>
    <cellStyle name="Dziesiętny_Invoices2001Slovakia_Book1_1_Book1_3" xfId="1280"/>
    <cellStyle name="Dziesietny_Invoices2001Slovakia_Book1_1_Book1_bieu ke hoach dau thau" xfId="1281"/>
    <cellStyle name="Dziesiętny_Invoices2001Slovakia_Book1_1_Book1_bieu ke hoach dau thau" xfId="1282"/>
    <cellStyle name="Dziesietny_Invoices2001Slovakia_Book1_1_Book1_bieu ke hoach dau thau 2" xfId="1283"/>
    <cellStyle name="Dziesiętny_Invoices2001Slovakia_Book1_1_Book1_bieu ke hoach dau thau 2" xfId="1284"/>
    <cellStyle name="Dziesietny_Invoices2001Slovakia_Book1_1_Book1_bieu ke hoach dau thau truong mam non SKH" xfId="1285"/>
    <cellStyle name="Dziesiętny_Invoices2001Slovakia_Book1_1_Book1_bieu ke hoach dau thau truong mam non SKH" xfId="1286"/>
    <cellStyle name="Dziesietny_Invoices2001Slovakia_Book1_1_Book1_bieu ke hoach dau thau truong mam non SKH 2" xfId="1287"/>
    <cellStyle name="Dziesiętny_Invoices2001Slovakia_Book1_1_Book1_bieu ke hoach dau thau truong mam non SKH 2" xfId="1288"/>
    <cellStyle name="Dziesietny_Invoices2001Slovakia_Book1_1_Book1_bieu tong hop lai kh von 2011 gui phong TH-KTDN" xfId="1289"/>
    <cellStyle name="Dziesiętny_Invoices2001Slovakia_Book1_1_Book1_bieu tong hop lai kh von 2011 gui phong TH-KTDN" xfId="1290"/>
    <cellStyle name="Dziesietny_Invoices2001Slovakia_Book1_1_Book1_bieu tong hop lai kh von 2011 gui phong TH-KTDN 2" xfId="1291"/>
    <cellStyle name="Dziesiętny_Invoices2001Slovakia_Book1_1_Book1_bieu tong hop lai kh von 2011 gui phong TH-KTDN 2" xfId="1292"/>
    <cellStyle name="Dziesietny_Invoices2001Slovakia_Book1_1_Book1_Book1" xfId="1293"/>
    <cellStyle name="Dziesiętny_Invoices2001Slovakia_Book1_1_Book1_Book1" xfId="1294"/>
    <cellStyle name="Dziesietny_Invoices2001Slovakia_Book1_1_Book1_Book1 2" xfId="1295"/>
    <cellStyle name="Dziesiętny_Invoices2001Slovakia_Book1_1_Book1_Book1 2" xfId="1296"/>
    <cellStyle name="Dziesietny_Invoices2001Slovakia_Book1_1_Book1_Book1 3" xfId="4592"/>
    <cellStyle name="Dziesiętny_Invoices2001Slovakia_Book1_1_Book1_Book1 3" xfId="4593"/>
    <cellStyle name="Dziesietny_Invoices2001Slovakia_Book1_1_Book1_Book1_1" xfId="1297"/>
    <cellStyle name="Dziesiętny_Invoices2001Slovakia_Book1_1_Book1_Book1_1" xfId="1298"/>
    <cellStyle name="Dziesietny_Invoices2001Slovakia_Book1_1_Book1_Book1_1 2" xfId="1299"/>
    <cellStyle name="Dziesiętny_Invoices2001Slovakia_Book1_1_Book1_Book1_1 2" xfId="1300"/>
    <cellStyle name="Dziesietny_Invoices2001Slovakia_Book1_1_Book1_Book1_chuyen nguon,  ket d­u 1-sua" xfId="4594"/>
    <cellStyle name="Dziesiętny_Invoices2001Slovakia_Book1_1_Book1_Book1_chuyen nguon,  ket d­u 1-sua" xfId="4595"/>
    <cellStyle name="Dziesietny_Invoices2001Slovakia_Book1_1_Book1_Book1_DTTD chieng chan Tham lai 29-9-2009" xfId="1301"/>
    <cellStyle name="Dziesiętny_Invoices2001Slovakia_Book1_1_Book1_Book1_DTTD chieng chan Tham lai 29-9-2009" xfId="1302"/>
    <cellStyle name="Dziesietny_Invoices2001Slovakia_Book1_1_Book1_Book1_DTTD chieng chan Tham lai 29-9-2009 2" xfId="1303"/>
    <cellStyle name="Dziesiętny_Invoices2001Slovakia_Book1_1_Book1_Book1_DTTD chieng chan Tham lai 29-9-2009 2" xfId="1304"/>
    <cellStyle name="Dziesietny_Invoices2001Slovakia_Book1_1_Book1_Book1_Ke hoach 2010 (theo doi 11-8-2010)" xfId="1305"/>
    <cellStyle name="Dziesiętny_Invoices2001Slovakia_Book1_1_Book1_Book1_Ke hoach 2010 (theo doi 11-8-2010)" xfId="1306"/>
    <cellStyle name="Dziesietny_Invoices2001Slovakia_Book1_1_Book1_Book1_Ke hoach 2010 (theo doi 11-8-2010) 2" xfId="1307"/>
    <cellStyle name="Dziesiętny_Invoices2001Slovakia_Book1_1_Book1_Book1_Ke hoach 2010 (theo doi 11-8-2010) 2" xfId="1308"/>
    <cellStyle name="Dziesietny_Invoices2001Slovakia_Book1_1_Book1_Book1_ke hoach dau thau 30-6-2010" xfId="1309"/>
    <cellStyle name="Dziesiętny_Invoices2001Slovakia_Book1_1_Book1_Book1_ke hoach dau thau 30-6-2010" xfId="1310"/>
    <cellStyle name="Dziesietny_Invoices2001Slovakia_Book1_1_Book1_Book1_ke hoach dau thau 30-6-2010 2" xfId="1311"/>
    <cellStyle name="Dziesiętny_Invoices2001Slovakia_Book1_1_Book1_Book1_ke hoach dau thau 30-6-2010 2" xfId="1312"/>
    <cellStyle name="Dziesietny_Invoices2001Slovakia_Book1_1_Book1_Book1_Ngan sach 2014.1" xfId="4596"/>
    <cellStyle name="Dziesiętny_Invoices2001Slovakia_Book1_1_Book1_Book1_Ngan sach 2014.1" xfId="4597"/>
    <cellStyle name="Dziesietny_Invoices2001Slovakia_Book1_1_Book1_Book1_QT khoi tinh  10.4.2015" xfId="4598"/>
    <cellStyle name="Dziesiętny_Invoices2001Slovakia_Book1_1_Book1_Book1_QT khoi tinh  10.4.2015" xfId="4599"/>
    <cellStyle name="Dziesietny_Invoices2001Slovakia_Book1_1_Book1_Book1_Trung uong bo sung du toan 2013" xfId="4600"/>
    <cellStyle name="Dziesiętny_Invoices2001Slovakia_Book1_1_Book1_Book1_Trung uong bo sung du toan 2013" xfId="4601"/>
    <cellStyle name="Dziesietny_Invoices2001Slovakia_Book1_1_Book1_Copy of KH PHAN BO VON ĐỐI ỨNG NAM 2011 (30 TY phuong án gop WB)" xfId="1313"/>
    <cellStyle name="Dziesiętny_Invoices2001Slovakia_Book1_1_Book1_Copy of KH PHAN BO VON ĐỐI ỨNG NAM 2011 (30 TY phuong án gop WB)" xfId="1314"/>
    <cellStyle name="Dziesietny_Invoices2001Slovakia_Book1_1_Book1_Copy of KH PHAN BO VON ĐỐI ỨNG NAM 2011 (30 TY phuong án gop WB) 2" xfId="1315"/>
    <cellStyle name="Dziesiętny_Invoices2001Slovakia_Book1_1_Book1_Copy of KH PHAN BO VON ĐỐI ỨNG NAM 2011 (30 TY phuong án gop WB) 2" xfId="1316"/>
    <cellStyle name="Dziesietny_Invoices2001Slovakia_Book1_1_Book1_DTTD chieng chan Tham lai 29-9-2009" xfId="1317"/>
    <cellStyle name="Dziesiętny_Invoices2001Slovakia_Book1_1_Book1_DTTD chieng chan Tham lai 29-9-2009" xfId="1318"/>
    <cellStyle name="Dziesietny_Invoices2001Slovakia_Book1_1_Book1_DTTD chieng chan Tham lai 29-9-2009 2" xfId="1319"/>
    <cellStyle name="Dziesiętny_Invoices2001Slovakia_Book1_1_Book1_DTTD chieng chan Tham lai 29-9-2009 2" xfId="1320"/>
    <cellStyle name="Dziesietny_Invoices2001Slovakia_Book1_1_Book1_Du toan nuoc San Thang (GD2)" xfId="1321"/>
    <cellStyle name="Dziesiętny_Invoices2001Slovakia_Book1_1_Book1_Du toan nuoc San Thang (GD2)" xfId="1322"/>
    <cellStyle name="Dziesietny_Invoices2001Slovakia_Book1_1_Book1_Du toan nuoc San Thang (GD2) 2" xfId="1323"/>
    <cellStyle name="Dziesiętny_Invoices2001Slovakia_Book1_1_Book1_Du toan nuoc San Thang (GD2) 2" xfId="1324"/>
    <cellStyle name="Dziesietny_Invoices2001Slovakia_Book1_1_Book1_Du toan nuoc San Thang (GD2) 3" xfId="4602"/>
    <cellStyle name="Dziesiętny_Invoices2001Slovakia_Book1_1_Book1_Du toan nuoc San Thang (GD2) 3" xfId="4603"/>
    <cellStyle name="Dziesietny_Invoices2001Slovakia_Book1_1_Book1_Du toan nuoc San Thang (GD2)_chuyen nguon,  ket d­u 1-sua" xfId="4604"/>
    <cellStyle name="Dziesiętny_Invoices2001Slovakia_Book1_1_Book1_Du toan nuoc San Thang (GD2)_chuyen nguon,  ket d­u 1-sua" xfId="4605"/>
    <cellStyle name="Dziesietny_Invoices2001Slovakia_Book1_1_Book1_Du toan nuoc San Thang (GD2)_Ngan sach 2014.1" xfId="4606"/>
    <cellStyle name="Dziesiętny_Invoices2001Slovakia_Book1_1_Book1_Du toan nuoc San Thang (GD2)_Ngan sach 2014.1" xfId="4607"/>
    <cellStyle name="Dziesietny_Invoices2001Slovakia_Book1_1_Book1_Du toan nuoc San Thang (GD2)_QT khoi tinh  10.4.2015" xfId="4608"/>
    <cellStyle name="Dziesiętny_Invoices2001Slovakia_Book1_1_Book1_Du toan nuoc San Thang (GD2)_QT khoi tinh  10.4.2015" xfId="4609"/>
    <cellStyle name="Dziesietny_Invoices2001Slovakia_Book1_1_Book1_Du toan nuoc San Thang (GD2)_Trung uong bo sung du toan 2013" xfId="4610"/>
    <cellStyle name="Dziesiętny_Invoices2001Slovakia_Book1_1_Book1_Du toan nuoc San Thang (GD2)_Trung uong bo sung du toan 2013" xfId="4611"/>
    <cellStyle name="Dziesietny_Invoices2001Slovakia_Book1_1_Book1_Ke hoach 2010 (theo doi 11-8-2010)" xfId="1325"/>
    <cellStyle name="Dziesiętny_Invoices2001Slovakia_Book1_1_Book1_Ke hoach 2010 (theo doi 11-8-2010)" xfId="1326"/>
    <cellStyle name="Dziesietny_Invoices2001Slovakia_Book1_1_Book1_Ke hoach 2010 (theo doi 11-8-2010) 2" xfId="1327"/>
    <cellStyle name="Dziesiętny_Invoices2001Slovakia_Book1_1_Book1_Ke hoach 2010 (theo doi 11-8-2010) 2" xfId="1328"/>
    <cellStyle name="Dziesietny_Invoices2001Slovakia_Book1_1_Book1_ke hoach dau thau 30-6-2010" xfId="1329"/>
    <cellStyle name="Dziesiętny_Invoices2001Slovakia_Book1_1_Book1_ke hoach dau thau 30-6-2010" xfId="1330"/>
    <cellStyle name="Dziesietny_Invoices2001Slovakia_Book1_1_Book1_ke hoach dau thau 30-6-2010 2" xfId="1331"/>
    <cellStyle name="Dziesiętny_Invoices2001Slovakia_Book1_1_Book1_ke hoach dau thau 30-6-2010 2" xfId="1332"/>
    <cellStyle name="Dziesietny_Invoices2001Slovakia_Book1_1_Book1_KH Von 2012 gui BKH 1" xfId="1333"/>
    <cellStyle name="Dziesiętny_Invoices2001Slovakia_Book1_1_Book1_KH Von 2012 gui BKH 1" xfId="1334"/>
    <cellStyle name="Dziesietny_Invoices2001Slovakia_Book1_1_Book1_KH Von 2012 gui BKH 1 2" xfId="1335"/>
    <cellStyle name="Dziesiętny_Invoices2001Slovakia_Book1_1_Book1_KH Von 2012 gui BKH 1 2" xfId="1336"/>
    <cellStyle name="Dziesietny_Invoices2001Slovakia_Book1_1_Book1_QD ke hoach dau thau" xfId="1337"/>
    <cellStyle name="Dziesiętny_Invoices2001Slovakia_Book1_1_Book1_QD ke hoach dau thau" xfId="1338"/>
    <cellStyle name="Dziesietny_Invoices2001Slovakia_Book1_1_Book1_QD ke hoach dau thau 2" xfId="1339"/>
    <cellStyle name="Dziesiętny_Invoices2001Slovakia_Book1_1_Book1_QD ke hoach dau thau 2" xfId="1340"/>
    <cellStyle name="Dziesietny_Invoices2001Slovakia_Book1_1_Book1_QT khoi tinh  10.4.2015" xfId="4612"/>
    <cellStyle name="Dziesiętny_Invoices2001Slovakia_Book1_1_Book1_QT khoi tinh  10.4.2015" xfId="4613"/>
    <cellStyle name="Dziesietny_Invoices2001Slovakia_Book1_1_Book1_tinh toan hoang ha" xfId="1341"/>
    <cellStyle name="Dziesiętny_Invoices2001Slovakia_Book1_1_Book1_tinh toan hoang ha" xfId="1342"/>
    <cellStyle name="Dziesietny_Invoices2001Slovakia_Book1_1_Book1_tinh toan hoang ha 2" xfId="1343"/>
    <cellStyle name="Dziesiętny_Invoices2001Slovakia_Book1_1_Book1_tinh toan hoang ha 2" xfId="1344"/>
    <cellStyle name="Dziesietny_Invoices2001Slovakia_Book1_1_Book1_tinh toan hoang ha 3" xfId="4614"/>
    <cellStyle name="Dziesiętny_Invoices2001Slovakia_Book1_1_Book1_tinh toan hoang ha 3" xfId="4615"/>
    <cellStyle name="Dziesietny_Invoices2001Slovakia_Book1_1_Book1_tinh toan hoang ha_chuyen nguon,  ket d­u 1-sua" xfId="4616"/>
    <cellStyle name="Dziesiętny_Invoices2001Slovakia_Book1_1_Book1_tinh toan hoang ha_chuyen nguon,  ket d­u 1-sua" xfId="4617"/>
    <cellStyle name="Dziesietny_Invoices2001Slovakia_Book1_1_Book1_tinh toan hoang ha_Ngan sach 2014.1" xfId="4618"/>
    <cellStyle name="Dziesiętny_Invoices2001Slovakia_Book1_1_Book1_tinh toan hoang ha_Ngan sach 2014.1" xfId="4619"/>
    <cellStyle name="Dziesietny_Invoices2001Slovakia_Book1_1_Book1_tinh toan hoang ha_QT khoi tinh  10.4.2015" xfId="4620"/>
    <cellStyle name="Dziesiętny_Invoices2001Slovakia_Book1_1_Book1_tinh toan hoang ha_QT khoi tinh  10.4.2015" xfId="4621"/>
    <cellStyle name="Dziesietny_Invoices2001Slovakia_Book1_1_Book1_tinh toan hoang ha_Trung uong bo sung du toan 2013" xfId="4622"/>
    <cellStyle name="Dziesiętny_Invoices2001Slovakia_Book1_1_Book1_tinh toan hoang ha_Trung uong bo sung du toan 2013" xfId="4623"/>
    <cellStyle name="Dziesietny_Invoices2001Slovakia_Book1_1_Book1_Tong von ĐTPT" xfId="1345"/>
    <cellStyle name="Dziesiętny_Invoices2001Slovakia_Book1_1_Book1_Tong von ĐTPT" xfId="1346"/>
    <cellStyle name="Dziesietny_Invoices2001Slovakia_Book1_1_Book1_Tong von ĐTPT 2" xfId="1347"/>
    <cellStyle name="Dziesiętny_Invoices2001Slovakia_Book1_1_Book1_Tong von ĐTPT 2" xfId="1348"/>
    <cellStyle name="Dziesietny_Invoices2001Slovakia_Book1_1_Book1_Trung uong bo sung du toan 2013" xfId="4624"/>
    <cellStyle name="Dziesiętny_Invoices2001Slovakia_Book1_1_Book1_Trung uong bo sung du toan 2013" xfId="4625"/>
    <cellStyle name="Dziesietny_Invoices2001Slovakia_Book1_1_Copy of KH PHAN BO VON ĐỐI ỨNG NAM 2011 (30 TY phuong án gop WB)" xfId="1349"/>
    <cellStyle name="Dziesiętny_Invoices2001Slovakia_Book1_1_Copy of KH PHAN BO VON ĐỐI ỨNG NAM 2011 (30 TY phuong án gop WB)" xfId="1350"/>
    <cellStyle name="Dziesietny_Invoices2001Slovakia_Book1_1_Copy of KH PHAN BO VON ĐỐI ỨNG NAM 2011 (30 TY phuong án gop WB) 2" xfId="1351"/>
    <cellStyle name="Dziesiętny_Invoices2001Slovakia_Book1_1_Copy of KH PHAN BO VON ĐỐI ỨNG NAM 2011 (30 TY phuong án gop WB) 2" xfId="1352"/>
    <cellStyle name="Dziesietny_Invoices2001Slovakia_Book1_1_DTTD chieng chan Tham lai 29-9-2009" xfId="1353"/>
    <cellStyle name="Dziesiętny_Invoices2001Slovakia_Book1_1_DTTD chieng chan Tham lai 29-9-2009" xfId="1354"/>
    <cellStyle name="Dziesietny_Invoices2001Slovakia_Book1_1_DTTD chieng chan Tham lai 29-9-2009 2" xfId="1355"/>
    <cellStyle name="Dziesiętny_Invoices2001Slovakia_Book1_1_DTTD chieng chan Tham lai 29-9-2009 2" xfId="1356"/>
    <cellStyle name="Dziesietny_Invoices2001Slovakia_Book1_1_Du toan nuoc San Thang (GD2)" xfId="1357"/>
    <cellStyle name="Dziesiętny_Invoices2001Slovakia_Book1_1_Du toan nuoc San Thang (GD2)" xfId="1358"/>
    <cellStyle name="Dziesietny_Invoices2001Slovakia_Book1_1_Du toan nuoc San Thang (GD2) 2" xfId="1359"/>
    <cellStyle name="Dziesiętny_Invoices2001Slovakia_Book1_1_Du toan nuoc San Thang (GD2) 2" xfId="1360"/>
    <cellStyle name="Dziesietny_Invoices2001Slovakia_Book1_1_Du toan nuoc San Thang (GD2) 3" xfId="4626"/>
    <cellStyle name="Dziesiętny_Invoices2001Slovakia_Book1_1_Du toan nuoc San Thang (GD2) 3" xfId="4627"/>
    <cellStyle name="Dziesietny_Invoices2001Slovakia_Book1_1_Du toan nuoc San Thang (GD2)_chuyen nguon,  ket d­u 1-sua" xfId="4628"/>
    <cellStyle name="Dziesiętny_Invoices2001Slovakia_Book1_1_Du toan nuoc San Thang (GD2)_chuyen nguon,  ket d­u 1-sua" xfId="4629"/>
    <cellStyle name="Dziesietny_Invoices2001Slovakia_Book1_1_Du toan nuoc San Thang (GD2)_Ngan sach 2014.1" xfId="4630"/>
    <cellStyle name="Dziesiętny_Invoices2001Slovakia_Book1_1_Du toan nuoc San Thang (GD2)_Ngan sach 2014.1" xfId="4631"/>
    <cellStyle name="Dziesietny_Invoices2001Slovakia_Book1_1_Du toan nuoc San Thang (GD2)_QT khoi tinh  10.4.2015" xfId="4632"/>
    <cellStyle name="Dziesiętny_Invoices2001Slovakia_Book1_1_Du toan nuoc San Thang (GD2)_QT khoi tinh  10.4.2015" xfId="4633"/>
    <cellStyle name="Dziesietny_Invoices2001Slovakia_Book1_1_Du toan nuoc San Thang (GD2)_Trung uong bo sung du toan 2013" xfId="4634"/>
    <cellStyle name="Dziesiętny_Invoices2001Slovakia_Book1_1_Du toan nuoc San Thang (GD2)_Trung uong bo sung du toan 2013" xfId="4635"/>
    <cellStyle name="Dziesietny_Invoices2001Slovakia_Book1_1_Ke hoach 2010 (theo doi 11-8-2010)" xfId="1361"/>
    <cellStyle name="Dziesiętny_Invoices2001Slovakia_Book1_1_Ke hoach 2010 (theo doi 11-8-2010)" xfId="1362"/>
    <cellStyle name="Dziesietny_Invoices2001Slovakia_Book1_1_Ke hoach 2010 (theo doi 11-8-2010) 2" xfId="1363"/>
    <cellStyle name="Dziesiętny_Invoices2001Slovakia_Book1_1_Ke hoach 2010 (theo doi 11-8-2010) 2" xfId="1364"/>
    <cellStyle name="Dziesietny_Invoices2001Slovakia_Book1_1_Ke hoach 2010 ngay 31-01" xfId="1365"/>
    <cellStyle name="Dziesiętny_Invoices2001Slovakia_Book1_1_Ke hoach 2010 ngay 31-01" xfId="1366"/>
    <cellStyle name="Dziesietny_Invoices2001Slovakia_Book1_1_Ke hoach 2010 ngay 31-01 2" xfId="1367"/>
    <cellStyle name="Dziesiętny_Invoices2001Slovakia_Book1_1_Ke hoach 2010 ngay 31-01 2" xfId="1368"/>
    <cellStyle name="Dziesietny_Invoices2001Slovakia_Book1_1_ke hoach dau thau 30-6-2010" xfId="1369"/>
    <cellStyle name="Dziesiętny_Invoices2001Slovakia_Book1_1_ke hoach dau thau 30-6-2010" xfId="1370"/>
    <cellStyle name="Dziesietny_Invoices2001Slovakia_Book1_1_ke hoach dau thau 30-6-2010 2" xfId="1371"/>
    <cellStyle name="Dziesiętny_Invoices2001Slovakia_Book1_1_ke hoach dau thau 30-6-2010 2" xfId="1372"/>
    <cellStyle name="Dziesietny_Invoices2001Slovakia_Book1_1_KH Von 2012 gui BKH 1" xfId="1373"/>
    <cellStyle name="Dziesiętny_Invoices2001Slovakia_Book1_1_KH Von 2012 gui BKH 1" xfId="1374"/>
    <cellStyle name="Dziesietny_Invoices2001Slovakia_Book1_1_KH Von 2012 gui BKH 1 2" xfId="1375"/>
    <cellStyle name="Dziesiętny_Invoices2001Slovakia_Book1_1_KH Von 2012 gui BKH 1 2" xfId="1376"/>
    <cellStyle name="Dziesietny_Invoices2001Slovakia_Book1_1_KH Von 2012 gui BKH 2" xfId="1377"/>
    <cellStyle name="Dziesiętny_Invoices2001Slovakia_Book1_1_KH Von 2012 gui BKH 2" xfId="1378"/>
    <cellStyle name="Dziesietny_Invoices2001Slovakia_Book1_1_KH Von 2012 gui BKH 2 2" xfId="1379"/>
    <cellStyle name="Dziesiętny_Invoices2001Slovakia_Book1_1_KH Von 2012 gui BKH 2 2" xfId="1380"/>
    <cellStyle name="Dziesietny_Invoices2001Slovakia_Book1_1_QD ke hoach dau thau" xfId="1381"/>
    <cellStyle name="Dziesiętny_Invoices2001Slovakia_Book1_1_QD ke hoach dau thau" xfId="1382"/>
    <cellStyle name="Dziesietny_Invoices2001Slovakia_Book1_1_QD ke hoach dau thau 2" xfId="1383"/>
    <cellStyle name="Dziesiętny_Invoices2001Slovakia_Book1_1_QD ke hoach dau thau 2" xfId="1384"/>
    <cellStyle name="Dziesietny_Invoices2001Slovakia_Book1_1_QT khoi tinh  10.4.2015" xfId="4636"/>
    <cellStyle name="Dziesiętny_Invoices2001Slovakia_Book1_1_QT khoi tinh  10.4.2015" xfId="4637"/>
    <cellStyle name="Dziesietny_Invoices2001Slovakia_Book1_1_Ra soat KH von 2011 (Huy-11-11-11)" xfId="1385"/>
    <cellStyle name="Dziesiętny_Invoices2001Slovakia_Book1_1_Ra soat KH von 2011 (Huy-11-11-11)" xfId="1386"/>
    <cellStyle name="Dziesietny_Invoices2001Slovakia_Book1_1_tinh toan hoang ha" xfId="1387"/>
    <cellStyle name="Dziesiętny_Invoices2001Slovakia_Book1_1_tinh toan hoang ha" xfId="1388"/>
    <cellStyle name="Dziesietny_Invoices2001Slovakia_Book1_1_tinh toan hoang ha 2" xfId="1389"/>
    <cellStyle name="Dziesiętny_Invoices2001Slovakia_Book1_1_tinh toan hoang ha 2" xfId="1390"/>
    <cellStyle name="Dziesietny_Invoices2001Slovakia_Book1_1_tinh toan hoang ha 3" xfId="4638"/>
    <cellStyle name="Dziesiętny_Invoices2001Slovakia_Book1_1_tinh toan hoang ha 3" xfId="4639"/>
    <cellStyle name="Dziesietny_Invoices2001Slovakia_Book1_1_tinh toan hoang ha_chuyen nguon,  ket d­u 1-sua" xfId="4640"/>
    <cellStyle name="Dziesiętny_Invoices2001Slovakia_Book1_1_tinh toan hoang ha_chuyen nguon,  ket d­u 1-sua" xfId="4641"/>
    <cellStyle name="Dziesietny_Invoices2001Slovakia_Book1_1_tinh toan hoang ha_Ngan sach 2014.1" xfId="4642"/>
    <cellStyle name="Dziesiętny_Invoices2001Slovakia_Book1_1_tinh toan hoang ha_Ngan sach 2014.1" xfId="4643"/>
    <cellStyle name="Dziesietny_Invoices2001Slovakia_Book1_1_tinh toan hoang ha_QT khoi tinh  10.4.2015" xfId="4644"/>
    <cellStyle name="Dziesiętny_Invoices2001Slovakia_Book1_1_tinh toan hoang ha_QT khoi tinh  10.4.2015" xfId="4645"/>
    <cellStyle name="Dziesietny_Invoices2001Slovakia_Book1_1_tinh toan hoang ha_Trung uong bo sung du toan 2013" xfId="4646"/>
    <cellStyle name="Dziesiętny_Invoices2001Slovakia_Book1_1_tinh toan hoang ha_Trung uong bo sung du toan 2013" xfId="4647"/>
    <cellStyle name="Dziesietny_Invoices2001Slovakia_Book1_1_Tong von ĐTPT" xfId="1391"/>
    <cellStyle name="Dziesiętny_Invoices2001Slovakia_Book1_1_Tong von ĐTPT" xfId="1392"/>
    <cellStyle name="Dziesietny_Invoices2001Slovakia_Book1_1_Tong von ĐTPT 2" xfId="1393"/>
    <cellStyle name="Dziesiętny_Invoices2001Slovakia_Book1_1_Tong von ĐTPT 2" xfId="1394"/>
    <cellStyle name="Dziesietny_Invoices2001Slovakia_Book1_1_Trung uong bo sung du toan 2013" xfId="4648"/>
    <cellStyle name="Dziesiętny_Invoices2001Slovakia_Book1_1_Trung uong bo sung du toan 2013" xfId="4649"/>
    <cellStyle name="Dziesietny_Invoices2001Slovakia_Book1_2" xfId="1395"/>
    <cellStyle name="Dziesiętny_Invoices2001Slovakia_Book1_2" xfId="1396"/>
    <cellStyle name="Dziesietny_Invoices2001Slovakia_Book1_2 2" xfId="4650"/>
    <cellStyle name="Dziesiętny_Invoices2001Slovakia_Book1_2 2" xfId="4651"/>
    <cellStyle name="Dziesietny_Invoices2001Slovakia_Book1_2_bieu ke hoach dau thau" xfId="1397"/>
    <cellStyle name="Dziesiętny_Invoices2001Slovakia_Book1_2_bieu ke hoach dau thau" xfId="1398"/>
    <cellStyle name="Dziesietny_Invoices2001Slovakia_Book1_2_bieu ke hoach dau thau 2" xfId="1399"/>
    <cellStyle name="Dziesiętny_Invoices2001Slovakia_Book1_2_bieu ke hoach dau thau 2" xfId="1400"/>
    <cellStyle name="Dziesietny_Invoices2001Slovakia_Book1_2_bieu ke hoach dau thau truong mam non SKH" xfId="1401"/>
    <cellStyle name="Dziesiętny_Invoices2001Slovakia_Book1_2_bieu ke hoach dau thau truong mam non SKH" xfId="1402"/>
    <cellStyle name="Dziesietny_Invoices2001Slovakia_Book1_2_bieu ke hoach dau thau truong mam non SKH 2" xfId="1403"/>
    <cellStyle name="Dziesiętny_Invoices2001Slovakia_Book1_2_bieu ke hoach dau thau truong mam non SKH 2" xfId="1404"/>
    <cellStyle name="Dziesietny_Invoices2001Slovakia_Book1_2_bieu tong hop lai kh von 2011 gui phong TH-KTDN" xfId="1405"/>
    <cellStyle name="Dziesiętny_Invoices2001Slovakia_Book1_2_bieu tong hop lai kh von 2011 gui phong TH-KTDN" xfId="1406"/>
    <cellStyle name="Dziesietny_Invoices2001Slovakia_Book1_2_bieu tong hop lai kh von 2011 gui phong TH-KTDN 2" xfId="1407"/>
    <cellStyle name="Dziesiętny_Invoices2001Slovakia_Book1_2_bieu tong hop lai kh von 2011 gui phong TH-KTDN 2" xfId="1408"/>
    <cellStyle name="Dziesietny_Invoices2001Slovakia_Book1_2_Book1" xfId="1409"/>
    <cellStyle name="Dziesiętny_Invoices2001Slovakia_Book1_2_Book1" xfId="1410"/>
    <cellStyle name="Dziesietny_Invoices2001Slovakia_Book1_2_Book1 2" xfId="1411"/>
    <cellStyle name="Dziesiętny_Invoices2001Slovakia_Book1_2_Book1 2" xfId="1412"/>
    <cellStyle name="Dziesietny_Invoices2001Slovakia_Book1_2_Book1 3" xfId="4652"/>
    <cellStyle name="Dziesiętny_Invoices2001Slovakia_Book1_2_Book1 3" xfId="4653"/>
    <cellStyle name="Dziesietny_Invoices2001Slovakia_Book1_2_Book1_1" xfId="1413"/>
    <cellStyle name="Dziesiętny_Invoices2001Slovakia_Book1_2_Book1_1" xfId="1414"/>
    <cellStyle name="Dziesietny_Invoices2001Slovakia_Book1_2_Book1_1 2" xfId="1415"/>
    <cellStyle name="Dziesiętny_Invoices2001Slovakia_Book1_2_Book1_1 2" xfId="1416"/>
    <cellStyle name="Dziesietny_Invoices2001Slovakia_Book1_2_Book1_chuyen nguon,  ket d­u 1-sua" xfId="4654"/>
    <cellStyle name="Dziesiętny_Invoices2001Slovakia_Book1_2_Book1_chuyen nguon,  ket d­u 1-sua" xfId="4655"/>
    <cellStyle name="Dziesietny_Invoices2001Slovakia_Book1_2_Book1_Ke hoach 2010 (theo doi 11-8-2010)" xfId="1417"/>
    <cellStyle name="Dziesiętny_Invoices2001Slovakia_Book1_2_Book1_Ke hoach 2010 (theo doi 11-8-2010)" xfId="1418"/>
    <cellStyle name="Dziesietny_Invoices2001Slovakia_Book1_2_Book1_Ke hoach 2010 (theo doi 11-8-2010) 2" xfId="1419"/>
    <cellStyle name="Dziesiętny_Invoices2001Slovakia_Book1_2_Book1_Ke hoach 2010 (theo doi 11-8-2010) 2" xfId="1420"/>
    <cellStyle name="Dziesietny_Invoices2001Slovakia_Book1_2_Book1_ke hoach dau thau 30-6-2010" xfId="1421"/>
    <cellStyle name="Dziesiętny_Invoices2001Slovakia_Book1_2_Book1_ke hoach dau thau 30-6-2010" xfId="1422"/>
    <cellStyle name="Dziesietny_Invoices2001Slovakia_Book1_2_Book1_ke hoach dau thau 30-6-2010 2" xfId="1423"/>
    <cellStyle name="Dziesiętny_Invoices2001Slovakia_Book1_2_Book1_ke hoach dau thau 30-6-2010 2" xfId="1424"/>
    <cellStyle name="Dziesietny_Invoices2001Slovakia_Book1_2_Book1_Ngan sach 2014.1" xfId="4656"/>
    <cellStyle name="Dziesiętny_Invoices2001Slovakia_Book1_2_Book1_Ngan sach 2014.1" xfId="4657"/>
    <cellStyle name="Dziesietny_Invoices2001Slovakia_Book1_2_Book1_QT khoi tinh  10.4.2015" xfId="4658"/>
    <cellStyle name="Dziesiętny_Invoices2001Slovakia_Book1_2_Book1_QT khoi tinh  10.4.2015" xfId="4659"/>
    <cellStyle name="Dziesietny_Invoices2001Slovakia_Book1_2_Book1_Trung uong bo sung du toan 2013" xfId="4660"/>
    <cellStyle name="Dziesiętny_Invoices2001Slovakia_Book1_2_Book1_Trung uong bo sung du toan 2013" xfId="4661"/>
    <cellStyle name="Dziesietny_Invoices2001Slovakia_Book1_2_Copy of KH PHAN BO VON ĐỐI ỨNG NAM 2011 (30 TY phuong án gop WB)" xfId="1425"/>
    <cellStyle name="Dziesiętny_Invoices2001Slovakia_Book1_2_Copy of KH PHAN BO VON ĐỐI ỨNG NAM 2011 (30 TY phuong án gop WB)" xfId="1426"/>
    <cellStyle name="Dziesietny_Invoices2001Slovakia_Book1_2_Copy of KH PHAN BO VON ĐỐI ỨNG NAM 2011 (30 TY phuong án gop WB) 2" xfId="1427"/>
    <cellStyle name="Dziesiętny_Invoices2001Slovakia_Book1_2_Copy of KH PHAN BO VON ĐỐI ỨNG NAM 2011 (30 TY phuong án gop WB) 2" xfId="1428"/>
    <cellStyle name="Dziesietny_Invoices2001Slovakia_Book1_2_DTTD chieng chan Tham lai 29-9-2009" xfId="1429"/>
    <cellStyle name="Dziesiętny_Invoices2001Slovakia_Book1_2_DTTD chieng chan Tham lai 29-9-2009" xfId="1430"/>
    <cellStyle name="Dziesietny_Invoices2001Slovakia_Book1_2_DTTD chieng chan Tham lai 29-9-2009 2" xfId="1431"/>
    <cellStyle name="Dziesiętny_Invoices2001Slovakia_Book1_2_DTTD chieng chan Tham lai 29-9-2009 2" xfId="1432"/>
    <cellStyle name="Dziesietny_Invoices2001Slovakia_Book1_2_Du toan nuoc San Thang (GD2)" xfId="1433"/>
    <cellStyle name="Dziesiętny_Invoices2001Slovakia_Book1_2_Du toan nuoc San Thang (GD2)" xfId="1434"/>
    <cellStyle name="Dziesietny_Invoices2001Slovakia_Book1_2_Du toan nuoc San Thang (GD2) 2" xfId="1435"/>
    <cellStyle name="Dziesiętny_Invoices2001Slovakia_Book1_2_Du toan nuoc San Thang (GD2) 2" xfId="1436"/>
    <cellStyle name="Dziesietny_Invoices2001Slovakia_Book1_2_Du toan nuoc San Thang (GD2) 3" xfId="4662"/>
    <cellStyle name="Dziesiętny_Invoices2001Slovakia_Book1_2_Du toan nuoc San Thang (GD2) 3" xfId="4663"/>
    <cellStyle name="Dziesietny_Invoices2001Slovakia_Book1_2_Du toan nuoc San Thang (GD2)_chuyen nguon,  ket d­u 1-sua" xfId="4664"/>
    <cellStyle name="Dziesiętny_Invoices2001Slovakia_Book1_2_Du toan nuoc San Thang (GD2)_chuyen nguon,  ket d­u 1-sua" xfId="4665"/>
    <cellStyle name="Dziesietny_Invoices2001Slovakia_Book1_2_Du toan nuoc San Thang (GD2)_Ngan sach 2014.1" xfId="4666"/>
    <cellStyle name="Dziesiętny_Invoices2001Slovakia_Book1_2_Du toan nuoc San Thang (GD2)_Ngan sach 2014.1" xfId="4667"/>
    <cellStyle name="Dziesietny_Invoices2001Slovakia_Book1_2_Du toan nuoc San Thang (GD2)_QT khoi tinh  10.4.2015" xfId="4668"/>
    <cellStyle name="Dziesiętny_Invoices2001Slovakia_Book1_2_Du toan nuoc San Thang (GD2)_QT khoi tinh  10.4.2015" xfId="4669"/>
    <cellStyle name="Dziesietny_Invoices2001Slovakia_Book1_2_Du toan nuoc San Thang (GD2)_Trung uong bo sung du toan 2013" xfId="4670"/>
    <cellStyle name="Dziesiętny_Invoices2001Slovakia_Book1_2_Du toan nuoc San Thang (GD2)_Trung uong bo sung du toan 2013" xfId="4671"/>
    <cellStyle name="Dziesietny_Invoices2001Slovakia_Book1_2_Ke hoach 2010 (theo doi 11-8-2010)" xfId="1437"/>
    <cellStyle name="Dziesiętny_Invoices2001Slovakia_Book1_2_Ke hoach 2010 (theo doi 11-8-2010)" xfId="1438"/>
    <cellStyle name="Dziesietny_Invoices2001Slovakia_Book1_2_Ke hoach 2010 (theo doi 11-8-2010) 2" xfId="1439"/>
    <cellStyle name="Dziesiętny_Invoices2001Slovakia_Book1_2_Ke hoach 2010 (theo doi 11-8-2010) 2" xfId="1440"/>
    <cellStyle name="Dziesietny_Invoices2001Slovakia_Book1_2_Ke hoach 2010 ngay 31-01" xfId="1441"/>
    <cellStyle name="Dziesiętny_Invoices2001Slovakia_Book1_2_Ke hoach 2010 ngay 31-01" xfId="1442"/>
    <cellStyle name="Dziesietny_Invoices2001Slovakia_Book1_2_Ke hoach 2010 ngay 31-01 2" xfId="1443"/>
    <cellStyle name="Dziesiętny_Invoices2001Slovakia_Book1_2_Ke hoach 2010 ngay 31-01 2" xfId="1444"/>
    <cellStyle name="Dziesietny_Invoices2001Slovakia_Book1_2_ke hoach dau thau 30-6-2010" xfId="1445"/>
    <cellStyle name="Dziesiętny_Invoices2001Slovakia_Book1_2_ke hoach dau thau 30-6-2010" xfId="1446"/>
    <cellStyle name="Dziesietny_Invoices2001Slovakia_Book1_2_ke hoach dau thau 30-6-2010 2" xfId="1447"/>
    <cellStyle name="Dziesiętny_Invoices2001Slovakia_Book1_2_ke hoach dau thau 30-6-2010 2" xfId="1448"/>
    <cellStyle name="Dziesietny_Invoices2001Slovakia_Book1_2_KH Von 2012 gui BKH 1" xfId="1449"/>
    <cellStyle name="Dziesiętny_Invoices2001Slovakia_Book1_2_KH Von 2012 gui BKH 1" xfId="1450"/>
    <cellStyle name="Dziesietny_Invoices2001Slovakia_Book1_2_KH Von 2012 gui BKH 1 2" xfId="1451"/>
    <cellStyle name="Dziesiętny_Invoices2001Slovakia_Book1_2_KH Von 2012 gui BKH 1 2" xfId="1452"/>
    <cellStyle name="Dziesietny_Invoices2001Slovakia_Book1_2_KH Von 2012 gui BKH 2" xfId="1453"/>
    <cellStyle name="Dziesiętny_Invoices2001Slovakia_Book1_2_KH Von 2012 gui BKH 2" xfId="1454"/>
    <cellStyle name="Dziesietny_Invoices2001Slovakia_Book1_2_KH Von 2012 gui BKH 2 2" xfId="1455"/>
    <cellStyle name="Dziesiętny_Invoices2001Slovakia_Book1_2_KH Von 2012 gui BKH 2 2" xfId="1456"/>
    <cellStyle name="Dziesietny_Invoices2001Slovakia_Book1_2_QD ke hoach dau thau" xfId="1457"/>
    <cellStyle name="Dziesiętny_Invoices2001Slovakia_Book1_2_QD ke hoach dau thau" xfId="1458"/>
    <cellStyle name="Dziesietny_Invoices2001Slovakia_Book1_2_QD ke hoach dau thau 2" xfId="1459"/>
    <cellStyle name="Dziesiętny_Invoices2001Slovakia_Book1_2_QD ke hoach dau thau 2" xfId="1460"/>
    <cellStyle name="Dziesietny_Invoices2001Slovakia_Book1_2_QT khoi tinh  10.4.2015" xfId="4672"/>
    <cellStyle name="Dziesiętny_Invoices2001Slovakia_Book1_2_QT khoi tinh  10.4.2015" xfId="4673"/>
    <cellStyle name="Dziesietny_Invoices2001Slovakia_Book1_2_Ra soat KH von 2011 (Huy-11-11-11)" xfId="1461"/>
    <cellStyle name="Dziesiętny_Invoices2001Slovakia_Book1_2_Ra soat KH von 2011 (Huy-11-11-11)" xfId="1462"/>
    <cellStyle name="Dziesietny_Invoices2001Slovakia_Book1_2_Ra soat KH von 2011 (Huy-11-11-11) 2" xfId="1463"/>
    <cellStyle name="Dziesiętny_Invoices2001Slovakia_Book1_2_Ra soat KH von 2011 (Huy-11-11-11) 2" xfId="1464"/>
    <cellStyle name="Dziesietny_Invoices2001Slovakia_Book1_2_tinh toan hoang ha" xfId="1465"/>
    <cellStyle name="Dziesiętny_Invoices2001Slovakia_Book1_2_tinh toan hoang ha" xfId="1466"/>
    <cellStyle name="Dziesietny_Invoices2001Slovakia_Book1_2_tinh toan hoang ha 2" xfId="1467"/>
    <cellStyle name="Dziesiętny_Invoices2001Slovakia_Book1_2_tinh toan hoang ha 2" xfId="1468"/>
    <cellStyle name="Dziesietny_Invoices2001Slovakia_Book1_2_tinh toan hoang ha 3" xfId="4674"/>
    <cellStyle name="Dziesiętny_Invoices2001Slovakia_Book1_2_tinh toan hoang ha 3" xfId="4675"/>
    <cellStyle name="Dziesietny_Invoices2001Slovakia_Book1_2_tinh toan hoang ha_chuyen nguon,  ket d­u 1-sua" xfId="4676"/>
    <cellStyle name="Dziesiętny_Invoices2001Slovakia_Book1_2_tinh toan hoang ha_chuyen nguon,  ket d­u 1-sua" xfId="4677"/>
    <cellStyle name="Dziesietny_Invoices2001Slovakia_Book1_2_tinh toan hoang ha_Ngan sach 2014.1" xfId="4678"/>
    <cellStyle name="Dziesiętny_Invoices2001Slovakia_Book1_2_tinh toan hoang ha_Ngan sach 2014.1" xfId="4679"/>
    <cellStyle name="Dziesietny_Invoices2001Slovakia_Book1_2_tinh toan hoang ha_QT khoi tinh  10.4.2015" xfId="4680"/>
    <cellStyle name="Dziesiętny_Invoices2001Slovakia_Book1_2_tinh toan hoang ha_QT khoi tinh  10.4.2015" xfId="4681"/>
    <cellStyle name="Dziesietny_Invoices2001Slovakia_Book1_2_tinh toan hoang ha_Trung uong bo sung du toan 2013" xfId="4682"/>
    <cellStyle name="Dziesiętny_Invoices2001Slovakia_Book1_2_tinh toan hoang ha_Trung uong bo sung du toan 2013" xfId="4683"/>
    <cellStyle name="Dziesietny_Invoices2001Slovakia_Book1_2_Tong von ĐTPT" xfId="1469"/>
    <cellStyle name="Dziesiętny_Invoices2001Slovakia_Book1_2_Tong von ĐTPT" xfId="1470"/>
    <cellStyle name="Dziesietny_Invoices2001Slovakia_Book1_2_Tong von ĐTPT 2" xfId="1471"/>
    <cellStyle name="Dziesiętny_Invoices2001Slovakia_Book1_2_Tong von ĐTPT 2" xfId="1472"/>
    <cellStyle name="Dziesietny_Invoices2001Slovakia_Book1_2_Trung uong bo sung du toan 2013" xfId="4684"/>
    <cellStyle name="Dziesiętny_Invoices2001Slovakia_Book1_2_Trung uong bo sung du toan 2013" xfId="4685"/>
    <cellStyle name="Dziesietny_Invoices2001Slovakia_Book1_3" xfId="1473"/>
    <cellStyle name="Dziesiętny_Invoices2001Slovakia_Book1_3" xfId="1474"/>
    <cellStyle name="Dziesietny_Invoices2001Slovakia_Book1_3 2" xfId="1475"/>
    <cellStyle name="Dziesiętny_Invoices2001Slovakia_Book1_3 2" xfId="1476"/>
    <cellStyle name="Dziesietny_Invoices2001Slovakia_Book1_chuyen nguon,  ket d­u 1-sua" xfId="4686"/>
    <cellStyle name="Dziesiętny_Invoices2001Slovakia_Book1_chuyen nguon,  ket d­u 1-sua" xfId="4687"/>
    <cellStyle name="Dziesietny_Invoices2001Slovakia_Book1_Nhu cau von ung truoc 2011 Tha h Hoa + Nge An gui TW" xfId="1477"/>
    <cellStyle name="Dziesiętny_Invoices2001Slovakia_Book1_Nhu cau von ung truoc 2011 Tha h Hoa + Nge An gui TW" xfId="1478"/>
    <cellStyle name="Dziesietny_Invoices2001Slovakia_Book1_QT khoi tinh  10.4.2015" xfId="4688"/>
    <cellStyle name="Dziesiętny_Invoices2001Slovakia_Book1_QT khoi tinh  10.4.2015" xfId="4689"/>
    <cellStyle name="Dziesietny_Invoices2001Slovakia_Book1_Tong hop Cac tuyen(9-1-06)" xfId="1479"/>
    <cellStyle name="Dziesiętny_Invoices2001Slovakia_Book1_Tong hop Cac tuyen(9-1-06)" xfId="1480"/>
    <cellStyle name="Dziesietny_Invoices2001Slovakia_Book1_Tong hop Cac tuyen(9-1-06) 2" xfId="4690"/>
    <cellStyle name="Dziesiętny_Invoices2001Slovakia_Book1_Tong hop Cac tuyen(9-1-06) 2" xfId="4691"/>
    <cellStyle name="Dziesietny_Invoices2001Slovakia_Book1_Tong hop Cac tuyen(9-1-06)_bieu KT t10" xfId="4692"/>
    <cellStyle name="Dziesiętny_Invoices2001Slovakia_Book1_Tong hop Cac tuyen(9-1-06)_bieu KT t10" xfId="4693"/>
    <cellStyle name="Dziesietny_Invoices2001Slovakia_Book1_Tong hop Cac tuyen(9-1-06)_bieu KT t10_chuyen nguon,  ket d­u 1-sua" xfId="4694"/>
    <cellStyle name="Dziesiętny_Invoices2001Slovakia_Book1_Tong hop Cac tuyen(9-1-06)_bieu KT t10_chuyen nguon,  ket d­u 1-sua" xfId="4695"/>
    <cellStyle name="Dziesietny_Invoices2001Slovakia_Book1_Tong hop Cac tuyen(9-1-06)_bieu KT t10_QT khoi tinh  10.4.2015" xfId="4696"/>
    <cellStyle name="Dziesiętny_Invoices2001Slovakia_Book1_Tong hop Cac tuyen(9-1-06)_bieu KT t10_QT khoi tinh  10.4.2015" xfId="4697"/>
    <cellStyle name="Dziesietny_Invoices2001Slovakia_Book1_Tong hop Cac tuyen(9-1-06)_bieu KT t10_Trung uong bo sung du toan 2013" xfId="4698"/>
    <cellStyle name="Dziesiętny_Invoices2001Slovakia_Book1_Tong hop Cac tuyen(9-1-06)_bieu KT t10_Trung uong bo sung du toan 2013" xfId="4699"/>
    <cellStyle name="Dziesietny_Invoices2001Slovakia_Book1_Tong hop Cac tuyen(9-1-06)_bieu tong hop lai kh von 2011 gui phong TH-KTDN" xfId="1481"/>
    <cellStyle name="Dziesiętny_Invoices2001Slovakia_Book1_Tong hop Cac tuyen(9-1-06)_bieu tong hop lai kh von 2011 gui phong TH-KTDN" xfId="1482"/>
    <cellStyle name="Dziesietny_Invoices2001Slovakia_Book1_Tong hop Cac tuyen(9-1-06)_chuyen nguon,  ket d­u 1-sua" xfId="4700"/>
    <cellStyle name="Dziesiętny_Invoices2001Slovakia_Book1_Tong hop Cac tuyen(9-1-06)_chuyen nguon,  ket d­u 1-sua" xfId="4701"/>
    <cellStyle name="Dziesietny_Invoices2001Slovakia_Book1_Tong hop Cac tuyen(9-1-06)_Copy of KH PHAN BO VON ĐỐI ỨNG NAM 2011 (30 TY phuong án gop WB)" xfId="1483"/>
    <cellStyle name="Dziesiętny_Invoices2001Slovakia_Book1_Tong hop Cac tuyen(9-1-06)_Copy of KH PHAN BO VON ĐỐI ỨNG NAM 2011 (30 TY phuong án gop WB)" xfId="1484"/>
    <cellStyle name="Dziesietny_Invoices2001Slovakia_Book1_Tong hop Cac tuyen(9-1-06)_Ke hoach 2010 (theo doi 11-8-2010)" xfId="1485"/>
    <cellStyle name="Dziesiętny_Invoices2001Slovakia_Book1_Tong hop Cac tuyen(9-1-06)_Ke hoach 2010 (theo doi 11-8-2010)" xfId="1486"/>
    <cellStyle name="Dziesietny_Invoices2001Slovakia_Book1_Tong hop Cac tuyen(9-1-06)_KH Von 2012 gui BKH 1" xfId="1487"/>
    <cellStyle name="Dziesiętny_Invoices2001Slovakia_Book1_Tong hop Cac tuyen(9-1-06)_KH Von 2012 gui BKH 1" xfId="1488"/>
    <cellStyle name="Dziesietny_Invoices2001Slovakia_Book1_Tong hop Cac tuyen(9-1-06)_Ngan sach 2014.1" xfId="4702"/>
    <cellStyle name="Dziesiętny_Invoices2001Slovakia_Book1_Tong hop Cac tuyen(9-1-06)_Ngan sach 2014.1" xfId="4703"/>
    <cellStyle name="Dziesietny_Invoices2001Slovakia_Book1_Tong hop Cac tuyen(9-1-06)_nguon dau năm huyen" xfId="4704"/>
    <cellStyle name="Dziesiętny_Invoices2001Slovakia_Book1_Tong hop Cac tuyen(9-1-06)_nguon dau năm huyen" xfId="4705"/>
    <cellStyle name="Dziesietny_Invoices2001Slovakia_Book1_Tong hop Cac tuyen(9-1-06)_QD ke hoach dau thau" xfId="1489"/>
    <cellStyle name="Dziesiętny_Invoices2001Slovakia_Book1_Tong hop Cac tuyen(9-1-06)_QD ke hoach dau thau" xfId="1490"/>
    <cellStyle name="Dziesietny_Invoices2001Slovakia_Book1_Tong hop Cac tuyen(9-1-06)_QT cac huyen thi 2009(Moi)" xfId="4706"/>
    <cellStyle name="Dziesiętny_Invoices2001Slovakia_Book1_Tong hop Cac tuyen(9-1-06)_QT cac huyen thi 2009(Moi)" xfId="4707"/>
    <cellStyle name="Dziesietny_Invoices2001Slovakia_Book1_Tong hop Cac tuyen(9-1-06)_QT cac huyen thi 2014" xfId="4708"/>
    <cellStyle name="Dziesiętny_Invoices2001Slovakia_Book1_Tong hop Cac tuyen(9-1-06)_QT cac huyen thi 2014" xfId="4709"/>
    <cellStyle name="Dziesietny_Invoices2001Slovakia_Book1_Tong hop Cac tuyen(9-1-06)_QT khoi tinh  10.4.2015" xfId="4710"/>
    <cellStyle name="Dziesiętny_Invoices2001Slovakia_Book1_Tong hop Cac tuyen(9-1-06)_QT khoi tinh  10.4.2015" xfId="4711"/>
    <cellStyle name="Dziesietny_Invoices2001Slovakia_Book1_Tong hop Cac tuyen(9-1-06)_quyet toan chi ngay 18.6" xfId="4712"/>
    <cellStyle name="Dziesiętny_Invoices2001Slovakia_Book1_Tong hop Cac tuyen(9-1-06)_quyet toan chi ngay 18.6" xfId="4713"/>
    <cellStyle name="Dziesietny_Invoices2001Slovakia_Book1_Tong hop Cac tuyen(9-1-06)_thái" xfId="4714"/>
    <cellStyle name="Dziesiętny_Invoices2001Slovakia_Book1_Tong hop Cac tuyen(9-1-06)_thái" xfId="4715"/>
    <cellStyle name="Dziesietny_Invoices2001Slovakia_Book1_Tong hop Cac tuyen(9-1-06)_Tong von ĐTPT" xfId="1491"/>
    <cellStyle name="Dziesiętny_Invoices2001Slovakia_Book1_Tong hop Cac tuyen(9-1-06)_Tong von ĐTPT" xfId="1492"/>
    <cellStyle name="Dziesietny_Invoices2001Slovakia_Book1_Tong hop Cac tuyen(9-1-06)_Trung uong bo sung du toan 2013" xfId="4716"/>
    <cellStyle name="Dziesiętny_Invoices2001Slovakia_Book1_Tong hop Cac tuyen(9-1-06)_Trung uong bo sung du toan 2013" xfId="4717"/>
    <cellStyle name="Dziesietny_Invoices2001Slovakia_Book1_Trung uong bo sung du toan 2013" xfId="4718"/>
    <cellStyle name="Dziesiętny_Invoices2001Slovakia_Book1_Trung uong bo sung du toan 2013" xfId="4719"/>
    <cellStyle name="Dziesietny_Invoices2001Slovakia_Book1_ung truoc 2011 NSTW Thanh Hoa + Nge An gui Thu 12-5" xfId="1493"/>
    <cellStyle name="Dziesiętny_Invoices2001Slovakia_Book1_ung truoc 2011 NSTW Thanh Hoa + Nge An gui Thu 12-5" xfId="1494"/>
    <cellStyle name="Dziesietny_Invoices2001Slovakia_Chi tieu KH nam 2009" xfId="1495"/>
    <cellStyle name="Dziesiętny_Invoices2001Slovakia_Chi tieu KH nam 2009" xfId="1496"/>
    <cellStyle name="Dziesietny_Invoices2001Slovakia_chuyen nguon,  ket d­u 1-sua" xfId="4720"/>
    <cellStyle name="Dziesiętny_Invoices2001Slovakia_chuyen nguon,  ket d­u 1-sua" xfId="4721"/>
    <cellStyle name="Dziesietny_Invoices2001Slovakia_Copy of KH PHAN BO VON ĐỐI ỨNG NAM 2011 (30 TY phuong án gop WB)" xfId="1497"/>
    <cellStyle name="Dziesiętny_Invoices2001Slovakia_Copy of KH PHAN BO VON ĐỐI ỨNG NAM 2011 (30 TY phuong án gop WB)" xfId="1498"/>
    <cellStyle name="Dziesietny_Invoices2001Slovakia_Copy of KH PHAN BO VON ĐỐI ỨNG NAM 2011 (30 TY phuong án gop WB) 2" xfId="1499"/>
    <cellStyle name="Dziesiętny_Invoices2001Slovakia_Copy of KH PHAN BO VON ĐỐI ỨNG NAM 2011 (30 TY phuong án gop WB) 2" xfId="1500"/>
    <cellStyle name="Dziesietny_Invoices2001Slovakia_DT 1751 Muong Khoa" xfId="1501"/>
    <cellStyle name="Dziesiętny_Invoices2001Slovakia_DT 1751 Muong Khoa" xfId="1502"/>
    <cellStyle name="Dziesietny_Invoices2001Slovakia_DT Nam vai" xfId="1503"/>
    <cellStyle name="Dziesiętny_Invoices2001Slovakia_DT tieu hoc diem TDC ban Cho 28-02-09" xfId="1504"/>
    <cellStyle name="Dziesietny_Invoices2001Slovakia_DTTD chieng chan Tham lai 29-9-2009" xfId="1505"/>
    <cellStyle name="Dziesiętny_Invoices2001Slovakia_DTTD chieng chan Tham lai 29-9-2009" xfId="1506"/>
    <cellStyle name="Dziesietny_Invoices2001Slovakia_DTTD chieng chan Tham lai 29-9-2009 2" xfId="1507"/>
    <cellStyle name="Dziesiętny_Invoices2001Slovakia_DTTD chieng chan Tham lai 29-9-2009 2" xfId="1508"/>
    <cellStyle name="Dziesietny_Invoices2001Slovakia_d-uong+TDT" xfId="1509"/>
    <cellStyle name="Dziesiętny_Invoices2001Slovakia_GVL" xfId="1510"/>
    <cellStyle name="Dziesietny_Invoices2001Slovakia_GVL_QT khoi tinh  10.4.2015" xfId="4722"/>
    <cellStyle name="Dziesiętny_Invoices2001Slovakia_GVL_QT khoi tinh  10.4.2015" xfId="4723"/>
    <cellStyle name="Dziesietny_Invoices2001Slovakia_GVL_Trung uong bo sung du toan 2013" xfId="4724"/>
    <cellStyle name="Dziesiętny_Invoices2001Slovakia_GVL_Trung uong bo sung du toan 2013" xfId="4725"/>
    <cellStyle name="Dziesietny_Invoices2001Slovakia_Ke hoach 2010 (theo doi 11-8-2010)" xfId="1511"/>
    <cellStyle name="Dziesiętny_Invoices2001Slovakia_Ke hoach 2010 (theo doi 11-8-2010)" xfId="1512"/>
    <cellStyle name="Dziesietny_Invoices2001Slovakia_ke hoach dau thau 30-6-2010" xfId="1513"/>
    <cellStyle name="Dziesiętny_Invoices2001Slovakia_ke hoach dau thau 30-6-2010" xfId="1514"/>
    <cellStyle name="Dziesietny_Invoices2001Slovakia_KH Von 2012 gui BKH 1" xfId="1515"/>
    <cellStyle name="Dziesiętny_Invoices2001Slovakia_KH Von 2012 gui BKH 1" xfId="1516"/>
    <cellStyle name="Dziesietny_Invoices2001Slovakia_KH Von 2012 gui BKH 1 2" xfId="1517"/>
    <cellStyle name="Dziesiętny_Invoices2001Slovakia_KH Von 2012 gui BKH 1 2" xfId="1518"/>
    <cellStyle name="Dziesietny_Invoices2001Slovakia_KL K.C mat duong" xfId="1519"/>
    <cellStyle name="Dziesiętny_Invoices2001Slovakia_Ngan sach 2014.1" xfId="4726"/>
    <cellStyle name="Dziesietny_Invoices2001Slovakia_Nha bao ve(28-7-05)" xfId="1520"/>
    <cellStyle name="Dziesiętny_Invoices2001Slovakia_Nha bao ve(28-7-05)" xfId="1521"/>
    <cellStyle name="Dziesietny_Invoices2001Slovakia_NHA de xe nguyen du" xfId="1522"/>
    <cellStyle name="Dziesiętny_Invoices2001Slovakia_NHA de xe nguyen du" xfId="1523"/>
    <cellStyle name="Dziesietny_Invoices2001Slovakia_Nhalamviec VTC(25-1-05)" xfId="1524"/>
    <cellStyle name="Dziesiętny_Invoices2001Slovakia_Nhalamviec VTC(25-1-05)" xfId="1525"/>
    <cellStyle name="Dziesietny_Invoices2001Slovakia_Nhu cau von ung truoc 2011 Tha h Hoa + Nge An gui TW" xfId="1526"/>
    <cellStyle name="Dziesiętny_Invoices2001Slovakia_QD ke hoach dau thau" xfId="1527"/>
    <cellStyle name="Dziesietny_Invoices2001Slovakia_QT cac huyen thi 2009(Moi)" xfId="4727"/>
    <cellStyle name="Dziesiętny_Invoices2001Slovakia_QT cac huyen thi 2009(Moi)" xfId="4728"/>
    <cellStyle name="Dziesietny_Invoices2001Slovakia_QT cac huyen thi 2014" xfId="4729"/>
    <cellStyle name="Dziesiętny_Invoices2001Slovakia_QT cac huyen thi 2014" xfId="4730"/>
    <cellStyle name="Dziesietny_Invoices2001Slovakia_QT khoi tinh  10.4.2015" xfId="4731"/>
    <cellStyle name="Dziesiętny_Invoices2001Slovakia_QT khoi tinh  10.4.2015" xfId="4732"/>
    <cellStyle name="Dziesietny_Invoices2001Slovakia_quyet toan chi ngay 18.6" xfId="4733"/>
    <cellStyle name="Dziesiętny_Invoices2001Slovakia_quyet toan chi ngay 18.6" xfId="4734"/>
    <cellStyle name="Dziesietny_Invoices2001Slovakia_Ra soat KH von 2011 (Huy-11-11-11)" xfId="1528"/>
    <cellStyle name="Dziesiętny_Invoices2001Slovakia_Ra soat KH von 2011 (Huy-11-11-11)" xfId="1529"/>
    <cellStyle name="Dziesietny_Invoices2001Slovakia_Sheet2" xfId="1530"/>
    <cellStyle name="Dziesiętny_Invoices2001Slovakia_Sheet2" xfId="1531"/>
    <cellStyle name="Dziesietny_Invoices2001Slovakia_TDT KHANH HOA" xfId="1532"/>
    <cellStyle name="Dziesiętny_Invoices2001Slovakia_TDT KHANH HOA" xfId="1533"/>
    <cellStyle name="Dziesietny_Invoices2001Slovakia_TDT KHANH HOA 2" xfId="4735"/>
    <cellStyle name="Dziesiętny_Invoices2001Slovakia_TDT KHANH HOA 2" xfId="4736"/>
    <cellStyle name="Dziesietny_Invoices2001Slovakia_TDT KHANH HOA_bieu ke hoach dau thau" xfId="1534"/>
    <cellStyle name="Dziesiętny_Invoices2001Slovakia_TDT KHANH HOA_bieu ke hoach dau thau" xfId="1535"/>
    <cellStyle name="Dziesietny_Invoices2001Slovakia_TDT KHANH HOA_bieu ke hoach dau thau truong mam non SKH" xfId="1536"/>
    <cellStyle name="Dziesiętny_Invoices2001Slovakia_TDT KHANH HOA_bieu ke hoach dau thau truong mam non SKH" xfId="1537"/>
    <cellStyle name="Dziesietny_Invoices2001Slovakia_TDT KHANH HOA_bieu KT t10" xfId="4737"/>
    <cellStyle name="Dziesiętny_Invoices2001Slovakia_TDT KHANH HOA_bieu KT t10" xfId="4738"/>
    <cellStyle name="Dziesietny_Invoices2001Slovakia_TDT KHANH HOA_bieu KT t10_chuyen nguon,  ket d­u 1-sua" xfId="4739"/>
    <cellStyle name="Dziesiętny_Invoices2001Slovakia_TDT KHANH HOA_bieu KT t10_chuyen nguon,  ket d­u 1-sua" xfId="4740"/>
    <cellStyle name="Dziesietny_Invoices2001Slovakia_TDT KHANH HOA_bieu KT t10_QT khoi tinh  10.4.2015" xfId="4741"/>
    <cellStyle name="Dziesiętny_Invoices2001Slovakia_TDT KHANH HOA_bieu KT t10_QT khoi tinh  10.4.2015" xfId="4742"/>
    <cellStyle name="Dziesietny_Invoices2001Slovakia_TDT KHANH HOA_bieu KT t10_Trung uong bo sung du toan 2013" xfId="4743"/>
    <cellStyle name="Dziesiętny_Invoices2001Slovakia_TDT KHANH HOA_bieu KT t10_Trung uong bo sung du toan 2013" xfId="4744"/>
    <cellStyle name="Dziesietny_Invoices2001Slovakia_TDT KHANH HOA_bieu tong hop lai kh von 2011 gui phong TH-KTDN" xfId="1538"/>
    <cellStyle name="Dziesiętny_Invoices2001Slovakia_TDT KHANH HOA_bieu tong hop lai kh von 2011 gui phong TH-KTDN" xfId="1539"/>
    <cellStyle name="Dziesietny_Invoices2001Slovakia_TDT KHANH HOA_bieu tong hop lai kh von 2011 gui phong TH-KTDN 2" xfId="1540"/>
    <cellStyle name="Dziesiętny_Invoices2001Slovakia_TDT KHANH HOA_bieu tong hop lai kh von 2011 gui phong TH-KTDN 2" xfId="1541"/>
    <cellStyle name="Dziesietny_Invoices2001Slovakia_TDT KHANH HOA_Book1" xfId="1542"/>
    <cellStyle name="Dziesiętny_Invoices2001Slovakia_TDT KHANH HOA_Book1" xfId="1543"/>
    <cellStyle name="Dziesietny_Invoices2001Slovakia_TDT KHANH HOA_Book1 2" xfId="4745"/>
    <cellStyle name="Dziesiętny_Invoices2001Slovakia_TDT KHANH HOA_Book1 2" xfId="4746"/>
    <cellStyle name="Dziesietny_Invoices2001Slovakia_TDT KHANH HOA_Book1_1" xfId="1544"/>
    <cellStyle name="Dziesiętny_Invoices2001Slovakia_TDT KHANH HOA_Book1_1" xfId="1545"/>
    <cellStyle name="Dziesietny_Invoices2001Slovakia_TDT KHANH HOA_Book1_1 2" xfId="4747"/>
    <cellStyle name="Dziesiętny_Invoices2001Slovakia_TDT KHANH HOA_Book1_1 2" xfId="4748"/>
    <cellStyle name="Dziesietny_Invoices2001Slovakia_TDT KHANH HOA_Book1_1_chuyen nguon,  ket d­u 1-sua" xfId="4749"/>
    <cellStyle name="Dziesiętny_Invoices2001Slovakia_TDT KHANH HOA_Book1_1_chuyen nguon,  ket d­u 1-sua" xfId="4750"/>
    <cellStyle name="Dziesietny_Invoices2001Slovakia_TDT KHANH HOA_Book1_1_ke hoach dau thau 30-6-2010" xfId="1546"/>
    <cellStyle name="Dziesiętny_Invoices2001Slovakia_TDT KHANH HOA_Book1_1_ke hoach dau thau 30-6-2010" xfId="1547"/>
    <cellStyle name="Dziesietny_Invoices2001Slovakia_TDT KHANH HOA_Book1_1_Ngan sach 2014.1" xfId="4751"/>
    <cellStyle name="Dziesiętny_Invoices2001Slovakia_TDT KHANH HOA_Book1_1_Ngan sach 2014.1" xfId="4752"/>
    <cellStyle name="Dziesietny_Invoices2001Slovakia_TDT KHANH HOA_Book1_1_QT khoi tinh  10.4.2015" xfId="4753"/>
    <cellStyle name="Dziesiętny_Invoices2001Slovakia_TDT KHANH HOA_Book1_1_QT khoi tinh  10.4.2015" xfId="4754"/>
    <cellStyle name="Dziesietny_Invoices2001Slovakia_TDT KHANH HOA_Book1_1_Trung uong bo sung du toan 2013" xfId="4755"/>
    <cellStyle name="Dziesiętny_Invoices2001Slovakia_TDT KHANH HOA_Book1_1_Trung uong bo sung du toan 2013" xfId="4756"/>
    <cellStyle name="Dziesietny_Invoices2001Slovakia_TDT KHANH HOA_Book1_2" xfId="1548"/>
    <cellStyle name="Dziesiętny_Invoices2001Slovakia_TDT KHANH HOA_Book1_2" xfId="1549"/>
    <cellStyle name="Dziesietny_Invoices2001Slovakia_TDT KHANH HOA_Book1_Book1" xfId="1550"/>
    <cellStyle name="Dziesiętny_Invoices2001Slovakia_TDT KHANH HOA_Book1_Book1" xfId="1551"/>
    <cellStyle name="Dziesietny_Invoices2001Slovakia_TDT KHANH HOA_Book1_chuyen nguon,  ket d­u 1-sua" xfId="4757"/>
    <cellStyle name="Dziesiętny_Invoices2001Slovakia_TDT KHANH HOA_Book1_chuyen nguon,  ket d­u 1-sua" xfId="4758"/>
    <cellStyle name="Dziesietny_Invoices2001Slovakia_TDT KHANH HOA_Book1_DTTD chieng chan Tham lai 29-9-2009" xfId="1552"/>
    <cellStyle name="Dziesiętny_Invoices2001Slovakia_TDT KHANH HOA_Book1_DTTD chieng chan Tham lai 29-9-2009" xfId="1553"/>
    <cellStyle name="Dziesietny_Invoices2001Slovakia_TDT KHANH HOA_Book1_Ke hoach 2010 (theo doi 11-8-2010)" xfId="1554"/>
    <cellStyle name="Dziesiętny_Invoices2001Slovakia_TDT KHANH HOA_Book1_Ke hoach 2010 (theo doi 11-8-2010)" xfId="1555"/>
    <cellStyle name="Dziesietny_Invoices2001Slovakia_TDT KHANH HOA_Book1_ke hoach dau thau 30-6-2010" xfId="1556"/>
    <cellStyle name="Dziesiętny_Invoices2001Slovakia_TDT KHANH HOA_Book1_ke hoach dau thau 30-6-2010" xfId="1557"/>
    <cellStyle name="Dziesietny_Invoices2001Slovakia_TDT KHANH HOA_Book1_ke hoach dau thau 30-6-2010 2" xfId="1558"/>
    <cellStyle name="Dziesiętny_Invoices2001Slovakia_TDT KHANH HOA_Book1_ke hoach dau thau 30-6-2010 2" xfId="1559"/>
    <cellStyle name="Dziesietny_Invoices2001Slovakia_TDT KHANH HOA_Book1_KH Von 2012 gui BKH 1" xfId="1560"/>
    <cellStyle name="Dziesiętny_Invoices2001Slovakia_TDT KHANH HOA_Book1_KH Von 2012 gui BKH 1" xfId="1561"/>
    <cellStyle name="Dziesietny_Invoices2001Slovakia_TDT KHANH HOA_Book1_KH Von 2012 gui BKH 2" xfId="1562"/>
    <cellStyle name="Dziesiętny_Invoices2001Slovakia_TDT KHANH HOA_Book1_KH Von 2012 gui BKH 2" xfId="1563"/>
    <cellStyle name="Dziesietny_Invoices2001Slovakia_TDT KHANH HOA_Book1_Ngan sach 2014.1" xfId="4759"/>
    <cellStyle name="Dziesiętny_Invoices2001Slovakia_TDT KHANH HOA_Book1_Ngan sach 2014.1" xfId="4760"/>
    <cellStyle name="Dziesietny_Invoices2001Slovakia_TDT KHANH HOA_Book1_QT khoi tinh  10.4.2015" xfId="4761"/>
    <cellStyle name="Dziesiętny_Invoices2001Slovakia_TDT KHANH HOA_Book1_QT khoi tinh  10.4.2015" xfId="4762"/>
    <cellStyle name="Dziesietny_Invoices2001Slovakia_TDT KHANH HOA_Book1_Trung uong bo sung du toan 2013" xfId="4763"/>
    <cellStyle name="Dziesiętny_Invoices2001Slovakia_TDT KHANH HOA_Book1_Trung uong bo sung du toan 2013" xfId="4764"/>
    <cellStyle name="Dziesietny_Invoices2001Slovakia_TDT KHANH HOA_Chi tieu KH nam 2009" xfId="1564"/>
    <cellStyle name="Dziesiętny_Invoices2001Slovakia_TDT KHANH HOA_Chi tieu KH nam 2009" xfId="1565"/>
    <cellStyle name="Dziesietny_Invoices2001Slovakia_TDT KHANH HOA_chuyen nguon,  ket d­u 1-sua" xfId="4765"/>
    <cellStyle name="Dziesiętny_Invoices2001Slovakia_TDT KHANH HOA_chuyen nguon,  ket d­u 1-sua" xfId="4766"/>
    <cellStyle name="Dziesietny_Invoices2001Slovakia_TDT KHANH HOA_Copy of KH PHAN BO VON ĐỐI ỨNG NAM 2011 (30 TY phuong án gop WB)" xfId="1566"/>
    <cellStyle name="Dziesiętny_Invoices2001Slovakia_TDT KHANH HOA_Copy of KH PHAN BO VON ĐỐI ỨNG NAM 2011 (30 TY phuong án gop WB)" xfId="1567"/>
    <cellStyle name="Dziesietny_Invoices2001Slovakia_TDT KHANH HOA_Copy of KH PHAN BO VON ĐỐI ỨNG NAM 2011 (30 TY phuong án gop WB) 2" xfId="1568"/>
    <cellStyle name="Dziesiętny_Invoices2001Slovakia_TDT KHANH HOA_Copy of KH PHAN BO VON ĐỐI ỨNG NAM 2011 (30 TY phuong án gop WB) 2" xfId="1569"/>
    <cellStyle name="Dziesietny_Invoices2001Slovakia_TDT KHANH HOA_DT 1751 Muong Khoa" xfId="1570"/>
    <cellStyle name="Dziesiętny_Invoices2001Slovakia_TDT KHANH HOA_DT 1751 Muong Khoa" xfId="1571"/>
    <cellStyle name="Dziesietny_Invoices2001Slovakia_TDT KHANH HOA_DT tieu hoc diem TDC ban Cho 28-02-09" xfId="1572"/>
    <cellStyle name="Dziesiętny_Invoices2001Slovakia_TDT KHANH HOA_DT tieu hoc diem TDC ban Cho 28-02-09" xfId="1573"/>
    <cellStyle name="Dziesietny_Invoices2001Slovakia_TDT KHANH HOA_DTTD chieng chan Tham lai 29-9-2009" xfId="1574"/>
    <cellStyle name="Dziesiętny_Invoices2001Slovakia_TDT KHANH HOA_DTTD chieng chan Tham lai 29-9-2009" xfId="1575"/>
    <cellStyle name="Dziesietny_Invoices2001Slovakia_TDT KHANH HOA_DTTD chieng chan Tham lai 29-9-2009 2" xfId="1576"/>
    <cellStyle name="Dziesiętny_Invoices2001Slovakia_TDT KHANH HOA_DTTD chieng chan Tham lai 29-9-2009 2" xfId="1577"/>
    <cellStyle name="Dziesietny_Invoices2001Slovakia_TDT KHANH HOA_Du toan nuoc San Thang (GD2)" xfId="1578"/>
    <cellStyle name="Dziesiętny_Invoices2001Slovakia_TDT KHANH HOA_Du toan nuoc San Thang (GD2)" xfId="1579"/>
    <cellStyle name="Dziesietny_Invoices2001Slovakia_TDT KHANH HOA_Du toan nuoc San Thang (GD2) 2" xfId="4767"/>
    <cellStyle name="Dziesiętny_Invoices2001Slovakia_TDT KHANH HOA_Du toan nuoc San Thang (GD2) 2" xfId="4768"/>
    <cellStyle name="Dziesietny_Invoices2001Slovakia_TDT KHANH HOA_Du toan nuoc San Thang (GD2)_chuyen nguon,  ket d­u 1-sua" xfId="4769"/>
    <cellStyle name="Dziesiętny_Invoices2001Slovakia_TDT KHANH HOA_Du toan nuoc San Thang (GD2)_chuyen nguon,  ket d­u 1-sua" xfId="4770"/>
    <cellStyle name="Dziesietny_Invoices2001Slovakia_TDT KHANH HOA_Du toan nuoc San Thang (GD2)_Ngan sach 2014.1" xfId="4771"/>
    <cellStyle name="Dziesiętny_Invoices2001Slovakia_TDT KHANH HOA_Du toan nuoc San Thang (GD2)_Ngan sach 2014.1" xfId="4772"/>
    <cellStyle name="Dziesietny_Invoices2001Slovakia_TDT KHANH HOA_Du toan nuoc San Thang (GD2)_QT khoi tinh  10.4.2015" xfId="4773"/>
    <cellStyle name="Dziesiętny_Invoices2001Slovakia_TDT KHANH HOA_Du toan nuoc San Thang (GD2)_QT khoi tinh  10.4.2015" xfId="4774"/>
    <cellStyle name="Dziesietny_Invoices2001Slovakia_TDT KHANH HOA_Du toan nuoc San Thang (GD2)_Trung uong bo sung du toan 2013" xfId="4775"/>
    <cellStyle name="Dziesiętny_Invoices2001Slovakia_TDT KHANH HOA_Du toan nuoc San Thang (GD2)_Trung uong bo sung du toan 2013" xfId="4776"/>
    <cellStyle name="Dziesietny_Invoices2001Slovakia_TDT KHANH HOA_GVL" xfId="1580"/>
    <cellStyle name="Dziesiętny_Invoices2001Slovakia_TDT KHANH HOA_GVL" xfId="1581"/>
    <cellStyle name="Dziesietny_Invoices2001Slovakia_TDT KHANH HOA_GVL 2" xfId="1582"/>
    <cellStyle name="Dziesiętny_Invoices2001Slovakia_TDT KHANH HOA_GVL 2" xfId="1583"/>
    <cellStyle name="Dziesietny_Invoices2001Slovakia_TDT KHANH HOA_GVL_QT khoi tinh  10.4.2015" xfId="4777"/>
    <cellStyle name="Dziesiętny_Invoices2001Slovakia_TDT KHANH HOA_GVL_QT khoi tinh  10.4.2015" xfId="4778"/>
    <cellStyle name="Dziesietny_Invoices2001Slovakia_TDT KHANH HOA_GVL_Trung uong bo sung du toan 2013" xfId="4779"/>
    <cellStyle name="Dziesiętny_Invoices2001Slovakia_TDT KHANH HOA_GVL_Trung uong bo sung du toan 2013" xfId="4780"/>
    <cellStyle name="Dziesietny_Invoices2001Slovakia_TDT KHANH HOA_ke hoach dau thau 30-6-2010" xfId="1584"/>
    <cellStyle name="Dziesiętny_Invoices2001Slovakia_TDT KHANH HOA_ke hoach dau thau 30-6-2010" xfId="1585"/>
    <cellStyle name="Dziesietny_Invoices2001Slovakia_TDT KHANH HOA_KH Von 2012 gui BKH 1" xfId="1586"/>
    <cellStyle name="Dziesiętny_Invoices2001Slovakia_TDT KHANH HOA_KH Von 2012 gui BKH 1" xfId="1587"/>
    <cellStyle name="Dziesietny_Invoices2001Slovakia_TDT KHANH HOA_KH Von 2012 gui BKH 1 2" xfId="1588"/>
    <cellStyle name="Dziesiętny_Invoices2001Slovakia_TDT KHANH HOA_KH Von 2012 gui BKH 1 2" xfId="1589"/>
    <cellStyle name="Dziesietny_Invoices2001Slovakia_TDT KHANH HOA_Ngan sach 2014.1" xfId="4781"/>
    <cellStyle name="Dziesiętny_Invoices2001Slovakia_TDT KHANH HOA_Ngan sach 2014.1" xfId="4782"/>
    <cellStyle name="Dziesietny_Invoices2001Slovakia_TDT KHANH HOA_nguon dau năm huyen" xfId="4783"/>
    <cellStyle name="Dziesiętny_Invoices2001Slovakia_TDT KHANH HOA_nguon dau năm huyen" xfId="4784"/>
    <cellStyle name="Dziesietny_Invoices2001Slovakia_TDT KHANH HOA_QD ke hoach dau thau" xfId="1590"/>
    <cellStyle name="Dziesiętny_Invoices2001Slovakia_TDT KHANH HOA_QD ke hoach dau thau" xfId="1591"/>
    <cellStyle name="Dziesietny_Invoices2001Slovakia_TDT KHANH HOA_QT cac huyen thi 2009(Moi)" xfId="4785"/>
    <cellStyle name="Dziesiętny_Invoices2001Slovakia_TDT KHANH HOA_QT cac huyen thi 2009(Moi)" xfId="4786"/>
    <cellStyle name="Dziesietny_Invoices2001Slovakia_TDT KHANH HOA_QT cac huyen thi 2014" xfId="4787"/>
    <cellStyle name="Dziesiętny_Invoices2001Slovakia_TDT KHANH HOA_QT cac huyen thi 2014" xfId="4788"/>
    <cellStyle name="Dziesietny_Invoices2001Slovakia_TDT KHANH HOA_QT khoi tinh  10.4.2015" xfId="4789"/>
    <cellStyle name="Dziesiętny_Invoices2001Slovakia_TDT KHANH HOA_QT khoi tinh  10.4.2015" xfId="4790"/>
    <cellStyle name="Dziesietny_Invoices2001Slovakia_TDT KHANH HOA_quyet toan chi ngay 18.6" xfId="4791"/>
    <cellStyle name="Dziesiętny_Invoices2001Slovakia_TDT KHANH HOA_quyet toan chi ngay 18.6" xfId="4792"/>
    <cellStyle name="Dziesietny_Invoices2001Slovakia_TDT KHANH HOA_Ra soat KH von 2011 (Huy-11-11-11)" xfId="1592"/>
    <cellStyle name="Dziesiętny_Invoices2001Slovakia_TDT KHANH HOA_Ra soat KH von 2011 (Huy-11-11-11)" xfId="1593"/>
    <cellStyle name="Dziesietny_Invoices2001Slovakia_TDT KHANH HOA_Sheet2" xfId="1594"/>
    <cellStyle name="Dziesiętny_Invoices2001Slovakia_TDT KHANH HOA_Sheet2" xfId="1595"/>
    <cellStyle name="Dziesietny_Invoices2001Slovakia_TDT KHANH HOA_thái" xfId="4793"/>
    <cellStyle name="Dziesiętny_Invoices2001Slovakia_TDT KHANH HOA_thái" xfId="4794"/>
    <cellStyle name="Dziesietny_Invoices2001Slovakia_TDT KHANH HOA_Tienluong" xfId="1596"/>
    <cellStyle name="Dziesiętny_Invoices2001Slovakia_TDT KHANH HOA_Tienluong" xfId="1597"/>
    <cellStyle name="Dziesietny_Invoices2001Slovakia_TDT KHANH HOA_tinh toan hoang ha" xfId="1598"/>
    <cellStyle name="Dziesiętny_Invoices2001Slovakia_TDT KHANH HOA_tinh toan hoang ha" xfId="1599"/>
    <cellStyle name="Dziesietny_Invoices2001Slovakia_TDT KHANH HOA_tinh toan hoang ha 2" xfId="4795"/>
    <cellStyle name="Dziesiętny_Invoices2001Slovakia_TDT KHANH HOA_tinh toan hoang ha 2" xfId="4796"/>
    <cellStyle name="Dziesietny_Invoices2001Slovakia_TDT KHANH HOA_tinh toan hoang ha_chuyen nguon,  ket d­u 1-sua" xfId="4797"/>
    <cellStyle name="Dziesiętny_Invoices2001Slovakia_TDT KHANH HOA_tinh toan hoang ha_chuyen nguon,  ket d­u 1-sua" xfId="4798"/>
    <cellStyle name="Dziesietny_Invoices2001Slovakia_TDT KHANH HOA_tinh toan hoang ha_Ngan sach 2014.1" xfId="4799"/>
    <cellStyle name="Dziesiętny_Invoices2001Slovakia_TDT KHANH HOA_tinh toan hoang ha_Ngan sach 2014.1" xfId="4800"/>
    <cellStyle name="Dziesietny_Invoices2001Slovakia_TDT KHANH HOA_tinh toan hoang ha_QT khoi tinh  10.4.2015" xfId="4801"/>
    <cellStyle name="Dziesiętny_Invoices2001Slovakia_TDT KHANH HOA_tinh toan hoang ha_QT khoi tinh  10.4.2015" xfId="4802"/>
    <cellStyle name="Dziesietny_Invoices2001Slovakia_TDT KHANH HOA_tinh toan hoang ha_Trung uong bo sung du toan 2013" xfId="4803"/>
    <cellStyle name="Dziesiętny_Invoices2001Slovakia_TDT KHANH HOA_tinh toan hoang ha_Trung uong bo sung du toan 2013" xfId="4804"/>
    <cellStyle name="Dziesietny_Invoices2001Slovakia_TDT KHANH HOA_Tong hop Cac tuyen(9-1-06)" xfId="1600"/>
    <cellStyle name="Dziesiętny_Invoices2001Slovakia_TDT KHANH HOA_Tong hop Cac tuyen(9-1-06)" xfId="1601"/>
    <cellStyle name="Dziesietny_Invoices2001Slovakia_TDT KHANH HOA_Tong hop Cac tuyen(9-1-06) 2" xfId="4805"/>
    <cellStyle name="Dziesiętny_Invoices2001Slovakia_TDT KHANH HOA_Tong hop Cac tuyen(9-1-06) 2" xfId="4806"/>
    <cellStyle name="Dziesietny_Invoices2001Slovakia_TDT KHANH HOA_Tong hop Cac tuyen(9-1-06)_bieu KT t10" xfId="4807"/>
    <cellStyle name="Dziesiętny_Invoices2001Slovakia_TDT KHANH HOA_Tong hop Cac tuyen(9-1-06)_bieu KT t10" xfId="4808"/>
    <cellStyle name="Dziesietny_Invoices2001Slovakia_TDT KHANH HOA_Tong hop Cac tuyen(9-1-06)_bieu KT t10_chuyen nguon,  ket d­u 1-sua" xfId="4809"/>
    <cellStyle name="Dziesiętny_Invoices2001Slovakia_TDT KHANH HOA_Tong hop Cac tuyen(9-1-06)_bieu KT t10_chuyen nguon,  ket d­u 1-sua" xfId="4810"/>
    <cellStyle name="Dziesietny_Invoices2001Slovakia_TDT KHANH HOA_Tong hop Cac tuyen(9-1-06)_bieu KT t10_QT khoi tinh  10.4.2015" xfId="4811"/>
    <cellStyle name="Dziesiętny_Invoices2001Slovakia_TDT KHANH HOA_Tong hop Cac tuyen(9-1-06)_bieu KT t10_QT khoi tinh  10.4.2015" xfId="4812"/>
    <cellStyle name="Dziesietny_Invoices2001Slovakia_TDT KHANH HOA_Tong hop Cac tuyen(9-1-06)_bieu KT t10_Trung uong bo sung du toan 2013" xfId="4813"/>
    <cellStyle name="Dziesiętny_Invoices2001Slovakia_TDT KHANH HOA_Tong hop Cac tuyen(9-1-06)_bieu KT t10_Trung uong bo sung du toan 2013" xfId="4814"/>
    <cellStyle name="Dziesietny_Invoices2001Slovakia_TDT KHANH HOA_Tong hop Cac tuyen(9-1-06)_bieu tong hop lai kh von 2011 gui phong TH-KTDN" xfId="1602"/>
    <cellStyle name="Dziesiętny_Invoices2001Slovakia_TDT KHANH HOA_Tong hop Cac tuyen(9-1-06)_bieu tong hop lai kh von 2011 gui phong TH-KTDN" xfId="1603"/>
    <cellStyle name="Dziesietny_Invoices2001Slovakia_TDT KHANH HOA_Tong hop Cac tuyen(9-1-06)_chuyen nguon,  ket d­u 1-sua" xfId="4815"/>
    <cellStyle name="Dziesiętny_Invoices2001Slovakia_TDT KHANH HOA_Tong hop Cac tuyen(9-1-06)_chuyen nguon,  ket d­u 1-sua" xfId="4816"/>
    <cellStyle name="Dziesietny_Invoices2001Slovakia_TDT KHANH HOA_Tong hop Cac tuyen(9-1-06)_Copy of KH PHAN BO VON ĐỐI ỨNG NAM 2011 (30 TY phuong án gop WB)" xfId="1604"/>
    <cellStyle name="Dziesiętny_Invoices2001Slovakia_TDT KHANH HOA_Tong hop Cac tuyen(9-1-06)_Copy of KH PHAN BO VON ĐỐI ỨNG NAM 2011 (30 TY phuong án gop WB)" xfId="1605"/>
    <cellStyle name="Dziesietny_Invoices2001Slovakia_TDT KHANH HOA_Tong hop Cac tuyen(9-1-06)_Ke hoach 2010 (theo doi 11-8-2010)" xfId="1606"/>
    <cellStyle name="Dziesiętny_Invoices2001Slovakia_TDT KHANH HOA_Tong hop Cac tuyen(9-1-06)_Ke hoach 2010 (theo doi 11-8-2010)" xfId="1607"/>
    <cellStyle name="Dziesietny_Invoices2001Slovakia_TDT KHANH HOA_Tong hop Cac tuyen(9-1-06)_KH Von 2012 gui BKH 1" xfId="1608"/>
    <cellStyle name="Dziesiętny_Invoices2001Slovakia_TDT KHANH HOA_Tong hop Cac tuyen(9-1-06)_KH Von 2012 gui BKH 1" xfId="1609"/>
    <cellStyle name="Dziesietny_Invoices2001Slovakia_TDT KHANH HOA_Tong hop Cac tuyen(9-1-06)_Ngan sach 2014.1" xfId="4817"/>
    <cellStyle name="Dziesiętny_Invoices2001Slovakia_TDT KHANH HOA_Tong hop Cac tuyen(9-1-06)_Ngan sach 2014.1" xfId="4818"/>
    <cellStyle name="Dziesietny_Invoices2001Slovakia_TDT KHANH HOA_Tong hop Cac tuyen(9-1-06)_nguon dau năm huyen" xfId="4819"/>
    <cellStyle name="Dziesiętny_Invoices2001Slovakia_TDT KHANH HOA_Tong hop Cac tuyen(9-1-06)_nguon dau năm huyen" xfId="4820"/>
    <cellStyle name="Dziesietny_Invoices2001Slovakia_TDT KHANH HOA_Tong hop Cac tuyen(9-1-06)_QD ke hoach dau thau" xfId="1610"/>
    <cellStyle name="Dziesiętny_Invoices2001Slovakia_TDT KHANH HOA_Tong hop Cac tuyen(9-1-06)_QD ke hoach dau thau" xfId="1611"/>
    <cellStyle name="Dziesietny_Invoices2001Slovakia_TDT KHANH HOA_Tong hop Cac tuyen(9-1-06)_QT cac huyen thi 2009(Moi)" xfId="4821"/>
    <cellStyle name="Dziesiętny_Invoices2001Slovakia_TDT KHANH HOA_Tong hop Cac tuyen(9-1-06)_QT cac huyen thi 2009(Moi)" xfId="4822"/>
    <cellStyle name="Dziesietny_Invoices2001Slovakia_TDT KHANH HOA_Tong hop Cac tuyen(9-1-06)_QT cac huyen thi 2014" xfId="4823"/>
    <cellStyle name="Dziesiętny_Invoices2001Slovakia_TDT KHANH HOA_Tong hop Cac tuyen(9-1-06)_QT cac huyen thi 2014" xfId="4824"/>
    <cellStyle name="Dziesietny_Invoices2001Slovakia_TDT KHANH HOA_Tong hop Cac tuyen(9-1-06)_QT khoi tinh  10.4.2015" xfId="4825"/>
    <cellStyle name="Dziesiętny_Invoices2001Slovakia_TDT KHANH HOA_Tong hop Cac tuyen(9-1-06)_QT khoi tinh  10.4.2015" xfId="4826"/>
    <cellStyle name="Dziesietny_Invoices2001Slovakia_TDT KHANH HOA_Tong hop Cac tuyen(9-1-06)_quyet toan chi ngay 18.6" xfId="4827"/>
    <cellStyle name="Dziesiętny_Invoices2001Slovakia_TDT KHANH HOA_Tong hop Cac tuyen(9-1-06)_quyet toan chi ngay 18.6" xfId="4828"/>
    <cellStyle name="Dziesietny_Invoices2001Slovakia_TDT KHANH HOA_Tong hop Cac tuyen(9-1-06)_thái" xfId="4829"/>
    <cellStyle name="Dziesiętny_Invoices2001Slovakia_TDT KHANH HOA_Tong hop Cac tuyen(9-1-06)_thái" xfId="4830"/>
    <cellStyle name="Dziesietny_Invoices2001Slovakia_TDT KHANH HOA_Tong hop Cac tuyen(9-1-06)_Tong von ĐTPT" xfId="1612"/>
    <cellStyle name="Dziesiętny_Invoices2001Slovakia_TDT KHANH HOA_Tong hop Cac tuyen(9-1-06)_Tong von ĐTPT" xfId="1613"/>
    <cellStyle name="Dziesietny_Invoices2001Slovakia_TDT KHANH HOA_Tong hop Cac tuyen(9-1-06)_Trung uong bo sung du toan 2013" xfId="4831"/>
    <cellStyle name="Dziesiętny_Invoices2001Slovakia_TDT KHANH HOA_Tong hop Cac tuyen(9-1-06)_Trung uong bo sung du toan 2013" xfId="4832"/>
    <cellStyle name="Dziesietny_Invoices2001Slovakia_TDT KHANH HOA_Tong von ĐTPT" xfId="1614"/>
    <cellStyle name="Dziesiętny_Invoices2001Slovakia_TDT KHANH HOA_Tong von ĐTPT" xfId="1615"/>
    <cellStyle name="Dziesietny_Invoices2001Slovakia_TDT KHANH HOA_Trung uong bo sung du toan 2013" xfId="4833"/>
    <cellStyle name="Dziesiętny_Invoices2001Slovakia_TDT KHANH HOA_Trung uong bo sung du toan 2013" xfId="4834"/>
    <cellStyle name="Dziesietny_Invoices2001Slovakia_TDT KHANH HOA_TU VAN THUY LOI THAM  PHE" xfId="1616"/>
    <cellStyle name="Dziesiętny_Invoices2001Slovakia_TDT KHANH HOA_TU VAN THUY LOI THAM  PHE" xfId="1617"/>
    <cellStyle name="Dziesietny_Invoices2001Slovakia_TDT quangngai" xfId="1618"/>
    <cellStyle name="Dziesiętny_Invoices2001Slovakia_TDT quangngai" xfId="1619"/>
    <cellStyle name="Dziesietny_Invoices2001Slovakia_TDT quangngai 2" xfId="4835"/>
    <cellStyle name="Dziesiętny_Invoices2001Slovakia_TDT quangngai 2" xfId="4836"/>
    <cellStyle name="Dziesietny_Invoices2001Slovakia_TDT quangngai_bieu KT t10" xfId="4837"/>
    <cellStyle name="Dziesiętny_Invoices2001Slovakia_TDT quangngai_bieu KT t10" xfId="4838"/>
    <cellStyle name="Dziesietny_Invoices2001Slovakia_TDT quangngai_bieu KT t10_chuyen nguon,  ket d­u 1-sua" xfId="4839"/>
    <cellStyle name="Dziesiętny_Invoices2001Slovakia_TDT quangngai_bieu KT t10_chuyen nguon,  ket d­u 1-sua" xfId="4840"/>
    <cellStyle name="Dziesietny_Invoices2001Slovakia_TDT quangngai_bieu KT t10_QT khoi tinh  10.4.2015" xfId="4841"/>
    <cellStyle name="Dziesiętny_Invoices2001Slovakia_TDT quangngai_bieu KT t10_QT khoi tinh  10.4.2015" xfId="4842"/>
    <cellStyle name="Dziesietny_Invoices2001Slovakia_TDT quangngai_bieu KT t10_Trung uong bo sung du toan 2013" xfId="4843"/>
    <cellStyle name="Dziesiętny_Invoices2001Slovakia_TDT quangngai_bieu KT t10_Trung uong bo sung du toan 2013" xfId="4844"/>
    <cellStyle name="Dziesietny_Invoices2001Slovakia_TDT quangngai_chuyen nguon,  ket d­u 1-sua" xfId="4845"/>
    <cellStyle name="Dziesiętny_Invoices2001Slovakia_TDT quangngai_chuyen nguon,  ket d­u 1-sua" xfId="4846"/>
    <cellStyle name="Dziesietny_Invoices2001Slovakia_TDT quangngai_Ngan sach 2014.1" xfId="4847"/>
    <cellStyle name="Dziesiętny_Invoices2001Slovakia_TDT quangngai_Ngan sach 2014.1" xfId="4848"/>
    <cellStyle name="Dziesietny_Invoices2001Slovakia_TDT quangngai_nguon dau năm huyen" xfId="4849"/>
    <cellStyle name="Dziesiętny_Invoices2001Slovakia_TDT quangngai_nguon dau năm huyen" xfId="4850"/>
    <cellStyle name="Dziesietny_Invoices2001Slovakia_TDT quangngai_QT cac huyen thi 2009(Moi)" xfId="4851"/>
    <cellStyle name="Dziesiętny_Invoices2001Slovakia_TDT quangngai_QT cac huyen thi 2009(Moi)" xfId="4852"/>
    <cellStyle name="Dziesietny_Invoices2001Slovakia_TDT quangngai_QT cac huyen thi 2014" xfId="4853"/>
    <cellStyle name="Dziesiętny_Invoices2001Slovakia_TDT quangngai_QT cac huyen thi 2014" xfId="4854"/>
    <cellStyle name="Dziesietny_Invoices2001Slovakia_TDT quangngai_QT khoi tinh  10.4.2015" xfId="4855"/>
    <cellStyle name="Dziesiętny_Invoices2001Slovakia_TDT quangngai_QT khoi tinh  10.4.2015" xfId="4856"/>
    <cellStyle name="Dziesietny_Invoices2001Slovakia_TDT quangngai_quyet toan chi ngay 18.6" xfId="4857"/>
    <cellStyle name="Dziesiętny_Invoices2001Slovakia_TDT quangngai_quyet toan chi ngay 18.6" xfId="4858"/>
    <cellStyle name="Dziesietny_Invoices2001Slovakia_TDT quangngai_thái" xfId="4859"/>
    <cellStyle name="Dziesiętny_Invoices2001Slovakia_TDT quangngai_thái" xfId="4860"/>
    <cellStyle name="Dziesietny_Invoices2001Slovakia_TDT quangngai_Trung uong bo sung du toan 2013" xfId="4861"/>
    <cellStyle name="Dziesiętny_Invoices2001Slovakia_TDT quangngai_Trung uong bo sung du toan 2013" xfId="4862"/>
    <cellStyle name="Dziesietny_Invoices2001Slovakia_thái" xfId="4863"/>
    <cellStyle name="Dziesiętny_Invoices2001Slovakia_thái" xfId="4864"/>
    <cellStyle name="Dziesietny_Invoices2001Slovakia_Tienluong" xfId="1620"/>
    <cellStyle name="Dziesiętny_Invoices2001Slovakia_Tienluong" xfId="1621"/>
    <cellStyle name="Dziesietny_Invoices2001Slovakia_TMDT(10-5-06)" xfId="1622"/>
    <cellStyle name="Dziesiętny_Invoices2001Slovakia_Tong von ĐTPT" xfId="1623"/>
    <cellStyle name="e" xfId="1624"/>
    <cellStyle name="e 2" xfId="4865"/>
    <cellStyle name="E&amp;Y House" xfId="1625"/>
    <cellStyle name="E&amp;Y House 2" xfId="4866"/>
    <cellStyle name="e_bieu ke hoach dau thau" xfId="1626"/>
    <cellStyle name="e_bieu ke hoach dau thau truong mam non SKH" xfId="1627"/>
    <cellStyle name="e_bieu KT t10" xfId="4867"/>
    <cellStyle name="e_bieu KT t10_chuyen nguon,  ket d­u 1-sua" xfId="4868"/>
    <cellStyle name="e_bieu KT t10_QT khoi tinh  10.4.2015" xfId="4869"/>
    <cellStyle name="e_bieu KT t10_Trung uong bo sung du toan 2013" xfId="4870"/>
    <cellStyle name="e_Book1" xfId="1628"/>
    <cellStyle name="e_Book1 2" xfId="4871"/>
    <cellStyle name="e_Book1_chuyen nguon,  ket d­u 1-sua" xfId="4872"/>
    <cellStyle name="e_Book1_Ngan sach 2014.1" xfId="4873"/>
    <cellStyle name="e_Book1_QT khoi tinh  10.4.2015" xfId="4874"/>
    <cellStyle name="e_Book1_Trung uong bo sung du toan 2013" xfId="4875"/>
    <cellStyle name="e_chuyen nguon,  ket d­u 1-sua" xfId="4876"/>
    <cellStyle name="e_DT tieu hoc diem TDC ban Cho 28-02-09" xfId="1629"/>
    <cellStyle name="e_Du toan" xfId="1630"/>
    <cellStyle name="e_Du toan 2" xfId="1631"/>
    <cellStyle name="e_Du toan nuoc San Thang (GD2)" xfId="1632"/>
    <cellStyle name="e_Du toan nuoc San Thang (GD2) 2" xfId="4877"/>
    <cellStyle name="e_Du toan nuoc San Thang (GD2)_chuyen nguon,  ket d­u 1-sua" xfId="4878"/>
    <cellStyle name="e_Du toan nuoc San Thang (GD2)_Ngan sach 2014.1" xfId="4879"/>
    <cellStyle name="e_Du toan nuoc San Thang (GD2)_QT khoi tinh  10.4.2015" xfId="4880"/>
    <cellStyle name="e_Du toan nuoc San Thang (GD2)_Trung uong bo sung du toan 2013" xfId="4881"/>
    <cellStyle name="e_Du toan_QT khoi tinh  10.4.2015" xfId="4882"/>
    <cellStyle name="e_Du toan_Trung uong bo sung du toan 2013" xfId="4883"/>
    <cellStyle name="e_HD TT1" xfId="1633"/>
    <cellStyle name="e_HD TT1 2" xfId="1634"/>
    <cellStyle name="e_Ngan sach 2014.1" xfId="4884"/>
    <cellStyle name="e_nguon dau năm huyen" xfId="4885"/>
    <cellStyle name="e_Nha lop hoc 8 P" xfId="1635"/>
    <cellStyle name="e_Nha lop hoc 8 P 2" xfId="1636"/>
    <cellStyle name="e_QT cac huyen thi 2009(Moi)" xfId="4886"/>
    <cellStyle name="e_QT cac huyen thi 2014" xfId="4887"/>
    <cellStyle name="e_QT khoi tinh  10.4.2015" xfId="4888"/>
    <cellStyle name="e_quyet toan chi ngay 18.6" xfId="4889"/>
    <cellStyle name="e_thái" xfId="4890"/>
    <cellStyle name="e_Tienluong" xfId="1637"/>
    <cellStyle name="e_Trung uong bo sung du toan 2013" xfId="4891"/>
    <cellStyle name="ea" xfId="1638"/>
    <cellStyle name="Emphasis 1" xfId="1639"/>
    <cellStyle name="Emphasis 2" xfId="1640"/>
    <cellStyle name="Emphasis 3" xfId="1641"/>
    <cellStyle name="Enter Currency (0)" xfId="1642"/>
    <cellStyle name="Enter Currency (0) 2" xfId="1643"/>
    <cellStyle name="Enter Currency (2)" xfId="1644"/>
    <cellStyle name="Enter Currency (2) 2" xfId="4892"/>
    <cellStyle name="Enter Units (0)" xfId="1645"/>
    <cellStyle name="Enter Units (0) 2" xfId="4893"/>
    <cellStyle name="Enter Units (1)" xfId="1646"/>
    <cellStyle name="Enter Units (1) 2" xfId="4894"/>
    <cellStyle name="Enter Units (2)" xfId="1647"/>
    <cellStyle name="Enter Units (2) 2" xfId="4895"/>
    <cellStyle name="Entered" xfId="1648"/>
    <cellStyle name="Entered 2" xfId="4896"/>
    <cellStyle name="Euro" xfId="1649"/>
    <cellStyle name="Euro 2" xfId="4897"/>
    <cellStyle name="Excel Built-in Normal" xfId="1650"/>
    <cellStyle name="Explanatory Text" xfId="1651" builtinId="53" customBuiltin="1"/>
    <cellStyle name="f" xfId="1652"/>
    <cellStyle name="f 2" xfId="4898"/>
    <cellStyle name="f_bieu ke hoach dau thau" xfId="1653"/>
    <cellStyle name="f_bieu ke hoach dau thau truong mam non SKH" xfId="1654"/>
    <cellStyle name="f_bieu KT t10" xfId="4899"/>
    <cellStyle name="f_bieu KT t10_chuyen nguon,  ket d­u 1-sua" xfId="4900"/>
    <cellStyle name="f_bieu KT t10_QT khoi tinh  10.4.2015" xfId="4901"/>
    <cellStyle name="f_bieu KT t10_Trung uong bo sung du toan 2013" xfId="4902"/>
    <cellStyle name="f_Book1" xfId="1655"/>
    <cellStyle name="f_Book1 2" xfId="4903"/>
    <cellStyle name="f_Book1_chuyen nguon,  ket d­u 1-sua" xfId="4904"/>
    <cellStyle name="f_Book1_Ngan sach 2014.1" xfId="4905"/>
    <cellStyle name="f_Book1_QT khoi tinh  10.4.2015" xfId="4906"/>
    <cellStyle name="f_Book1_Trung uong bo sung du toan 2013" xfId="4907"/>
    <cellStyle name="f_chuyen nguon,  ket d­u 1-sua" xfId="4908"/>
    <cellStyle name="f_DT tieu hoc diem TDC ban Cho 28-02-09" xfId="1656"/>
    <cellStyle name="f_Du toan" xfId="1657"/>
    <cellStyle name="f_Du toan 2" xfId="1658"/>
    <cellStyle name="f_Du toan nuoc San Thang (GD2)" xfId="1659"/>
    <cellStyle name="f_Du toan nuoc San Thang (GD2) 2" xfId="4909"/>
    <cellStyle name="f_Du toan nuoc San Thang (GD2)_chuyen nguon,  ket d­u 1-sua" xfId="4910"/>
    <cellStyle name="f_Du toan nuoc San Thang (GD2)_Ngan sach 2014.1" xfId="4911"/>
    <cellStyle name="f_Du toan nuoc San Thang (GD2)_QT khoi tinh  10.4.2015" xfId="4912"/>
    <cellStyle name="f_Du toan nuoc San Thang (GD2)_Trung uong bo sung du toan 2013" xfId="4913"/>
    <cellStyle name="f_Du toan_QT khoi tinh  10.4.2015" xfId="4914"/>
    <cellStyle name="f_Du toan_Trung uong bo sung du toan 2013" xfId="4915"/>
    <cellStyle name="f_HD TT1" xfId="1660"/>
    <cellStyle name="f_HD TT1 2" xfId="1661"/>
    <cellStyle name="f_Ngan sach 2014.1" xfId="4916"/>
    <cellStyle name="f_nguon dau năm huyen" xfId="4917"/>
    <cellStyle name="f_Nha lop hoc 8 P" xfId="1662"/>
    <cellStyle name="f_Nha lop hoc 8 P 2" xfId="1663"/>
    <cellStyle name="f_QT cac huyen thi 2009(Moi)" xfId="4918"/>
    <cellStyle name="f_QT cac huyen thi 2014" xfId="4919"/>
    <cellStyle name="f_QT khoi tinh  10.4.2015" xfId="4920"/>
    <cellStyle name="f_quyet toan chi ngay 18.6" xfId="4921"/>
    <cellStyle name="f_thái" xfId="4922"/>
    <cellStyle name="f_Tienluong" xfId="1664"/>
    <cellStyle name="f_Trung uong bo sung du toan 2013" xfId="4923"/>
    <cellStyle name="f1" xfId="1665"/>
    <cellStyle name="f1 2" xfId="4924"/>
    <cellStyle name="f2" xfId="1666"/>
    <cellStyle name="f2 2" xfId="4925"/>
    <cellStyle name="F3" xfId="1667"/>
    <cellStyle name="F4" xfId="1668"/>
    <cellStyle name="F5" xfId="1669"/>
    <cellStyle name="F6" xfId="1670"/>
    <cellStyle name="F6 2" xfId="4926"/>
    <cellStyle name="F7" xfId="1671"/>
    <cellStyle name="F8" xfId="1672"/>
    <cellStyle name="Fixed" xfId="1673"/>
    <cellStyle name="Fixed 2" xfId="4927"/>
    <cellStyle name="gia" xfId="1674"/>
    <cellStyle name="Good" xfId="1675" builtinId="26" customBuiltin="1"/>
    <cellStyle name="Good 2" xfId="4928"/>
    <cellStyle name="Grey" xfId="1676"/>
    <cellStyle name="Grey 2" xfId="1677"/>
    <cellStyle name="Grey 3" xfId="4929"/>
    <cellStyle name="Group" xfId="1678"/>
    <cellStyle name="H" xfId="1679"/>
    <cellStyle name="H 2" xfId="4930"/>
    <cellStyle name="H_D-A-VU" xfId="1680"/>
    <cellStyle name="H_D-A-VU 2" xfId="1681"/>
    <cellStyle name="H_D-A-VU 3" xfId="4931"/>
    <cellStyle name="H_HSTHAU" xfId="1682"/>
    <cellStyle name="H_HSTHAU 2" xfId="1683"/>
    <cellStyle name="H_HSTHAU 3" xfId="4932"/>
    <cellStyle name="H_Ket du ung NS" xfId="1684"/>
    <cellStyle name="H_KH Von 2012 gui BKH 1" xfId="1685"/>
    <cellStyle name="H_KH Von 2012 gui BKH 1 2" xfId="1686"/>
    <cellStyle name="H_KH Von 2012 gui BKH 2" xfId="1687"/>
    <cellStyle name="H_KH Von 2012 gui BKH 2 2" xfId="1688"/>
    <cellStyle name="ha" xfId="1689"/>
    <cellStyle name="ha 2" xfId="4933"/>
    <cellStyle name="HAI" xfId="4934"/>
    <cellStyle name="Head 1" xfId="1690"/>
    <cellStyle name="Head 1 2" xfId="4935"/>
    <cellStyle name="HEADER" xfId="1691"/>
    <cellStyle name="HEADER 2" xfId="4936"/>
    <cellStyle name="Header1" xfId="1692"/>
    <cellStyle name="Header1 2" xfId="4937"/>
    <cellStyle name="Header2" xfId="1693"/>
    <cellStyle name="Header2 2" xfId="4938"/>
    <cellStyle name="Heading" xfId="1694"/>
    <cellStyle name="Heading 1" xfId="1695" builtinId="16" customBuiltin="1"/>
    <cellStyle name="Heading 2" xfId="1696" builtinId="17" customBuiltin="1"/>
    <cellStyle name="Heading 3" xfId="1697" builtinId="18" customBuiltin="1"/>
    <cellStyle name="Heading 4" xfId="1698" builtinId="19" customBuiltin="1"/>
    <cellStyle name="Heading 5" xfId="4939"/>
    <cellStyle name="Heading1" xfId="1699"/>
    <cellStyle name="Heading1 2" xfId="1700"/>
    <cellStyle name="Heading1 3" xfId="4940"/>
    <cellStyle name="Heading2" xfId="1701"/>
    <cellStyle name="Heading2 2" xfId="1702"/>
    <cellStyle name="Heading2 3" xfId="4941"/>
    <cellStyle name="HEADINGS" xfId="1703"/>
    <cellStyle name="HEADINGS 2" xfId="4942"/>
    <cellStyle name="HEADINGSTOP" xfId="1704"/>
    <cellStyle name="headoption" xfId="1705"/>
    <cellStyle name="headoption 2" xfId="4943"/>
    <cellStyle name="Hoa-Scholl" xfId="1706"/>
    <cellStyle name="Hoa-Scholl 2" xfId="4944"/>
    <cellStyle name="HUY" xfId="1707"/>
    <cellStyle name="i phÝ kh¸c_B¶ng 2" xfId="1708"/>
    <cellStyle name="I.3" xfId="1709"/>
    <cellStyle name="I.3 2" xfId="4945"/>
    <cellStyle name="I.3?b_x000c_Comma [0]_II?_x0012_Comma [0]_laroux_2?_x0012_Comma [0]_larou_x001c_Comma [0]_laroux_3_¼­¿ï-¾È»ê?$Comma [0]" xfId="1710"/>
    <cellStyle name="I.3_chuyen nguon,  ket d­u 1-sua" xfId="4946"/>
    <cellStyle name="i·0" xfId="1711"/>
    <cellStyle name="i·0??????????_x0003_?_x0010__x0001_??Luu??9JS—_x0008_??????????????????ò_x0001_????&lt;i·0???" xfId="4947"/>
    <cellStyle name="i·0??????????_x0007_?_x0010__x0001_??PrintDT??9JS—_x0008_??????????????????¼_x0001_????&lt;i·" xfId="4948"/>
    <cellStyle name="ï-¾È»ê_BiÓu TB" xfId="1712"/>
    <cellStyle name="Indent" xfId="1713"/>
    <cellStyle name="Indent 2" xfId="4949"/>
    <cellStyle name="Input" xfId="1714" builtinId="20" customBuiltin="1"/>
    <cellStyle name="Input [yellow]" xfId="1715"/>
    <cellStyle name="Input [yellow] 2" xfId="1716"/>
    <cellStyle name="Input [yellow] 3" xfId="4951"/>
    <cellStyle name="Input 2" xfId="4950"/>
    <cellStyle name="Input Cells" xfId="1717"/>
    <cellStyle name="Input Cells 2" xfId="4952"/>
    <cellStyle name="k" xfId="1718"/>
    <cellStyle name="k 2" xfId="4953"/>
    <cellStyle name="k_TONG HOP KINH PHI" xfId="1719"/>
    <cellStyle name="k_TONG HOP KINH PHI 2" xfId="1720"/>
    <cellStyle name="k_ÿÿÿÿÿ" xfId="1721"/>
    <cellStyle name="k_ÿÿÿÿÿ 2" xfId="1722"/>
    <cellStyle name="k_ÿÿÿÿÿ_1" xfId="1723"/>
    <cellStyle name="k_ÿÿÿÿÿ_2" xfId="1724"/>
    <cellStyle name="k_ÿÿÿÿÿ_2 2" xfId="1725"/>
    <cellStyle name="k1" xfId="1726"/>
    <cellStyle name="k1 2" xfId="4954"/>
    <cellStyle name="k2" xfId="1727"/>
    <cellStyle name="k2 2" xfId="4955"/>
    <cellStyle name="kh¸c_Bang Chi tieu" xfId="1728"/>
    <cellStyle name="khanh" xfId="1729"/>
    <cellStyle name="khanh 2" xfId="4956"/>
    <cellStyle name="khung" xfId="1730"/>
    <cellStyle name="khung 2" xfId="1731"/>
    <cellStyle name="Ledger 17 x 11 in" xfId="1732"/>
    <cellStyle name="Ledger 17 x 11 in 2" xfId="4957"/>
    <cellStyle name="Ledger 17 x 11 in 3" xfId="1733"/>
    <cellStyle name="Ledger 17 x 11 in_Duyet chung tu nam 2013 (Quyet)" xfId="1734"/>
    <cellStyle name="left" xfId="1735"/>
    <cellStyle name="Line" xfId="1736"/>
    <cellStyle name="Line 2" xfId="4958"/>
    <cellStyle name="Link Currency (0)" xfId="1737"/>
    <cellStyle name="Link Currency (0) 2" xfId="1738"/>
    <cellStyle name="Link Currency (2)" xfId="1739"/>
    <cellStyle name="Link Currency (2) 2" xfId="4959"/>
    <cellStyle name="Link Units (0)" xfId="1740"/>
    <cellStyle name="Link Units (0) 2" xfId="4960"/>
    <cellStyle name="Link Units (1)" xfId="1741"/>
    <cellStyle name="Link Units (1) 2" xfId="4961"/>
    <cellStyle name="Link Units (2)" xfId="1742"/>
    <cellStyle name="Link Units (2) 2" xfId="4962"/>
    <cellStyle name="Linked Cell" xfId="1743" builtinId="24" customBuiltin="1"/>
    <cellStyle name="Linked Cells" xfId="1744"/>
    <cellStyle name="Linked Cells 2" xfId="4963"/>
    <cellStyle name="luc" xfId="1745"/>
    <cellStyle name="luc 2" xfId="4964"/>
    <cellStyle name="luc2" xfId="1746"/>
    <cellStyle name="luc2 2" xfId="1747"/>
    <cellStyle name="luc2 3" xfId="4965"/>
    <cellStyle name="MAU" xfId="1748"/>
    <cellStyle name="Millares [0]_Well Timing" xfId="1749"/>
    <cellStyle name="Millares_Well Timing" xfId="1750"/>
    <cellStyle name="Milliers [0]_      " xfId="1751"/>
    <cellStyle name="Milliers_      " xfId="1752"/>
    <cellStyle name="Môc" xfId="1753"/>
    <cellStyle name="Môc 2" xfId="4966"/>
    <cellStyle name="Model" xfId="1754"/>
    <cellStyle name="Model 2" xfId="4967"/>
    <cellStyle name="moi" xfId="1755"/>
    <cellStyle name="moi 2" xfId="4968"/>
    <cellStyle name="Mon?aire [0]_      " xfId="1756"/>
    <cellStyle name="Mon?aire_      " xfId="1757"/>
    <cellStyle name="Moneda [0]_Well Timing" xfId="1758"/>
    <cellStyle name="Moneda_Well Timing" xfId="1759"/>
    <cellStyle name="Monétaire [0]_      " xfId="1760"/>
    <cellStyle name="Monétaire_      " xfId="1761"/>
    <cellStyle name="n" xfId="1762"/>
    <cellStyle name="n 2" xfId="4969"/>
    <cellStyle name="n_bieu ke hoach dau thau" xfId="1763"/>
    <cellStyle name="n_bieu ke hoach dau thau truong mam non SKH" xfId="1764"/>
    <cellStyle name="n_bieu KT t10" xfId="4970"/>
    <cellStyle name="n_bieu KT t10_chuyen nguon,  ket d­u 1-sua" xfId="4971"/>
    <cellStyle name="n_bieu KT t10_QT khoi tinh  10.4.2015" xfId="4972"/>
    <cellStyle name="n_bieu KT t10_Trung uong bo sung du toan 2013" xfId="4973"/>
    <cellStyle name="n_Book1" xfId="1765"/>
    <cellStyle name="n_Book1 2" xfId="4974"/>
    <cellStyle name="n_Book1_chuyen nguon,  ket d­u 1-sua" xfId="4975"/>
    <cellStyle name="n_Book1_Ngan sach 2014.1" xfId="4976"/>
    <cellStyle name="n_Book1_QT khoi tinh  10.4.2015" xfId="4977"/>
    <cellStyle name="n_Book1_Trung uong bo sung du toan 2013" xfId="4978"/>
    <cellStyle name="n_Bu_Gia" xfId="1766"/>
    <cellStyle name="n_chuyen nguon,  ket d­u 1-sua" xfId="4979"/>
    <cellStyle name="n_DT tieu hoc diem TDC ban Cho 28-02-09" xfId="1767"/>
    <cellStyle name="n_Du toan" xfId="1768"/>
    <cellStyle name="n_Du toan 2" xfId="1769"/>
    <cellStyle name="n_Du toan nuoc San Thang (GD2)" xfId="1770"/>
    <cellStyle name="n_Du toan nuoc San Thang (GD2) 2" xfId="4980"/>
    <cellStyle name="n_Du toan nuoc San Thang (GD2)_chuyen nguon,  ket d­u 1-sua" xfId="4981"/>
    <cellStyle name="n_Du toan nuoc San Thang (GD2)_Ngan sach 2014.1" xfId="4982"/>
    <cellStyle name="n_Du toan nuoc San Thang (GD2)_QT khoi tinh  10.4.2015" xfId="4983"/>
    <cellStyle name="n_Du toan nuoc San Thang (GD2)_Trung uong bo sung du toan 2013" xfId="4984"/>
    <cellStyle name="n_Du toan_QT khoi tinh  10.4.2015" xfId="4985"/>
    <cellStyle name="n_Du toan_Trung uong bo sung du toan 2013" xfId="4986"/>
    <cellStyle name="n_Ngan sach 2013" xfId="4987"/>
    <cellStyle name="n_Ngan sach 2014.1" xfId="4988"/>
    <cellStyle name="n_nguon dau năm huyen" xfId="4989"/>
    <cellStyle name="n_Nha lop hoc 8 P" xfId="1771"/>
    <cellStyle name="n_Nha lop hoc 8 P 2" xfId="1772"/>
    <cellStyle name="n_QT cac huyen thi 2009(Moi)" xfId="4990"/>
    <cellStyle name="n_QT cac huyen thi 2014" xfId="4991"/>
    <cellStyle name="n_QT khoi tinh  10.4.2015" xfId="4992"/>
    <cellStyle name="n_quyet toan chi ngay 18.6" xfId="4993"/>
    <cellStyle name="n_thái" xfId="4994"/>
    <cellStyle name="n_Tienluong" xfId="1773"/>
    <cellStyle name="n_Tram y te chan nua TD" xfId="1774"/>
    <cellStyle name="n_Tram y te chan nua TD 2" xfId="1775"/>
    <cellStyle name="n_Trung uong bo sung du toan 2013" xfId="4995"/>
    <cellStyle name="n_Trung uong bo sung du toan 2014" xfId="4996"/>
    <cellStyle name="n1" xfId="1776"/>
    <cellStyle name="Neutral" xfId="1777" builtinId="28" customBuiltin="1"/>
    <cellStyle name="Neutral 2" xfId="4997"/>
    <cellStyle name="New" xfId="1778"/>
    <cellStyle name="New 2" xfId="4998"/>
    <cellStyle name="New Times Roman" xfId="1779"/>
    <cellStyle name="New Times Roman 2" xfId="4999"/>
    <cellStyle name="New_bieu ke hoach dau thau" xfId="1780"/>
    <cellStyle name="nga" xfId="1781"/>
    <cellStyle name="no dec" xfId="1782"/>
    <cellStyle name="ÑONVÒ" xfId="1783"/>
    <cellStyle name="ÑONVÒ 2" xfId="5000"/>
    <cellStyle name="Normal" xfId="0" builtinId="0"/>
    <cellStyle name="Normal - Style1" xfId="1784"/>
    <cellStyle name="Normal - Style1 2" xfId="5001"/>
    <cellStyle name="Normal - 유형1" xfId="1785"/>
    <cellStyle name="Normal - 유형1 2" xfId="5002"/>
    <cellStyle name="Normal 10" xfId="3587"/>
    <cellStyle name="Normal 10 2" xfId="1786"/>
    <cellStyle name="Normal 11" xfId="1787"/>
    <cellStyle name="Normal 12" xfId="5838"/>
    <cellStyle name="Normal 2" xfId="1788"/>
    <cellStyle name="Normal 2 10" xfId="1789"/>
    <cellStyle name="Normal 2 2" xfId="1790"/>
    <cellStyle name="Normal 2 2 2" xfId="1791"/>
    <cellStyle name="Normal 2 2 2 2" xfId="1792"/>
    <cellStyle name="Normal 2 3" xfId="1793"/>
    <cellStyle name="Normal 2 32" xfId="1794"/>
    <cellStyle name="Normal 2 35" xfId="1795"/>
    <cellStyle name="Normal 2_bao cao cua UBND tinh quy II - 2011" xfId="1796"/>
    <cellStyle name="Normal 3" xfId="1797"/>
    <cellStyle name="Normal 3 2" xfId="1798"/>
    <cellStyle name="Normal 3 2 2" xfId="1799"/>
    <cellStyle name="Normal 3 3" xfId="5003"/>
    <cellStyle name="Normal 3_Bieu 05a" xfId="1800"/>
    <cellStyle name="Normal 32 2" xfId="1801"/>
    <cellStyle name="Normal 34" xfId="1802"/>
    <cellStyle name="Normal 34 2" xfId="1803"/>
    <cellStyle name="Normal 34_1460 Sua" xfId="1804"/>
    <cellStyle name="Normal 35" xfId="1805"/>
    <cellStyle name="Normal 38" xfId="1806"/>
    <cellStyle name="Normal 4" xfId="1807"/>
    <cellStyle name="Normal 4 2" xfId="5004"/>
    <cellStyle name="Normal 5" xfId="1808"/>
    <cellStyle name="Normal 6" xfId="1809"/>
    <cellStyle name="Normal 6 4" xfId="1810"/>
    <cellStyle name="Normal 6_TPCP trinh UBND ngay 27-12" xfId="1811"/>
    <cellStyle name="Normal 7" xfId="1812"/>
    <cellStyle name="Normal 8" xfId="1813"/>
    <cellStyle name="Normal 9" xfId="1814"/>
    <cellStyle name="Normal VN" xfId="1815"/>
    <cellStyle name="Normal_Bieu ban co (2003)" xfId="5841"/>
    <cellStyle name="Normal_Sheet1" xfId="5840"/>
    <cellStyle name="Normal1" xfId="1816"/>
    <cellStyle name="Normal1 2" xfId="5005"/>
    <cellStyle name="Normal8" xfId="1817"/>
    <cellStyle name="Normalny_Cennik obowiazuje od 06-08-2001 r (1)" xfId="1818"/>
    <cellStyle name="Note" xfId="1819" builtinId="10" customBuiltin="1"/>
    <cellStyle name="Note 2" xfId="5006"/>
    <cellStyle name="NWM" xfId="1820"/>
    <cellStyle name="Ò_x000d_Normal_123569" xfId="1821"/>
    <cellStyle name="Œ…‹æØ‚è [0.00]_ÆÂ¹²" xfId="1822"/>
    <cellStyle name="Œ…‹æØ‚è_laroux" xfId="1823"/>
    <cellStyle name="oft Excel]_x000d__x000a_Comment=open=/f ‚ðw’è‚·‚é‚ÆAƒ†[ƒU[’è‹`ŠÖ”‚ðŠÖ”“\‚è•t‚¯‚Ìˆê——‚É“o˜^‚·‚é‚±‚Æ‚ª‚Å‚«‚Ü‚·B_x000d__x000a_Maximized" xfId="1824"/>
    <cellStyle name="oft Excel]_x000d__x000a_Comment=open=/f ‚ðŽw’è‚·‚é‚ÆAƒ†[ƒU[’è‹`ŠÖ”‚ðŠÖ”“\‚è•t‚¯‚Ìˆê——‚É“o˜^‚·‚é‚±‚Æ‚ª‚Å‚«‚Ü‚·B_x000d__x000a_Maximized" xfId="1825"/>
    <cellStyle name="oft Excel]_x000d__x000a_Comment=open=/f ‚ðŽw’è‚·‚é‚ÆAƒ†[ƒU[’è‹`ŠÖ”‚ðŠÖ”“\‚è•t‚¯‚Ìˆê——‚É“o˜^‚·‚é‚±‚Æ‚ª‚Å‚«‚Ü‚·B_x000d__x000a_Maximized 2" xfId="1826"/>
    <cellStyle name="oft Excel]_x000d__x000a_Comment=The open=/f lines load custom functions into the Paste Function list._x000d__x000a_Maximized=2_x000d__x000a_Basics=1_x000d__x000a_A" xfId="1827"/>
    <cellStyle name="oft Excel]_x000d__x000a_Comment=The open=/f lines load custom functions into the Paste Function list._x000d__x000a_Maximized=2_x000d__x000a_Basics=1_x000d__x000a_A 2" xfId="1828"/>
    <cellStyle name="oft Excel]_x000d__x000a_Comment=The open=/f lines load custom functions into the Paste Function list._x000d__x000a_Maximized=3_x000d__x000a_Basics=1_x000d__x000a_A" xfId="1829"/>
    <cellStyle name="oft Excel]_x000d__x000a_Comment=The open=/f lines load custom functions into the Paste Function list._x000d__x000a_Maximized=3_x000d__x000a_Basics=1_x000d__x000a_A 2" xfId="1830"/>
    <cellStyle name="omma [0]_Mktg Prog" xfId="1831"/>
    <cellStyle name="ormal_Sheet1_1" xfId="1832"/>
    <cellStyle name="Output" xfId="1833" builtinId="21" customBuiltin="1"/>
    <cellStyle name="Output 2" xfId="5007"/>
    <cellStyle name="p" xfId="1834"/>
    <cellStyle name="paint" xfId="1835"/>
    <cellStyle name="paint 2" xfId="5008"/>
    <cellStyle name="Pattern" xfId="1836"/>
    <cellStyle name="Pattern 2" xfId="1837"/>
    <cellStyle name="per.style" xfId="1838"/>
    <cellStyle name="per.style 2" xfId="5009"/>
    <cellStyle name="Percent" xfId="3585" builtinId="5"/>
    <cellStyle name="Percent [0]" xfId="1839"/>
    <cellStyle name="Percent [0] 2" xfId="1840"/>
    <cellStyle name="Percent [0] 3" xfId="5010"/>
    <cellStyle name="Percent [00]" xfId="1841"/>
    <cellStyle name="Percent [00] 2" xfId="1842"/>
    <cellStyle name="Percent [00] 3" xfId="5011"/>
    <cellStyle name="Percent [2]" xfId="1843"/>
    <cellStyle name="Percent [2] 2" xfId="1844"/>
    <cellStyle name="Percent [2] 3" xfId="5012"/>
    <cellStyle name="Percent 2" xfId="1845"/>
    <cellStyle name="Percent 3" xfId="1846"/>
    <cellStyle name="Percent 4" xfId="1847"/>
    <cellStyle name="Percent 5" xfId="1848"/>
    <cellStyle name="Percent 5 2" xfId="1849"/>
    <cellStyle name="PERCENTAGE" xfId="1850"/>
    <cellStyle name="PERCENTAGE 2" xfId="1851"/>
    <cellStyle name="PERCENTAGE 3" xfId="5013"/>
    <cellStyle name="PrePop Currency (0)" xfId="1852"/>
    <cellStyle name="PrePop Currency (0) 2" xfId="1853"/>
    <cellStyle name="PrePop Currency (2)" xfId="1854"/>
    <cellStyle name="PrePop Currency (2) 2" xfId="5014"/>
    <cellStyle name="PrePop Units (0)" xfId="1855"/>
    <cellStyle name="PrePop Units (0) 2" xfId="5015"/>
    <cellStyle name="PrePop Units (1)" xfId="1856"/>
    <cellStyle name="PrePop Units (1) 2" xfId="5016"/>
    <cellStyle name="PrePop Units (2)" xfId="1857"/>
    <cellStyle name="PrePop Units (2) 2" xfId="5017"/>
    <cellStyle name="pricing" xfId="1858"/>
    <cellStyle name="pricing 2" xfId="5018"/>
    <cellStyle name="PSChar" xfId="1859"/>
    <cellStyle name="PSChar 2" xfId="5019"/>
    <cellStyle name="PSHeading" xfId="1860"/>
    <cellStyle name="PSHeading 2" xfId="1861"/>
    <cellStyle name="PSHeading 3" xfId="5020"/>
    <cellStyle name="regstoresfromspecstores" xfId="1862"/>
    <cellStyle name="regstoresfromspecstores 2" xfId="5021"/>
    <cellStyle name="RevList" xfId="1863"/>
    <cellStyle name="RevList 2" xfId="5022"/>
    <cellStyle name="rlink_tiªn l­în_x001b_Hyperlink_TONG HOP KINH PHI" xfId="1864"/>
    <cellStyle name="rmal_ADAdot" xfId="1865"/>
    <cellStyle name="RowLevel_0" xfId="1866"/>
    <cellStyle name="S—_x0008_" xfId="1867"/>
    <cellStyle name="S—_x0008_??????????????????‚_x0001_????&lt;i·0??????????_x0007_?_x0010__x0001_??PrintDT??9JS—_x0008_?????????????" xfId="5023"/>
    <cellStyle name="s]_x000d__x000a_spooler=yes_x000d__x000a_load=_x000d__x000a_Beep=yes_x000d__x000a_NullPort=None_x000d__x000a_BorderWidth=3_x000d__x000a_CursorBlinkRate=1200_x000d__x000a_DoubleClickSpeed=452_x000d__x000a_Programs=co" xfId="1868"/>
    <cellStyle name="s]_x000d__x000a_spooler=yes_x000d__x000a_load=_x000d__x000a_Beep=yes_x000d__x000a_NullPort=None_x000d__x000a_BorderWidth=3_x000d__x000a_CursorBlinkRate=1200_x000d__x000a_DoubleClickSpeed=452_x000d__x000a_Programs=co 2" xfId="1869"/>
    <cellStyle name="SAPBEXaggData" xfId="1870"/>
    <cellStyle name="SAPBEXaggData 2" xfId="5024"/>
    <cellStyle name="SAPBEXaggDataEmph" xfId="1871"/>
    <cellStyle name="SAPBEXaggDataEmph 2" xfId="5025"/>
    <cellStyle name="SAPBEXaggItem" xfId="1872"/>
    <cellStyle name="SAPBEXaggItem 2" xfId="5026"/>
    <cellStyle name="SAPBEXchaText" xfId="1873"/>
    <cellStyle name="SAPBEXchaText 2" xfId="5027"/>
    <cellStyle name="SAPBEXexcBad7" xfId="1874"/>
    <cellStyle name="SAPBEXexcBad7 2" xfId="5028"/>
    <cellStyle name="SAPBEXexcBad8" xfId="1875"/>
    <cellStyle name="SAPBEXexcBad8 2" xfId="5029"/>
    <cellStyle name="SAPBEXexcBad9" xfId="1876"/>
    <cellStyle name="SAPBEXexcBad9 2" xfId="5030"/>
    <cellStyle name="SAPBEXexcCritical4" xfId="1877"/>
    <cellStyle name="SAPBEXexcCritical4 2" xfId="5031"/>
    <cellStyle name="SAPBEXexcCritical5" xfId="1878"/>
    <cellStyle name="SAPBEXexcCritical5 2" xfId="5032"/>
    <cellStyle name="SAPBEXexcCritical6" xfId="1879"/>
    <cellStyle name="SAPBEXexcCritical6 2" xfId="5033"/>
    <cellStyle name="SAPBEXexcGood1" xfId="1880"/>
    <cellStyle name="SAPBEXexcGood1 2" xfId="5034"/>
    <cellStyle name="SAPBEXexcGood2" xfId="1881"/>
    <cellStyle name="SAPBEXexcGood2 2" xfId="5035"/>
    <cellStyle name="SAPBEXexcGood3" xfId="1882"/>
    <cellStyle name="SAPBEXexcGood3 2" xfId="5036"/>
    <cellStyle name="SAPBEXfilterDrill" xfId="1883"/>
    <cellStyle name="SAPBEXfilterDrill 2" xfId="5037"/>
    <cellStyle name="SAPBEXfilterItem" xfId="1884"/>
    <cellStyle name="SAPBEXfilterItem 2" xfId="5038"/>
    <cellStyle name="SAPBEXfilterText" xfId="1885"/>
    <cellStyle name="SAPBEXfilterText 2" xfId="5039"/>
    <cellStyle name="SAPBEXformats" xfId="1886"/>
    <cellStyle name="SAPBEXformats 2" xfId="5040"/>
    <cellStyle name="SAPBEXheaderItem" xfId="1887"/>
    <cellStyle name="SAPBEXheaderItem 2" xfId="5041"/>
    <cellStyle name="SAPBEXheaderText" xfId="1888"/>
    <cellStyle name="SAPBEXheaderText 2" xfId="5042"/>
    <cellStyle name="SAPBEXresData" xfId="1889"/>
    <cellStyle name="SAPBEXresData 2" xfId="5043"/>
    <cellStyle name="SAPBEXresDataEmph" xfId="1890"/>
    <cellStyle name="SAPBEXresDataEmph 2" xfId="5044"/>
    <cellStyle name="SAPBEXresItem" xfId="1891"/>
    <cellStyle name="SAPBEXresItem 2" xfId="5045"/>
    <cellStyle name="SAPBEXstdData" xfId="1892"/>
    <cellStyle name="SAPBEXstdData 2" xfId="5046"/>
    <cellStyle name="SAPBEXstdDataEmph" xfId="1893"/>
    <cellStyle name="SAPBEXstdDataEmph 2" xfId="5047"/>
    <cellStyle name="SAPBEXstdItem" xfId="1894"/>
    <cellStyle name="SAPBEXstdItem 2" xfId="5048"/>
    <cellStyle name="SAPBEXtitle" xfId="1895"/>
    <cellStyle name="SAPBEXtitle 2" xfId="5049"/>
    <cellStyle name="SAPBEXundefined" xfId="1896"/>
    <cellStyle name="SAPBEXundefined 2" xfId="5050"/>
    <cellStyle name="serJet 1200 Series PCL 6" xfId="1897"/>
    <cellStyle name="SHADEDSTORES" xfId="1898"/>
    <cellStyle name="SHADEDSTORES 2" xfId="5051"/>
    <cellStyle name="Sheet Title" xfId="1899"/>
    <cellStyle name="Siêu nối kết_BC TH 10 thang 2005 va KH 2006 XDCB" xfId="1900"/>
    <cellStyle name="songuyen" xfId="1901"/>
    <cellStyle name="Spaltenebene_1_主营业务利润明细表" xfId="1902"/>
    <cellStyle name="specstores" xfId="1903"/>
    <cellStyle name="specstores 2" xfId="5052"/>
    <cellStyle name="Standard_9. Fixed assets-Additions list" xfId="1904"/>
    <cellStyle name="STTDG" xfId="1905"/>
    <cellStyle name="Style 1" xfId="1906"/>
    <cellStyle name="Style 1 2" xfId="5053"/>
    <cellStyle name="Style 10" xfId="1907"/>
    <cellStyle name="Style 11" xfId="1908"/>
    <cellStyle name="Style 11 2" xfId="1909"/>
    <cellStyle name="Style 12" xfId="1910"/>
    <cellStyle name="Style 12 2" xfId="1911"/>
    <cellStyle name="Style 13" xfId="1912"/>
    <cellStyle name="Style 13 2" xfId="1913"/>
    <cellStyle name="Style 14" xfId="1914"/>
    <cellStyle name="Style 14 2" xfId="1915"/>
    <cellStyle name="Style 15" xfId="1916"/>
    <cellStyle name="Style 15 2" xfId="1917"/>
    <cellStyle name="Style 16" xfId="1918"/>
    <cellStyle name="Style 16 2" xfId="1919"/>
    <cellStyle name="Style 17" xfId="1920"/>
    <cellStyle name="Style 17 2" xfId="1921"/>
    <cellStyle name="Style 18" xfId="1922"/>
    <cellStyle name="Style 18 2" xfId="1923"/>
    <cellStyle name="Style 19" xfId="1924"/>
    <cellStyle name="Style 19 2" xfId="1925"/>
    <cellStyle name="Style 2" xfId="1926"/>
    <cellStyle name="Style 2 2" xfId="1927"/>
    <cellStyle name="Style 2 3" xfId="5054"/>
    <cellStyle name="Style 20" xfId="1928"/>
    <cellStyle name="Style 20 2" xfId="1929"/>
    <cellStyle name="Style 21" xfId="1930"/>
    <cellStyle name="Style 21 2" xfId="1931"/>
    <cellStyle name="Style 22" xfId="1932"/>
    <cellStyle name="Style 22 2" xfId="1933"/>
    <cellStyle name="Style 23" xfId="1934"/>
    <cellStyle name="Style 24" xfId="1935"/>
    <cellStyle name="Style 25" xfId="1936"/>
    <cellStyle name="Style 26" xfId="1937"/>
    <cellStyle name="Style 27" xfId="1938"/>
    <cellStyle name="Style 28" xfId="1939"/>
    <cellStyle name="Style 29" xfId="1940"/>
    <cellStyle name="Style 3" xfId="1941"/>
    <cellStyle name="Style 3 2" xfId="1942"/>
    <cellStyle name="Style 3 3" xfId="5055"/>
    <cellStyle name="Style 30" xfId="1943"/>
    <cellStyle name="Style 31" xfId="1944"/>
    <cellStyle name="Style 32" xfId="1945"/>
    <cellStyle name="Style 33" xfId="1946"/>
    <cellStyle name="Style 34" xfId="1947"/>
    <cellStyle name="Style 35" xfId="1948"/>
    <cellStyle name="Style 36" xfId="1949"/>
    <cellStyle name="Style 37" xfId="1950"/>
    <cellStyle name="Style 37 2" xfId="1951"/>
    <cellStyle name="Style 38" xfId="1952"/>
    <cellStyle name="Style 38 2" xfId="1953"/>
    <cellStyle name="Style 39" xfId="1954"/>
    <cellStyle name="Style 4" xfId="1955"/>
    <cellStyle name="Style 4 2" xfId="5056"/>
    <cellStyle name="Style 40" xfId="1956"/>
    <cellStyle name="Style 41" xfId="1957"/>
    <cellStyle name="Style 42" xfId="1958"/>
    <cellStyle name="Style 43" xfId="1959"/>
    <cellStyle name="Style 43 2" xfId="1960"/>
    <cellStyle name="Style 44" xfId="1961"/>
    <cellStyle name="Style 44 2" xfId="1962"/>
    <cellStyle name="Style 5" xfId="1963"/>
    <cellStyle name="Style 6" xfId="1964"/>
    <cellStyle name="Style 7" xfId="1965"/>
    <cellStyle name="Style 8" xfId="1966"/>
    <cellStyle name="Style 9" xfId="1967"/>
    <cellStyle name="Style Date" xfId="1968"/>
    <cellStyle name="style_1" xfId="1969"/>
    <cellStyle name="subhead" xfId="1970"/>
    <cellStyle name="subhead 2" xfId="5057"/>
    <cellStyle name="SubHeading" xfId="1971"/>
    <cellStyle name="SubHeading 2" xfId="5058"/>
    <cellStyle name="Subtotal" xfId="1972"/>
    <cellStyle name="Subtotal 2" xfId="5059"/>
    <cellStyle name="T" xfId="1973"/>
    <cellStyle name="T 2" xfId="1974"/>
    <cellStyle name="T 3" xfId="5060"/>
    <cellStyle name="T_09_BangTongHopKinhPhiNhaso9" xfId="1975"/>
    <cellStyle name="T_09_BangTongHopKinhPhiNhaso9 2" xfId="5061"/>
    <cellStyle name="T_09_BangTongHopKinhPhiNhaso9_bieu ke hoach dau thau" xfId="1976"/>
    <cellStyle name="T_09_BangTongHopKinhPhiNhaso9_bieu ke hoach dau thau 2" xfId="1977"/>
    <cellStyle name="T_09_BangTongHopKinhPhiNhaso9_bieu ke hoach dau thau truong mam non SKH" xfId="1978"/>
    <cellStyle name="T_09_BangTongHopKinhPhiNhaso9_bieu ke hoach dau thau truong mam non SKH 2" xfId="1979"/>
    <cellStyle name="T_09_BangTongHopKinhPhiNhaso9_bieu tong hop lai kh von 2011 gui phong TH-KTDN" xfId="1980"/>
    <cellStyle name="T_09_BangTongHopKinhPhiNhaso9_bieu tong hop lai kh von 2011 gui phong TH-KTDN 2" xfId="1981"/>
    <cellStyle name="T_09_BangTongHopKinhPhiNhaso9_Book1" xfId="1982"/>
    <cellStyle name="T_09_BangTongHopKinhPhiNhaso9_Book1 2" xfId="1983"/>
    <cellStyle name="T_09_BangTongHopKinhPhiNhaso9_Book1 3" xfId="5062"/>
    <cellStyle name="T_09_BangTongHopKinhPhiNhaso9_Book1_1" xfId="1984"/>
    <cellStyle name="T_09_BangTongHopKinhPhiNhaso9_Book1_1 2" xfId="1985"/>
    <cellStyle name="T_09_BangTongHopKinhPhiNhaso9_Book1_DTTD chieng chan Tham lai 29-9-2009" xfId="1986"/>
    <cellStyle name="T_09_BangTongHopKinhPhiNhaso9_Book1_DTTD chieng chan Tham lai 29-9-2009 2" xfId="1987"/>
    <cellStyle name="T_09_BangTongHopKinhPhiNhaso9_Book1_Ke hoach 2010 (theo doi 11-8-2010)" xfId="1988"/>
    <cellStyle name="T_09_BangTongHopKinhPhiNhaso9_Book1_Ke hoach 2010 (theo doi 11-8-2010) 2" xfId="1989"/>
    <cellStyle name="T_09_BangTongHopKinhPhiNhaso9_Book1_ke hoach dau thau 30-6-2010" xfId="1990"/>
    <cellStyle name="T_09_BangTongHopKinhPhiNhaso9_Book1_ke hoach dau thau 30-6-2010 2" xfId="1991"/>
    <cellStyle name="T_09_BangTongHopKinhPhiNhaso9_Book1_QT khoi tinh  10.4.2015" xfId="5063"/>
    <cellStyle name="T_09_BangTongHopKinhPhiNhaso9_Book1_Trung uong bo sung du toan 2013" xfId="5064"/>
    <cellStyle name="T_09_BangTongHopKinhPhiNhaso9_Copy of KH PHAN BO VON ĐỐI ỨNG NAM 2011 (30 TY phuong án gop WB)" xfId="1992"/>
    <cellStyle name="T_09_BangTongHopKinhPhiNhaso9_Copy of KH PHAN BO VON ĐỐI ỨNG NAM 2011 (30 TY phuong án gop WB) 2" xfId="1993"/>
    <cellStyle name="T_09_BangTongHopKinhPhiNhaso9_DTTD chieng chan Tham lai 29-9-2009" xfId="1994"/>
    <cellStyle name="T_09_BangTongHopKinhPhiNhaso9_DTTD chieng chan Tham lai 29-9-2009 2" xfId="1995"/>
    <cellStyle name="T_09_BangTongHopKinhPhiNhaso9_Du toan nuoc San Thang (GD2)" xfId="1996"/>
    <cellStyle name="T_09_BangTongHopKinhPhiNhaso9_Du toan nuoc San Thang (GD2) 2" xfId="1997"/>
    <cellStyle name="T_09_BangTongHopKinhPhiNhaso9_Du toan nuoc San Thang (GD2) 3" xfId="5065"/>
    <cellStyle name="T_09_BangTongHopKinhPhiNhaso9_Du toan nuoc San Thang (GD2)_QT khoi tinh  10.4.2015" xfId="5066"/>
    <cellStyle name="T_09_BangTongHopKinhPhiNhaso9_Du toan nuoc San Thang (GD2)_Trung uong bo sung du toan 2013" xfId="5067"/>
    <cellStyle name="T_09_BangTongHopKinhPhiNhaso9_Ke hoach 2010 (theo doi 11-8-2010)" xfId="1998"/>
    <cellStyle name="T_09_BangTongHopKinhPhiNhaso9_Ke hoach 2010 (theo doi 11-8-2010) 2" xfId="1999"/>
    <cellStyle name="T_09_BangTongHopKinhPhiNhaso9_ke hoach dau thau 30-6-2010" xfId="2000"/>
    <cellStyle name="T_09_BangTongHopKinhPhiNhaso9_ke hoach dau thau 30-6-2010 2" xfId="2001"/>
    <cellStyle name="T_09_BangTongHopKinhPhiNhaso9_KH Von 2012 gui BKH 1" xfId="2002"/>
    <cellStyle name="T_09_BangTongHopKinhPhiNhaso9_KH Von 2012 gui BKH 1 2" xfId="2003"/>
    <cellStyle name="T_09_BangTongHopKinhPhiNhaso9_QD ke hoach dau thau" xfId="2004"/>
    <cellStyle name="T_09_BangTongHopKinhPhiNhaso9_QD ke hoach dau thau 2" xfId="2005"/>
    <cellStyle name="T_09_BangTongHopKinhPhiNhaso9_QT khoi tinh  10.4.2015" xfId="5068"/>
    <cellStyle name="T_09_BangTongHopKinhPhiNhaso9_Ra soat KH von 2011 (Huy-11-11-11)" xfId="2006"/>
    <cellStyle name="T_09_BangTongHopKinhPhiNhaso9_Ra soat KH von 2011 (Huy-11-11-11) 2" xfId="2007"/>
    <cellStyle name="T_09_BangTongHopKinhPhiNhaso9_tinh toan hoang ha" xfId="2008"/>
    <cellStyle name="T_09_BangTongHopKinhPhiNhaso9_tinh toan hoang ha 2" xfId="2009"/>
    <cellStyle name="T_09_BangTongHopKinhPhiNhaso9_tinh toan hoang ha 3" xfId="5069"/>
    <cellStyle name="T_09_BangTongHopKinhPhiNhaso9_tinh toan hoang ha_QT khoi tinh  10.4.2015" xfId="5070"/>
    <cellStyle name="T_09_BangTongHopKinhPhiNhaso9_tinh toan hoang ha_Trung uong bo sung du toan 2013" xfId="5071"/>
    <cellStyle name="T_09_BangTongHopKinhPhiNhaso9_Tong von ĐTPT" xfId="2010"/>
    <cellStyle name="T_09_BangTongHopKinhPhiNhaso9_Tong von ĐTPT 2" xfId="2011"/>
    <cellStyle name="T_09_BangTongHopKinhPhiNhaso9_Trung uong bo sung du toan 2013" xfId="5072"/>
    <cellStyle name="T_09a_PhanMongNhaSo9" xfId="2012"/>
    <cellStyle name="T_09a_PhanMongNhaSo9 2" xfId="5073"/>
    <cellStyle name="T_09a_PhanMongNhaSo9_bieu ke hoach dau thau" xfId="2013"/>
    <cellStyle name="T_09a_PhanMongNhaSo9_bieu ke hoach dau thau 2" xfId="2014"/>
    <cellStyle name="T_09a_PhanMongNhaSo9_bieu ke hoach dau thau truong mam non SKH" xfId="2015"/>
    <cellStyle name="T_09a_PhanMongNhaSo9_bieu ke hoach dau thau truong mam non SKH 2" xfId="2016"/>
    <cellStyle name="T_09a_PhanMongNhaSo9_bieu tong hop lai kh von 2011 gui phong TH-KTDN" xfId="2017"/>
    <cellStyle name="T_09a_PhanMongNhaSo9_bieu tong hop lai kh von 2011 gui phong TH-KTDN 2" xfId="2018"/>
    <cellStyle name="T_09a_PhanMongNhaSo9_Book1" xfId="2019"/>
    <cellStyle name="T_09a_PhanMongNhaSo9_Book1 2" xfId="2020"/>
    <cellStyle name="T_09a_PhanMongNhaSo9_Book1 3" xfId="5074"/>
    <cellStyle name="T_09a_PhanMongNhaSo9_Book1_Ke hoach 2010 (theo doi 11-8-2010)" xfId="2021"/>
    <cellStyle name="T_09a_PhanMongNhaSo9_Book1_Ke hoach 2010 (theo doi 11-8-2010) 2" xfId="2022"/>
    <cellStyle name="T_09a_PhanMongNhaSo9_Book1_ke hoach dau thau 30-6-2010" xfId="2023"/>
    <cellStyle name="T_09a_PhanMongNhaSo9_Book1_ke hoach dau thau 30-6-2010 2" xfId="2024"/>
    <cellStyle name="T_09a_PhanMongNhaSo9_Copy of KH PHAN BO VON ĐỐI ỨNG NAM 2011 (30 TY phuong án gop WB)" xfId="2025"/>
    <cellStyle name="T_09a_PhanMongNhaSo9_Copy of KH PHAN BO VON ĐỐI ỨNG NAM 2011 (30 TY phuong án gop WB) 2" xfId="2026"/>
    <cellStyle name="T_09a_PhanMongNhaSo9_DTTD chieng chan Tham lai 29-9-2009" xfId="2027"/>
    <cellStyle name="T_09a_PhanMongNhaSo9_DTTD chieng chan Tham lai 29-9-2009 2" xfId="2028"/>
    <cellStyle name="T_09a_PhanMongNhaSo9_Du toan nuoc San Thang (GD2)" xfId="2029"/>
    <cellStyle name="T_09a_PhanMongNhaSo9_Du toan nuoc San Thang (GD2) 2" xfId="2030"/>
    <cellStyle name="T_09a_PhanMongNhaSo9_Du toan nuoc San Thang (GD2) 3" xfId="5075"/>
    <cellStyle name="T_09a_PhanMongNhaSo9_Ke hoach 2010 (theo doi 11-8-2010)" xfId="2031"/>
    <cellStyle name="T_09a_PhanMongNhaSo9_Ke hoach 2010 (theo doi 11-8-2010) 2" xfId="2032"/>
    <cellStyle name="T_09a_PhanMongNhaSo9_ke hoach dau thau 30-6-2010" xfId="2033"/>
    <cellStyle name="T_09a_PhanMongNhaSo9_ke hoach dau thau 30-6-2010 2" xfId="2034"/>
    <cellStyle name="T_09a_PhanMongNhaSo9_KH Von 2012 gui BKH 1" xfId="2035"/>
    <cellStyle name="T_09a_PhanMongNhaSo9_KH Von 2012 gui BKH 1 2" xfId="2036"/>
    <cellStyle name="T_09a_PhanMongNhaSo9_QD ke hoach dau thau" xfId="2037"/>
    <cellStyle name="T_09a_PhanMongNhaSo9_QD ke hoach dau thau 2" xfId="2038"/>
    <cellStyle name="T_09a_PhanMongNhaSo9_Ra soat KH von 2011 (Huy-11-11-11)" xfId="2039"/>
    <cellStyle name="T_09a_PhanMongNhaSo9_Ra soat KH von 2011 (Huy-11-11-11) 2" xfId="2040"/>
    <cellStyle name="T_09a_PhanMongNhaSo9_tinh toan hoang ha" xfId="2041"/>
    <cellStyle name="T_09a_PhanMongNhaSo9_tinh toan hoang ha 2" xfId="2042"/>
    <cellStyle name="T_09a_PhanMongNhaSo9_tinh toan hoang ha 3" xfId="5076"/>
    <cellStyle name="T_09a_PhanMongNhaSo9_Tong von ĐTPT" xfId="2043"/>
    <cellStyle name="T_09a_PhanMongNhaSo9_Tong von ĐTPT 2" xfId="2044"/>
    <cellStyle name="T_09b_PhanThannhaso9" xfId="2045"/>
    <cellStyle name="T_09b_PhanThannhaso9 2" xfId="5077"/>
    <cellStyle name="T_09b_PhanThannhaso9_bieu ke hoach dau thau" xfId="2046"/>
    <cellStyle name="T_09b_PhanThannhaso9_bieu ke hoach dau thau 2" xfId="2047"/>
    <cellStyle name="T_09b_PhanThannhaso9_bieu ke hoach dau thau truong mam non SKH" xfId="2048"/>
    <cellStyle name="T_09b_PhanThannhaso9_bieu ke hoach dau thau truong mam non SKH 2" xfId="2049"/>
    <cellStyle name="T_09b_PhanThannhaso9_bieu tong hop lai kh von 2011 gui phong TH-KTDN" xfId="2050"/>
    <cellStyle name="T_09b_PhanThannhaso9_bieu tong hop lai kh von 2011 gui phong TH-KTDN 2" xfId="2051"/>
    <cellStyle name="T_09b_PhanThannhaso9_Book1" xfId="2052"/>
    <cellStyle name="T_09b_PhanThannhaso9_Book1 2" xfId="2053"/>
    <cellStyle name="T_09b_PhanThannhaso9_Book1 3" xfId="5078"/>
    <cellStyle name="T_09b_PhanThannhaso9_Book1_Ke hoach 2010 (theo doi 11-8-2010)" xfId="2054"/>
    <cellStyle name="T_09b_PhanThannhaso9_Book1_Ke hoach 2010 (theo doi 11-8-2010) 2" xfId="2055"/>
    <cellStyle name="T_09b_PhanThannhaso9_Book1_ke hoach dau thau 30-6-2010" xfId="2056"/>
    <cellStyle name="T_09b_PhanThannhaso9_Book1_ke hoach dau thau 30-6-2010 2" xfId="2057"/>
    <cellStyle name="T_09b_PhanThannhaso9_Copy of KH PHAN BO VON ĐỐI ỨNG NAM 2011 (30 TY phuong án gop WB)" xfId="2058"/>
    <cellStyle name="T_09b_PhanThannhaso9_Copy of KH PHAN BO VON ĐỐI ỨNG NAM 2011 (30 TY phuong án gop WB) 2" xfId="2059"/>
    <cellStyle name="T_09b_PhanThannhaso9_DTTD chieng chan Tham lai 29-9-2009" xfId="2060"/>
    <cellStyle name="T_09b_PhanThannhaso9_DTTD chieng chan Tham lai 29-9-2009 2" xfId="2061"/>
    <cellStyle name="T_09b_PhanThannhaso9_Du toan nuoc San Thang (GD2)" xfId="2062"/>
    <cellStyle name="T_09b_PhanThannhaso9_Du toan nuoc San Thang (GD2) 2" xfId="2063"/>
    <cellStyle name="T_09b_PhanThannhaso9_Du toan nuoc San Thang (GD2) 3" xfId="5079"/>
    <cellStyle name="T_09b_PhanThannhaso9_Ke hoach 2010 (theo doi 11-8-2010)" xfId="2064"/>
    <cellStyle name="T_09b_PhanThannhaso9_Ke hoach 2010 (theo doi 11-8-2010) 2" xfId="2065"/>
    <cellStyle name="T_09b_PhanThannhaso9_ke hoach dau thau 30-6-2010" xfId="2066"/>
    <cellStyle name="T_09b_PhanThannhaso9_ke hoach dau thau 30-6-2010 2" xfId="2067"/>
    <cellStyle name="T_09b_PhanThannhaso9_KH Von 2012 gui BKH 1" xfId="2068"/>
    <cellStyle name="T_09b_PhanThannhaso9_KH Von 2012 gui BKH 1 2" xfId="2069"/>
    <cellStyle name="T_09b_PhanThannhaso9_QD ke hoach dau thau" xfId="2070"/>
    <cellStyle name="T_09b_PhanThannhaso9_QD ke hoach dau thau 2" xfId="2071"/>
    <cellStyle name="T_09b_PhanThannhaso9_Ra soat KH von 2011 (Huy-11-11-11)" xfId="2072"/>
    <cellStyle name="T_09b_PhanThannhaso9_Ra soat KH von 2011 (Huy-11-11-11) 2" xfId="2073"/>
    <cellStyle name="T_09b_PhanThannhaso9_tinh toan hoang ha" xfId="2074"/>
    <cellStyle name="T_09b_PhanThannhaso9_tinh toan hoang ha 2" xfId="2075"/>
    <cellStyle name="T_09b_PhanThannhaso9_tinh toan hoang ha 3" xfId="5080"/>
    <cellStyle name="T_09b_PhanThannhaso9_Tong von ĐTPT" xfId="2076"/>
    <cellStyle name="T_09b_PhanThannhaso9_Tong von ĐTPT 2" xfId="2077"/>
    <cellStyle name="T_09c_PhandienNhaso9" xfId="2078"/>
    <cellStyle name="T_09c_PhandienNhaso9 2" xfId="5081"/>
    <cellStyle name="T_09c_PhandienNhaso9_bieu ke hoach dau thau" xfId="2079"/>
    <cellStyle name="T_09c_PhandienNhaso9_bieu ke hoach dau thau 2" xfId="2080"/>
    <cellStyle name="T_09c_PhandienNhaso9_bieu ke hoach dau thau truong mam non SKH" xfId="2081"/>
    <cellStyle name="T_09c_PhandienNhaso9_bieu ke hoach dau thau truong mam non SKH 2" xfId="2082"/>
    <cellStyle name="T_09c_PhandienNhaso9_bieu tong hop lai kh von 2011 gui phong TH-KTDN" xfId="2083"/>
    <cellStyle name="T_09c_PhandienNhaso9_bieu tong hop lai kh von 2011 gui phong TH-KTDN 2" xfId="2084"/>
    <cellStyle name="T_09c_PhandienNhaso9_Book1" xfId="2085"/>
    <cellStyle name="T_09c_PhandienNhaso9_Book1 2" xfId="2086"/>
    <cellStyle name="T_09c_PhandienNhaso9_Book1 3" xfId="5082"/>
    <cellStyle name="T_09c_PhandienNhaso9_Book1_Ke hoach 2010 (theo doi 11-8-2010)" xfId="2087"/>
    <cellStyle name="T_09c_PhandienNhaso9_Book1_Ke hoach 2010 (theo doi 11-8-2010) 2" xfId="2088"/>
    <cellStyle name="T_09c_PhandienNhaso9_Book1_ke hoach dau thau 30-6-2010" xfId="2089"/>
    <cellStyle name="T_09c_PhandienNhaso9_Book1_ke hoach dau thau 30-6-2010 2" xfId="2090"/>
    <cellStyle name="T_09c_PhandienNhaso9_Copy of KH PHAN BO VON ĐỐI ỨNG NAM 2011 (30 TY phuong án gop WB)" xfId="2091"/>
    <cellStyle name="T_09c_PhandienNhaso9_Copy of KH PHAN BO VON ĐỐI ỨNG NAM 2011 (30 TY phuong án gop WB) 2" xfId="2092"/>
    <cellStyle name="T_09c_PhandienNhaso9_DTTD chieng chan Tham lai 29-9-2009" xfId="2093"/>
    <cellStyle name="T_09c_PhandienNhaso9_DTTD chieng chan Tham lai 29-9-2009 2" xfId="2094"/>
    <cellStyle name="T_09c_PhandienNhaso9_Du toan nuoc San Thang (GD2)" xfId="2095"/>
    <cellStyle name="T_09c_PhandienNhaso9_Du toan nuoc San Thang (GD2) 2" xfId="2096"/>
    <cellStyle name="T_09c_PhandienNhaso9_Du toan nuoc San Thang (GD2) 3" xfId="5083"/>
    <cellStyle name="T_09c_PhandienNhaso9_Ke hoach 2010 (theo doi 11-8-2010)" xfId="2097"/>
    <cellStyle name="T_09c_PhandienNhaso9_Ke hoach 2010 (theo doi 11-8-2010) 2" xfId="2098"/>
    <cellStyle name="T_09c_PhandienNhaso9_ke hoach dau thau 30-6-2010" xfId="2099"/>
    <cellStyle name="T_09c_PhandienNhaso9_ke hoach dau thau 30-6-2010 2" xfId="2100"/>
    <cellStyle name="T_09c_PhandienNhaso9_KH Von 2012 gui BKH 1" xfId="2101"/>
    <cellStyle name="T_09c_PhandienNhaso9_KH Von 2012 gui BKH 1 2" xfId="2102"/>
    <cellStyle name="T_09c_PhandienNhaso9_QD ke hoach dau thau" xfId="2103"/>
    <cellStyle name="T_09c_PhandienNhaso9_QD ke hoach dau thau 2" xfId="2104"/>
    <cellStyle name="T_09c_PhandienNhaso9_Ra soat KH von 2011 (Huy-11-11-11)" xfId="2105"/>
    <cellStyle name="T_09c_PhandienNhaso9_Ra soat KH von 2011 (Huy-11-11-11) 2" xfId="2106"/>
    <cellStyle name="T_09c_PhandienNhaso9_tinh toan hoang ha" xfId="2107"/>
    <cellStyle name="T_09c_PhandienNhaso9_tinh toan hoang ha 2" xfId="2108"/>
    <cellStyle name="T_09c_PhandienNhaso9_tinh toan hoang ha 3" xfId="5084"/>
    <cellStyle name="T_09c_PhandienNhaso9_Tong von ĐTPT" xfId="2109"/>
    <cellStyle name="T_09c_PhandienNhaso9_Tong von ĐTPT 2" xfId="2110"/>
    <cellStyle name="T_09d_Phannuocnhaso9" xfId="2111"/>
    <cellStyle name="T_09d_Phannuocnhaso9 2" xfId="5085"/>
    <cellStyle name="T_09d_Phannuocnhaso9_bieu ke hoach dau thau" xfId="2112"/>
    <cellStyle name="T_09d_Phannuocnhaso9_bieu ke hoach dau thau 2" xfId="2113"/>
    <cellStyle name="T_09d_Phannuocnhaso9_bieu ke hoach dau thau truong mam non SKH" xfId="2114"/>
    <cellStyle name="T_09d_Phannuocnhaso9_bieu ke hoach dau thau truong mam non SKH 2" xfId="2115"/>
    <cellStyle name="T_09d_Phannuocnhaso9_bieu tong hop lai kh von 2011 gui phong TH-KTDN" xfId="2116"/>
    <cellStyle name="T_09d_Phannuocnhaso9_bieu tong hop lai kh von 2011 gui phong TH-KTDN 2" xfId="2117"/>
    <cellStyle name="T_09d_Phannuocnhaso9_Book1" xfId="2118"/>
    <cellStyle name="T_09d_Phannuocnhaso9_Book1 2" xfId="2119"/>
    <cellStyle name="T_09d_Phannuocnhaso9_Book1 3" xfId="5086"/>
    <cellStyle name="T_09d_Phannuocnhaso9_Book1_Ke hoach 2010 (theo doi 11-8-2010)" xfId="2120"/>
    <cellStyle name="T_09d_Phannuocnhaso9_Book1_Ke hoach 2010 (theo doi 11-8-2010) 2" xfId="2121"/>
    <cellStyle name="T_09d_Phannuocnhaso9_Book1_ke hoach dau thau 30-6-2010" xfId="2122"/>
    <cellStyle name="T_09d_Phannuocnhaso9_Book1_ke hoach dau thau 30-6-2010 2" xfId="2123"/>
    <cellStyle name="T_09d_Phannuocnhaso9_Copy of KH PHAN BO VON ĐỐI ỨNG NAM 2011 (30 TY phuong án gop WB)" xfId="2124"/>
    <cellStyle name="T_09d_Phannuocnhaso9_Copy of KH PHAN BO VON ĐỐI ỨNG NAM 2011 (30 TY phuong án gop WB) 2" xfId="2125"/>
    <cellStyle name="T_09d_Phannuocnhaso9_DTTD chieng chan Tham lai 29-9-2009" xfId="2126"/>
    <cellStyle name="T_09d_Phannuocnhaso9_DTTD chieng chan Tham lai 29-9-2009 2" xfId="2127"/>
    <cellStyle name="T_09d_Phannuocnhaso9_Du toan nuoc San Thang (GD2)" xfId="2128"/>
    <cellStyle name="T_09d_Phannuocnhaso9_Du toan nuoc San Thang (GD2) 2" xfId="2129"/>
    <cellStyle name="T_09d_Phannuocnhaso9_Du toan nuoc San Thang (GD2) 3" xfId="5087"/>
    <cellStyle name="T_09d_Phannuocnhaso9_Ke hoach 2010 (theo doi 11-8-2010)" xfId="2130"/>
    <cellStyle name="T_09d_Phannuocnhaso9_Ke hoach 2010 (theo doi 11-8-2010) 2" xfId="2131"/>
    <cellStyle name="T_09d_Phannuocnhaso9_ke hoach dau thau 30-6-2010" xfId="2132"/>
    <cellStyle name="T_09d_Phannuocnhaso9_ke hoach dau thau 30-6-2010 2" xfId="2133"/>
    <cellStyle name="T_09d_Phannuocnhaso9_KH Von 2012 gui BKH 1" xfId="2134"/>
    <cellStyle name="T_09d_Phannuocnhaso9_KH Von 2012 gui BKH 1 2" xfId="2135"/>
    <cellStyle name="T_09d_Phannuocnhaso9_QD ke hoach dau thau" xfId="2136"/>
    <cellStyle name="T_09d_Phannuocnhaso9_QD ke hoach dau thau 2" xfId="2137"/>
    <cellStyle name="T_09d_Phannuocnhaso9_Ra soat KH von 2011 (Huy-11-11-11)" xfId="2138"/>
    <cellStyle name="T_09d_Phannuocnhaso9_Ra soat KH von 2011 (Huy-11-11-11) 2" xfId="2139"/>
    <cellStyle name="T_09d_Phannuocnhaso9_tinh toan hoang ha" xfId="2140"/>
    <cellStyle name="T_09d_Phannuocnhaso9_tinh toan hoang ha 2" xfId="2141"/>
    <cellStyle name="T_09d_Phannuocnhaso9_tinh toan hoang ha 3" xfId="5088"/>
    <cellStyle name="T_09d_Phannuocnhaso9_Tong von ĐTPT" xfId="2142"/>
    <cellStyle name="T_09d_Phannuocnhaso9_Tong von ĐTPT 2" xfId="2143"/>
    <cellStyle name="T_09f_TienluongThannhaso9" xfId="2144"/>
    <cellStyle name="T_09f_TienluongThannhaso9 2" xfId="5089"/>
    <cellStyle name="T_09f_TienluongThannhaso9_bieu ke hoach dau thau" xfId="2145"/>
    <cellStyle name="T_09f_TienluongThannhaso9_bieu ke hoach dau thau 2" xfId="2146"/>
    <cellStyle name="T_09f_TienluongThannhaso9_bieu ke hoach dau thau truong mam non SKH" xfId="2147"/>
    <cellStyle name="T_09f_TienluongThannhaso9_bieu ke hoach dau thau truong mam non SKH 2" xfId="2148"/>
    <cellStyle name="T_09f_TienluongThannhaso9_bieu tong hop lai kh von 2011 gui phong TH-KTDN" xfId="2149"/>
    <cellStyle name="T_09f_TienluongThannhaso9_bieu tong hop lai kh von 2011 gui phong TH-KTDN 2" xfId="2150"/>
    <cellStyle name="T_09f_TienluongThannhaso9_Book1" xfId="2151"/>
    <cellStyle name="T_09f_TienluongThannhaso9_Book1 2" xfId="2152"/>
    <cellStyle name="T_09f_TienluongThannhaso9_Book1 3" xfId="5090"/>
    <cellStyle name="T_09f_TienluongThannhaso9_Book1_Ke hoach 2010 (theo doi 11-8-2010)" xfId="2153"/>
    <cellStyle name="T_09f_TienluongThannhaso9_Book1_Ke hoach 2010 (theo doi 11-8-2010) 2" xfId="2154"/>
    <cellStyle name="T_09f_TienluongThannhaso9_Book1_ke hoach dau thau 30-6-2010" xfId="2155"/>
    <cellStyle name="T_09f_TienluongThannhaso9_Book1_ke hoach dau thau 30-6-2010 2" xfId="2156"/>
    <cellStyle name="T_09f_TienluongThannhaso9_Copy of KH PHAN BO VON ĐỐI ỨNG NAM 2011 (30 TY phuong án gop WB)" xfId="2157"/>
    <cellStyle name="T_09f_TienluongThannhaso9_Copy of KH PHAN BO VON ĐỐI ỨNG NAM 2011 (30 TY phuong án gop WB) 2" xfId="2158"/>
    <cellStyle name="T_09f_TienluongThannhaso9_DTTD chieng chan Tham lai 29-9-2009" xfId="2159"/>
    <cellStyle name="T_09f_TienluongThannhaso9_DTTD chieng chan Tham lai 29-9-2009 2" xfId="2160"/>
    <cellStyle name="T_09f_TienluongThannhaso9_Du toan nuoc San Thang (GD2)" xfId="2161"/>
    <cellStyle name="T_09f_TienluongThannhaso9_Du toan nuoc San Thang (GD2) 2" xfId="2162"/>
    <cellStyle name="T_09f_TienluongThannhaso9_Du toan nuoc San Thang (GD2) 3" xfId="5091"/>
    <cellStyle name="T_09f_TienluongThannhaso9_Ke hoach 2010 (theo doi 11-8-2010)" xfId="2163"/>
    <cellStyle name="T_09f_TienluongThannhaso9_Ke hoach 2010 (theo doi 11-8-2010) 2" xfId="2164"/>
    <cellStyle name="T_09f_TienluongThannhaso9_ke hoach dau thau 30-6-2010" xfId="2165"/>
    <cellStyle name="T_09f_TienluongThannhaso9_ke hoach dau thau 30-6-2010 2" xfId="2166"/>
    <cellStyle name="T_09f_TienluongThannhaso9_KH Von 2012 gui BKH 1" xfId="2167"/>
    <cellStyle name="T_09f_TienluongThannhaso9_KH Von 2012 gui BKH 1 2" xfId="2168"/>
    <cellStyle name="T_09f_TienluongThannhaso9_QD ke hoach dau thau" xfId="2169"/>
    <cellStyle name="T_09f_TienluongThannhaso9_QD ke hoach dau thau 2" xfId="2170"/>
    <cellStyle name="T_09f_TienluongThannhaso9_Ra soat KH von 2011 (Huy-11-11-11)" xfId="2171"/>
    <cellStyle name="T_09f_TienluongThannhaso9_Ra soat KH von 2011 (Huy-11-11-11) 2" xfId="2172"/>
    <cellStyle name="T_09f_TienluongThannhaso9_tinh toan hoang ha" xfId="2173"/>
    <cellStyle name="T_09f_TienluongThannhaso9_tinh toan hoang ha 2" xfId="2174"/>
    <cellStyle name="T_09f_TienluongThannhaso9_tinh toan hoang ha 3" xfId="5092"/>
    <cellStyle name="T_09f_TienluongThannhaso9_Tong von ĐTPT" xfId="2175"/>
    <cellStyle name="T_09f_TienluongThannhaso9_Tong von ĐTPT 2" xfId="2176"/>
    <cellStyle name="T_10b_PhanThanNhaSo10" xfId="2177"/>
    <cellStyle name="T_10b_PhanThanNhaSo10 2" xfId="5093"/>
    <cellStyle name="T_10b_PhanThanNhaSo10_bieu ke hoach dau thau" xfId="2178"/>
    <cellStyle name="T_10b_PhanThanNhaSo10_bieu ke hoach dau thau 2" xfId="2179"/>
    <cellStyle name="T_10b_PhanThanNhaSo10_bieu ke hoach dau thau truong mam non SKH" xfId="2180"/>
    <cellStyle name="T_10b_PhanThanNhaSo10_bieu ke hoach dau thau truong mam non SKH 2" xfId="2181"/>
    <cellStyle name="T_10b_PhanThanNhaSo10_bieu tong hop lai kh von 2011 gui phong TH-KTDN" xfId="2182"/>
    <cellStyle name="T_10b_PhanThanNhaSo10_bieu tong hop lai kh von 2011 gui phong TH-KTDN 2" xfId="2183"/>
    <cellStyle name="T_10b_PhanThanNhaSo10_Book1" xfId="2184"/>
    <cellStyle name="T_10b_PhanThanNhaSo10_Book1 2" xfId="2185"/>
    <cellStyle name="T_10b_PhanThanNhaSo10_Book1 3" xfId="5094"/>
    <cellStyle name="T_10b_PhanThanNhaSo10_Book1_Ke hoach 2010 (theo doi 11-8-2010)" xfId="2186"/>
    <cellStyle name="T_10b_PhanThanNhaSo10_Book1_Ke hoach 2010 (theo doi 11-8-2010) 2" xfId="2187"/>
    <cellStyle name="T_10b_PhanThanNhaSo10_Book1_ke hoach dau thau 30-6-2010" xfId="2188"/>
    <cellStyle name="T_10b_PhanThanNhaSo10_Book1_ke hoach dau thau 30-6-2010 2" xfId="2189"/>
    <cellStyle name="T_10b_PhanThanNhaSo10_Copy of KH PHAN BO VON ĐỐI ỨNG NAM 2011 (30 TY phuong án gop WB)" xfId="2190"/>
    <cellStyle name="T_10b_PhanThanNhaSo10_Copy of KH PHAN BO VON ĐỐI ỨNG NAM 2011 (30 TY phuong án gop WB) 2" xfId="2191"/>
    <cellStyle name="T_10b_PhanThanNhaSo10_DTTD chieng chan Tham lai 29-9-2009" xfId="2192"/>
    <cellStyle name="T_10b_PhanThanNhaSo10_DTTD chieng chan Tham lai 29-9-2009 2" xfId="2193"/>
    <cellStyle name="T_10b_PhanThanNhaSo10_Du toan nuoc San Thang (GD2)" xfId="2194"/>
    <cellStyle name="T_10b_PhanThanNhaSo10_Du toan nuoc San Thang (GD2) 2" xfId="2195"/>
    <cellStyle name="T_10b_PhanThanNhaSo10_Du toan nuoc San Thang (GD2) 3" xfId="5095"/>
    <cellStyle name="T_10b_PhanThanNhaSo10_Ke hoach 2010 (theo doi 11-8-2010)" xfId="2196"/>
    <cellStyle name="T_10b_PhanThanNhaSo10_Ke hoach 2010 (theo doi 11-8-2010) 2" xfId="2197"/>
    <cellStyle name="T_10b_PhanThanNhaSo10_ke hoach dau thau 30-6-2010" xfId="2198"/>
    <cellStyle name="T_10b_PhanThanNhaSo10_ke hoach dau thau 30-6-2010 2" xfId="2199"/>
    <cellStyle name="T_10b_PhanThanNhaSo10_KH Von 2012 gui BKH 1" xfId="2200"/>
    <cellStyle name="T_10b_PhanThanNhaSo10_KH Von 2012 gui BKH 1 2" xfId="2201"/>
    <cellStyle name="T_10b_PhanThanNhaSo10_QD ke hoach dau thau" xfId="2202"/>
    <cellStyle name="T_10b_PhanThanNhaSo10_QD ke hoach dau thau 2" xfId="2203"/>
    <cellStyle name="T_10b_PhanThanNhaSo10_Ra soat KH von 2011 (Huy-11-11-11)" xfId="2204"/>
    <cellStyle name="T_10b_PhanThanNhaSo10_Ra soat KH von 2011 (Huy-11-11-11) 2" xfId="2205"/>
    <cellStyle name="T_10b_PhanThanNhaSo10_tinh toan hoang ha" xfId="2206"/>
    <cellStyle name="T_10b_PhanThanNhaSo10_tinh toan hoang ha 2" xfId="2207"/>
    <cellStyle name="T_10b_PhanThanNhaSo10_tinh toan hoang ha 3" xfId="5096"/>
    <cellStyle name="T_10b_PhanThanNhaSo10_Tong von ĐTPT" xfId="2208"/>
    <cellStyle name="T_10b_PhanThanNhaSo10_Tong von ĐTPT 2" xfId="2209"/>
    <cellStyle name="T_6 GIAN 3 TANG" xfId="2210"/>
    <cellStyle name="T_6 GIAN 3 TANG 2" xfId="2211"/>
    <cellStyle name="T_bao cao" xfId="2212"/>
    <cellStyle name="T_bao cao 2" xfId="2213"/>
    <cellStyle name="T_Bao cao kttb milk yomilkYAO-mien bac" xfId="2214"/>
    <cellStyle name="T_Bao cao kttb milk yomilkYAO-mien bac 2" xfId="5097"/>
    <cellStyle name="T_Bao cao kttb milk yomilkYAO-mien bac_bieu KT t10" xfId="5098"/>
    <cellStyle name="T_Bao cao kttb milk yomilkYAO-mien bac_bieu KT t10_chuyen nguon,  ket d­u 1-sua" xfId="5099"/>
    <cellStyle name="T_Bao cao kttb milk yomilkYAO-mien bac_bieu KT t10_QT khoi tinh  10.4.2015" xfId="5100"/>
    <cellStyle name="T_Bao cao kttb milk yomilkYAO-mien bac_bieu KT t10_Trung uong bo sung du toan 2013" xfId="5101"/>
    <cellStyle name="T_Bao cao kttb milk yomilkYAO-mien bac_nguon dau năm huyen" xfId="5102"/>
    <cellStyle name="T_Bao cao kttb milk yomilkYAO-mien bac_QT cac huyen thi 2009(Moi)" xfId="5103"/>
    <cellStyle name="T_Bao cao kttb milk yomilkYAO-mien bac_QT cac huyen thi 2014" xfId="5104"/>
    <cellStyle name="T_Bao cao kttb milk yomilkYAO-mien bac_quyet toan chi ngay 18.6" xfId="5105"/>
    <cellStyle name="T_Bao cao kttb milk yomilkYAO-mien bac_thái" xfId="5106"/>
    <cellStyle name="T_Bao cao so lieu kiem toan nam 2007 sua" xfId="2215"/>
    <cellStyle name="T_Bao cao tinh hinh xay dung" xfId="2216"/>
    <cellStyle name="T_Bao cao tinh hinh xay dung 2" xfId="2217"/>
    <cellStyle name="T_Bao cao tinh hinh xay dung_chuyen nguon,  ket d­u 1-sua" xfId="5107"/>
    <cellStyle name="T_Bao cao tinh hinh xay dung_QT khoi tinh  10.4.2015" xfId="5108"/>
    <cellStyle name="T_Bao cao tinh hinh xay dung_Trung uong bo sung du toan 2013" xfId="5109"/>
    <cellStyle name="T_Bao cao TPCP" xfId="2218"/>
    <cellStyle name="T_Bao cao TPCP 2" xfId="2219"/>
    <cellStyle name="T_Bao cao TPCP 3" xfId="5110"/>
    <cellStyle name="T_BBTNG-06" xfId="2220"/>
    <cellStyle name="T_BBTNG-06 2" xfId="2221"/>
    <cellStyle name="T_BC CTMT-2008 Ttinh" xfId="2222"/>
    <cellStyle name="T_bc_km_ngay" xfId="2223"/>
    <cellStyle name="T_bc_km_ngay 2" xfId="5111"/>
    <cellStyle name="T_bc_km_ngay_bieu KT t10" xfId="5112"/>
    <cellStyle name="T_bc_km_ngay_bieu KT t10_chuyen nguon,  ket d­u 1-sua" xfId="5113"/>
    <cellStyle name="T_bc_km_ngay_bieu KT t10_QT khoi tinh  10.4.2015" xfId="5114"/>
    <cellStyle name="T_bc_km_ngay_bieu KT t10_Trung uong bo sung du toan 2013" xfId="5115"/>
    <cellStyle name="T_bc_km_ngay_nguon dau năm huyen" xfId="5116"/>
    <cellStyle name="T_bc_km_ngay_QT cac huyen thi 2009(Moi)" xfId="5117"/>
    <cellStyle name="T_bc_km_ngay_QT cac huyen thi 2014" xfId="5118"/>
    <cellStyle name="T_bc_km_ngay_quyet toan chi ngay 18.6" xfId="5119"/>
    <cellStyle name="T_bc_km_ngay_thái" xfId="5120"/>
    <cellStyle name="T_Bieu  KH CTMT QG trinh HDND" xfId="2224"/>
    <cellStyle name="T_Bieu  KH CTMT QG trinh HDND 2" xfId="2225"/>
    <cellStyle name="T_Bieu chi tieu KH 2008 10_12 IN" xfId="2226"/>
    <cellStyle name="T_Bieu chi tieu KH 2008 10_12 IN 2" xfId="2227"/>
    <cellStyle name="T_bieu ke hoach dau thau" xfId="2228"/>
    <cellStyle name="T_bieu ke hoach dau thau 2" xfId="2229"/>
    <cellStyle name="T_bieu ke hoach dau thau truong mam non SKH" xfId="2230"/>
    <cellStyle name="T_bieu ke hoach dau thau truong mam non SKH 2" xfId="2231"/>
    <cellStyle name="T_bieu KT t10" xfId="5121"/>
    <cellStyle name="T_bieu KT t10_chuyen nguon,  ket d­u 1-sua" xfId="5122"/>
    <cellStyle name="T_bieu KT t10_QT khoi tinh  10.4.2015" xfId="5123"/>
    <cellStyle name="T_bieu KT t10_Trung uong bo sung du toan 2013" xfId="5124"/>
    <cellStyle name="T_Bieu mau danh muc du an thuoc CTMTQG nam 2008" xfId="2232"/>
    <cellStyle name="T_bieu tong hop lai kh von 2011 gui phong TH-KTDN" xfId="2233"/>
    <cellStyle name="T_bieu tong hop lai kh von 2011 gui phong TH-KTDN 2" xfId="2234"/>
    <cellStyle name="T_BIỂU TỔNG HỢP LẦN CUỐI SỬA THEO NGHI QUYẾT SỐ 81" xfId="2235"/>
    <cellStyle name="T_BIỂU TỔNG HỢP LẦN CUỐI SỬA THEO NGHI QUYẾT SỐ 81 2" xfId="2236"/>
    <cellStyle name="T_Bieu tong hop nhu cau ung 2011 da chon loc -Mien nui" xfId="2237"/>
    <cellStyle name="T_BIỂU%20TỔNG%20HỢP%20LẦN%20CUỐI%20SỬA%20THEO%20NGHI%20QUYẾT%20SỐ%2081(1)" xfId="5125"/>
    <cellStyle name="T_BIỂU%20TỔNG%20HỢP%20LẦN%20CUỐI%20SỬA%20THEO%20NGHI%20QUYẾT%20SỐ%2081(1)_chuyen nguon,  ket d­u 1-sua" xfId="5126"/>
    <cellStyle name="T_BIỂU%20TỔNG%20HỢP%20LẦN%20CUỐI%20SỬA%20THEO%20NGHI%20QUYẾT%20SỐ%2081(1)_QT khoi tinh  10.4.2015" xfId="5127"/>
    <cellStyle name="T_BIỂU%20TỔNG%20HỢP%20LẦN%20CUỐI%20SỬA%20THEO%20NGHI%20QUYẾT%20SỐ%2081(1)_Trung uong bo sung du toan 2013" xfId="5128"/>
    <cellStyle name="T_bieu1" xfId="2238"/>
    <cellStyle name="T_bieu1 2" xfId="2239"/>
    <cellStyle name="T_bieu1_chuyen nguon,  ket d­u 1-sua" xfId="5129"/>
    <cellStyle name="T_bieu1_QT khoi tinh  10.4.2015" xfId="5130"/>
    <cellStyle name="T_bieu1_Trung uong bo sung du toan 2013" xfId="5131"/>
    <cellStyle name="T_Book1" xfId="2240"/>
    <cellStyle name="T_Book1 2" xfId="2241"/>
    <cellStyle name="T_Book1 3" xfId="5132"/>
    <cellStyle name="T_Book1_09_BangTongHopKinhPhiNhaso9" xfId="2242"/>
    <cellStyle name="T_Book1_09_BangTongHopKinhPhiNhaso9 2" xfId="5133"/>
    <cellStyle name="T_Book1_09_BangTongHopKinhPhiNhaso9_bieu ke hoach dau thau" xfId="2243"/>
    <cellStyle name="T_Book1_09_BangTongHopKinhPhiNhaso9_bieu ke hoach dau thau truong mam non SKH" xfId="2244"/>
    <cellStyle name="T_Book1_09_BangTongHopKinhPhiNhaso9_bieu tong hop lai kh von 2011 gui phong TH-KTDN" xfId="2245"/>
    <cellStyle name="T_Book1_09_BangTongHopKinhPhiNhaso9_Book1" xfId="2246"/>
    <cellStyle name="T_Book1_09_BangTongHopKinhPhiNhaso9_Book1 2" xfId="5134"/>
    <cellStyle name="T_Book1_09_BangTongHopKinhPhiNhaso9_Book1_Ke hoach 2010 (theo doi 11-8-2010)" xfId="2247"/>
    <cellStyle name="T_Book1_09_BangTongHopKinhPhiNhaso9_Book1_ke hoach dau thau 30-6-2010" xfId="2248"/>
    <cellStyle name="T_Book1_09_BangTongHopKinhPhiNhaso9_Copy of KH PHAN BO VON ĐỐI ỨNG NAM 2011 (30 TY phuong án gop WB)" xfId="2249"/>
    <cellStyle name="T_Book1_09_BangTongHopKinhPhiNhaso9_DTTD chieng chan Tham lai 29-9-2009" xfId="2250"/>
    <cellStyle name="T_Book1_09_BangTongHopKinhPhiNhaso9_Du toan nuoc San Thang (GD2)" xfId="2251"/>
    <cellStyle name="T_Book1_09_BangTongHopKinhPhiNhaso9_Du toan nuoc San Thang (GD2) 2" xfId="5135"/>
    <cellStyle name="T_Book1_09_BangTongHopKinhPhiNhaso9_Ke hoach 2010 (theo doi 11-8-2010)" xfId="2252"/>
    <cellStyle name="T_Book1_09_BangTongHopKinhPhiNhaso9_ke hoach dau thau 30-6-2010" xfId="2253"/>
    <cellStyle name="T_Book1_09_BangTongHopKinhPhiNhaso9_KH Von 2012 gui BKH 1" xfId="2254"/>
    <cellStyle name="T_Book1_09_BangTongHopKinhPhiNhaso9_QD ke hoach dau thau" xfId="2255"/>
    <cellStyle name="T_Book1_09_BangTongHopKinhPhiNhaso9_Ra soat KH von 2011 (Huy-11-11-11)" xfId="2256"/>
    <cellStyle name="T_Book1_09_BangTongHopKinhPhiNhaso9_tinh toan hoang ha" xfId="2257"/>
    <cellStyle name="T_Book1_09_BangTongHopKinhPhiNhaso9_tinh toan hoang ha 2" xfId="5136"/>
    <cellStyle name="T_Book1_09_BangTongHopKinhPhiNhaso9_Tong von ĐTPT" xfId="2258"/>
    <cellStyle name="T_Book1_09a_PhanMongNhaSo9" xfId="2259"/>
    <cellStyle name="T_Book1_09a_PhanMongNhaSo9 2" xfId="5137"/>
    <cellStyle name="T_Book1_09a_PhanMongNhaSo9_bieu ke hoach dau thau" xfId="2260"/>
    <cellStyle name="T_Book1_09a_PhanMongNhaSo9_bieu ke hoach dau thau 2" xfId="2261"/>
    <cellStyle name="T_Book1_09a_PhanMongNhaSo9_bieu ke hoach dau thau truong mam non SKH" xfId="2262"/>
    <cellStyle name="T_Book1_09a_PhanMongNhaSo9_bieu ke hoach dau thau truong mam non SKH 2" xfId="2263"/>
    <cellStyle name="T_Book1_09a_PhanMongNhaSo9_bieu tong hop lai kh von 2011 gui phong TH-KTDN" xfId="2264"/>
    <cellStyle name="T_Book1_09a_PhanMongNhaSo9_bieu tong hop lai kh von 2011 gui phong TH-KTDN 2" xfId="2265"/>
    <cellStyle name="T_Book1_09a_PhanMongNhaSo9_Book1" xfId="2266"/>
    <cellStyle name="T_Book1_09a_PhanMongNhaSo9_Book1 2" xfId="2267"/>
    <cellStyle name="T_Book1_09a_PhanMongNhaSo9_Book1 3" xfId="5138"/>
    <cellStyle name="T_Book1_09a_PhanMongNhaSo9_Book1_Ke hoach 2010 (theo doi 11-8-2010)" xfId="2268"/>
    <cellStyle name="T_Book1_09a_PhanMongNhaSo9_Book1_Ke hoach 2010 (theo doi 11-8-2010) 2" xfId="2269"/>
    <cellStyle name="T_Book1_09a_PhanMongNhaSo9_Book1_ke hoach dau thau 30-6-2010" xfId="2270"/>
    <cellStyle name="T_Book1_09a_PhanMongNhaSo9_Book1_ke hoach dau thau 30-6-2010 2" xfId="2271"/>
    <cellStyle name="T_Book1_09a_PhanMongNhaSo9_Book1_QT khoi tinh  10.4.2015" xfId="5139"/>
    <cellStyle name="T_Book1_09a_PhanMongNhaSo9_Book1_Trung uong bo sung du toan 2013" xfId="5140"/>
    <cellStyle name="T_Book1_09a_PhanMongNhaSo9_Copy of KH PHAN BO VON ĐỐI ỨNG NAM 2011 (30 TY phuong án gop WB)" xfId="2272"/>
    <cellStyle name="T_Book1_09a_PhanMongNhaSo9_Copy of KH PHAN BO VON ĐỐI ỨNG NAM 2011 (30 TY phuong án gop WB) 2" xfId="2273"/>
    <cellStyle name="T_Book1_09a_PhanMongNhaSo9_DTTD chieng chan Tham lai 29-9-2009" xfId="2274"/>
    <cellStyle name="T_Book1_09a_PhanMongNhaSo9_DTTD chieng chan Tham lai 29-9-2009 2" xfId="2275"/>
    <cellStyle name="T_Book1_09a_PhanMongNhaSo9_Du toan nuoc San Thang (GD2)" xfId="2276"/>
    <cellStyle name="T_Book1_09a_PhanMongNhaSo9_Du toan nuoc San Thang (GD2) 2" xfId="2277"/>
    <cellStyle name="T_Book1_09a_PhanMongNhaSo9_Du toan nuoc San Thang (GD2) 3" xfId="5141"/>
    <cellStyle name="T_Book1_09a_PhanMongNhaSo9_Du toan nuoc San Thang (GD2)_QT khoi tinh  10.4.2015" xfId="5142"/>
    <cellStyle name="T_Book1_09a_PhanMongNhaSo9_Du toan nuoc San Thang (GD2)_Trung uong bo sung du toan 2013" xfId="5143"/>
    <cellStyle name="T_Book1_09a_PhanMongNhaSo9_Ke hoach 2010 (theo doi 11-8-2010)" xfId="2278"/>
    <cellStyle name="T_Book1_09a_PhanMongNhaSo9_Ke hoach 2010 (theo doi 11-8-2010) 2" xfId="2279"/>
    <cellStyle name="T_Book1_09a_PhanMongNhaSo9_ke hoach dau thau 30-6-2010" xfId="2280"/>
    <cellStyle name="T_Book1_09a_PhanMongNhaSo9_ke hoach dau thau 30-6-2010 2" xfId="2281"/>
    <cellStyle name="T_Book1_09a_PhanMongNhaSo9_KH Von 2012 gui BKH 1" xfId="2282"/>
    <cellStyle name="T_Book1_09a_PhanMongNhaSo9_KH Von 2012 gui BKH 1 2" xfId="2283"/>
    <cellStyle name="T_Book1_09a_PhanMongNhaSo9_QD ke hoach dau thau" xfId="2284"/>
    <cellStyle name="T_Book1_09a_PhanMongNhaSo9_QD ke hoach dau thau 2" xfId="2285"/>
    <cellStyle name="T_Book1_09a_PhanMongNhaSo9_QT khoi tinh  10.4.2015" xfId="5144"/>
    <cellStyle name="T_Book1_09a_PhanMongNhaSo9_Ra soat KH von 2011 (Huy-11-11-11)" xfId="2286"/>
    <cellStyle name="T_Book1_09a_PhanMongNhaSo9_Ra soat KH von 2011 (Huy-11-11-11) 2" xfId="2287"/>
    <cellStyle name="T_Book1_09a_PhanMongNhaSo9_tinh toan hoang ha" xfId="2288"/>
    <cellStyle name="T_Book1_09a_PhanMongNhaSo9_tinh toan hoang ha 2" xfId="2289"/>
    <cellStyle name="T_Book1_09a_PhanMongNhaSo9_tinh toan hoang ha 3" xfId="5145"/>
    <cellStyle name="T_Book1_09a_PhanMongNhaSo9_tinh toan hoang ha_QT khoi tinh  10.4.2015" xfId="5146"/>
    <cellStyle name="T_Book1_09a_PhanMongNhaSo9_tinh toan hoang ha_Trung uong bo sung du toan 2013" xfId="5147"/>
    <cellStyle name="T_Book1_09a_PhanMongNhaSo9_Tong von ĐTPT" xfId="2290"/>
    <cellStyle name="T_Book1_09a_PhanMongNhaSo9_Tong von ĐTPT 2" xfId="2291"/>
    <cellStyle name="T_Book1_09a_PhanMongNhaSo9_Trung uong bo sung du toan 2013" xfId="5148"/>
    <cellStyle name="T_Book1_09b_PhanThannhaso9" xfId="2292"/>
    <cellStyle name="T_Book1_09b_PhanThannhaso9 2" xfId="5149"/>
    <cellStyle name="T_Book1_09b_PhanThannhaso9_bieu ke hoach dau thau" xfId="2293"/>
    <cellStyle name="T_Book1_09b_PhanThannhaso9_bieu ke hoach dau thau 2" xfId="2294"/>
    <cellStyle name="T_Book1_09b_PhanThannhaso9_bieu ke hoach dau thau truong mam non SKH" xfId="2295"/>
    <cellStyle name="T_Book1_09b_PhanThannhaso9_bieu ke hoach dau thau truong mam non SKH 2" xfId="2296"/>
    <cellStyle name="T_Book1_09b_PhanThannhaso9_bieu tong hop lai kh von 2011 gui phong TH-KTDN" xfId="2297"/>
    <cellStyle name="T_Book1_09b_PhanThannhaso9_bieu tong hop lai kh von 2011 gui phong TH-KTDN 2" xfId="2298"/>
    <cellStyle name="T_Book1_09b_PhanThannhaso9_Book1" xfId="2299"/>
    <cellStyle name="T_Book1_09b_PhanThannhaso9_Book1 2" xfId="2300"/>
    <cellStyle name="T_Book1_09b_PhanThannhaso9_Book1 3" xfId="5150"/>
    <cellStyle name="T_Book1_09b_PhanThannhaso9_Book1_Ke hoach 2010 (theo doi 11-8-2010)" xfId="2301"/>
    <cellStyle name="T_Book1_09b_PhanThannhaso9_Book1_Ke hoach 2010 (theo doi 11-8-2010) 2" xfId="2302"/>
    <cellStyle name="T_Book1_09b_PhanThannhaso9_Book1_ke hoach dau thau 30-6-2010" xfId="2303"/>
    <cellStyle name="T_Book1_09b_PhanThannhaso9_Book1_ke hoach dau thau 30-6-2010 2" xfId="2304"/>
    <cellStyle name="T_Book1_09b_PhanThannhaso9_Book1_QT khoi tinh  10.4.2015" xfId="5151"/>
    <cellStyle name="T_Book1_09b_PhanThannhaso9_Book1_Trung uong bo sung du toan 2013" xfId="5152"/>
    <cellStyle name="T_Book1_09b_PhanThannhaso9_Copy of KH PHAN BO VON ĐỐI ỨNG NAM 2011 (30 TY phuong án gop WB)" xfId="2305"/>
    <cellStyle name="T_Book1_09b_PhanThannhaso9_Copy of KH PHAN BO VON ĐỐI ỨNG NAM 2011 (30 TY phuong án gop WB) 2" xfId="2306"/>
    <cellStyle name="T_Book1_09b_PhanThannhaso9_DTTD chieng chan Tham lai 29-9-2009" xfId="2307"/>
    <cellStyle name="T_Book1_09b_PhanThannhaso9_DTTD chieng chan Tham lai 29-9-2009 2" xfId="2308"/>
    <cellStyle name="T_Book1_09b_PhanThannhaso9_Du toan nuoc San Thang (GD2)" xfId="2309"/>
    <cellStyle name="T_Book1_09b_PhanThannhaso9_Du toan nuoc San Thang (GD2) 2" xfId="2310"/>
    <cellStyle name="T_Book1_09b_PhanThannhaso9_Du toan nuoc San Thang (GD2) 3" xfId="5153"/>
    <cellStyle name="T_Book1_09b_PhanThannhaso9_Du toan nuoc San Thang (GD2)_QT khoi tinh  10.4.2015" xfId="5154"/>
    <cellStyle name="T_Book1_09b_PhanThannhaso9_Du toan nuoc San Thang (GD2)_Trung uong bo sung du toan 2013" xfId="5155"/>
    <cellStyle name="T_Book1_09b_PhanThannhaso9_Ke hoach 2010 (theo doi 11-8-2010)" xfId="2311"/>
    <cellStyle name="T_Book1_09b_PhanThannhaso9_Ke hoach 2010 (theo doi 11-8-2010) 2" xfId="2312"/>
    <cellStyle name="T_Book1_09b_PhanThannhaso9_ke hoach dau thau 30-6-2010" xfId="2313"/>
    <cellStyle name="T_Book1_09b_PhanThannhaso9_ke hoach dau thau 30-6-2010 2" xfId="2314"/>
    <cellStyle name="T_Book1_09b_PhanThannhaso9_KH Von 2012 gui BKH 1" xfId="2315"/>
    <cellStyle name="T_Book1_09b_PhanThannhaso9_KH Von 2012 gui BKH 1 2" xfId="2316"/>
    <cellStyle name="T_Book1_09b_PhanThannhaso9_QD ke hoach dau thau" xfId="2317"/>
    <cellStyle name="T_Book1_09b_PhanThannhaso9_QD ke hoach dau thau 2" xfId="2318"/>
    <cellStyle name="T_Book1_09b_PhanThannhaso9_QT khoi tinh  10.4.2015" xfId="5156"/>
    <cellStyle name="T_Book1_09b_PhanThannhaso9_Ra soat KH von 2011 (Huy-11-11-11)" xfId="2319"/>
    <cellStyle name="T_Book1_09b_PhanThannhaso9_Ra soat KH von 2011 (Huy-11-11-11) 2" xfId="2320"/>
    <cellStyle name="T_Book1_09b_PhanThannhaso9_tinh toan hoang ha" xfId="2321"/>
    <cellStyle name="T_Book1_09b_PhanThannhaso9_tinh toan hoang ha 2" xfId="2322"/>
    <cellStyle name="T_Book1_09b_PhanThannhaso9_tinh toan hoang ha 3" xfId="5157"/>
    <cellStyle name="T_Book1_09b_PhanThannhaso9_tinh toan hoang ha_QT khoi tinh  10.4.2015" xfId="5158"/>
    <cellStyle name="T_Book1_09b_PhanThannhaso9_tinh toan hoang ha_Trung uong bo sung du toan 2013" xfId="5159"/>
    <cellStyle name="T_Book1_09b_PhanThannhaso9_Tong von ĐTPT" xfId="2323"/>
    <cellStyle name="T_Book1_09b_PhanThannhaso9_Tong von ĐTPT 2" xfId="2324"/>
    <cellStyle name="T_Book1_09b_PhanThannhaso9_Trung uong bo sung du toan 2013" xfId="5160"/>
    <cellStyle name="T_Book1_09c_PhandienNhaso9" xfId="2325"/>
    <cellStyle name="T_Book1_09c_PhandienNhaso9 2" xfId="5161"/>
    <cellStyle name="T_Book1_09c_PhandienNhaso9_bieu ke hoach dau thau" xfId="2326"/>
    <cellStyle name="T_Book1_09c_PhandienNhaso9_bieu ke hoach dau thau 2" xfId="2327"/>
    <cellStyle name="T_Book1_09c_PhandienNhaso9_bieu ke hoach dau thau truong mam non SKH" xfId="2328"/>
    <cellStyle name="T_Book1_09c_PhandienNhaso9_bieu ke hoach dau thau truong mam non SKH 2" xfId="2329"/>
    <cellStyle name="T_Book1_09c_PhandienNhaso9_bieu tong hop lai kh von 2011 gui phong TH-KTDN" xfId="2330"/>
    <cellStyle name="T_Book1_09c_PhandienNhaso9_bieu tong hop lai kh von 2011 gui phong TH-KTDN 2" xfId="2331"/>
    <cellStyle name="T_Book1_09c_PhandienNhaso9_Book1" xfId="2332"/>
    <cellStyle name="T_Book1_09c_PhandienNhaso9_Book1 2" xfId="2333"/>
    <cellStyle name="T_Book1_09c_PhandienNhaso9_Book1 3" xfId="5162"/>
    <cellStyle name="T_Book1_09c_PhandienNhaso9_Book1_Ke hoach 2010 (theo doi 11-8-2010)" xfId="2334"/>
    <cellStyle name="T_Book1_09c_PhandienNhaso9_Book1_Ke hoach 2010 (theo doi 11-8-2010) 2" xfId="2335"/>
    <cellStyle name="T_Book1_09c_PhandienNhaso9_Book1_ke hoach dau thau 30-6-2010" xfId="2336"/>
    <cellStyle name="T_Book1_09c_PhandienNhaso9_Book1_ke hoach dau thau 30-6-2010 2" xfId="2337"/>
    <cellStyle name="T_Book1_09c_PhandienNhaso9_Book1_QT khoi tinh  10.4.2015" xfId="5163"/>
    <cellStyle name="T_Book1_09c_PhandienNhaso9_Book1_Trung uong bo sung du toan 2013" xfId="5164"/>
    <cellStyle name="T_Book1_09c_PhandienNhaso9_Copy of KH PHAN BO VON ĐỐI ỨNG NAM 2011 (30 TY phuong án gop WB)" xfId="2338"/>
    <cellStyle name="T_Book1_09c_PhandienNhaso9_Copy of KH PHAN BO VON ĐỐI ỨNG NAM 2011 (30 TY phuong án gop WB) 2" xfId="2339"/>
    <cellStyle name="T_Book1_09c_PhandienNhaso9_DTTD chieng chan Tham lai 29-9-2009" xfId="2340"/>
    <cellStyle name="T_Book1_09c_PhandienNhaso9_DTTD chieng chan Tham lai 29-9-2009 2" xfId="2341"/>
    <cellStyle name="T_Book1_09c_PhandienNhaso9_Du toan nuoc San Thang (GD2)" xfId="2342"/>
    <cellStyle name="T_Book1_09c_PhandienNhaso9_Du toan nuoc San Thang (GD2) 2" xfId="2343"/>
    <cellStyle name="T_Book1_09c_PhandienNhaso9_Du toan nuoc San Thang (GD2) 3" xfId="5165"/>
    <cellStyle name="T_Book1_09c_PhandienNhaso9_Du toan nuoc San Thang (GD2)_QT khoi tinh  10.4.2015" xfId="5166"/>
    <cellStyle name="T_Book1_09c_PhandienNhaso9_Du toan nuoc San Thang (GD2)_Trung uong bo sung du toan 2013" xfId="5167"/>
    <cellStyle name="T_Book1_09c_PhandienNhaso9_Ke hoach 2010 (theo doi 11-8-2010)" xfId="2344"/>
    <cellStyle name="T_Book1_09c_PhandienNhaso9_Ke hoach 2010 (theo doi 11-8-2010) 2" xfId="2345"/>
    <cellStyle name="T_Book1_09c_PhandienNhaso9_ke hoach dau thau 30-6-2010" xfId="2346"/>
    <cellStyle name="T_Book1_09c_PhandienNhaso9_ke hoach dau thau 30-6-2010 2" xfId="2347"/>
    <cellStyle name="T_Book1_09c_PhandienNhaso9_KH Von 2012 gui BKH 1" xfId="2348"/>
    <cellStyle name="T_Book1_09c_PhandienNhaso9_KH Von 2012 gui BKH 1 2" xfId="2349"/>
    <cellStyle name="T_Book1_09c_PhandienNhaso9_QD ke hoach dau thau" xfId="2350"/>
    <cellStyle name="T_Book1_09c_PhandienNhaso9_QD ke hoach dau thau 2" xfId="2351"/>
    <cellStyle name="T_Book1_09c_PhandienNhaso9_QT khoi tinh  10.4.2015" xfId="5168"/>
    <cellStyle name="T_Book1_09c_PhandienNhaso9_Ra soat KH von 2011 (Huy-11-11-11)" xfId="2352"/>
    <cellStyle name="T_Book1_09c_PhandienNhaso9_Ra soat KH von 2011 (Huy-11-11-11) 2" xfId="2353"/>
    <cellStyle name="T_Book1_09c_PhandienNhaso9_tinh toan hoang ha" xfId="2354"/>
    <cellStyle name="T_Book1_09c_PhandienNhaso9_tinh toan hoang ha 2" xfId="2355"/>
    <cellStyle name="T_Book1_09c_PhandienNhaso9_tinh toan hoang ha 3" xfId="5169"/>
    <cellStyle name="T_Book1_09c_PhandienNhaso9_tinh toan hoang ha_QT khoi tinh  10.4.2015" xfId="5170"/>
    <cellStyle name="T_Book1_09c_PhandienNhaso9_tinh toan hoang ha_Trung uong bo sung du toan 2013" xfId="5171"/>
    <cellStyle name="T_Book1_09c_PhandienNhaso9_Tong von ĐTPT" xfId="2356"/>
    <cellStyle name="T_Book1_09c_PhandienNhaso9_Tong von ĐTPT 2" xfId="2357"/>
    <cellStyle name="T_Book1_09c_PhandienNhaso9_Trung uong bo sung du toan 2013" xfId="5172"/>
    <cellStyle name="T_Book1_09d_Phannuocnhaso9" xfId="2358"/>
    <cellStyle name="T_Book1_09d_Phannuocnhaso9 2" xfId="5173"/>
    <cellStyle name="T_Book1_09d_Phannuocnhaso9_bieu ke hoach dau thau" xfId="2359"/>
    <cellStyle name="T_Book1_09d_Phannuocnhaso9_bieu ke hoach dau thau 2" xfId="2360"/>
    <cellStyle name="T_Book1_09d_Phannuocnhaso9_bieu ke hoach dau thau truong mam non SKH" xfId="2361"/>
    <cellStyle name="T_Book1_09d_Phannuocnhaso9_bieu ke hoach dau thau truong mam non SKH 2" xfId="2362"/>
    <cellStyle name="T_Book1_09d_Phannuocnhaso9_bieu tong hop lai kh von 2011 gui phong TH-KTDN" xfId="2363"/>
    <cellStyle name="T_Book1_09d_Phannuocnhaso9_bieu tong hop lai kh von 2011 gui phong TH-KTDN 2" xfId="2364"/>
    <cellStyle name="T_Book1_09d_Phannuocnhaso9_Book1" xfId="2365"/>
    <cellStyle name="T_Book1_09d_Phannuocnhaso9_Book1 2" xfId="2366"/>
    <cellStyle name="T_Book1_09d_Phannuocnhaso9_Book1 3" xfId="5174"/>
    <cellStyle name="T_Book1_09d_Phannuocnhaso9_Book1_Ke hoach 2010 (theo doi 11-8-2010)" xfId="2367"/>
    <cellStyle name="T_Book1_09d_Phannuocnhaso9_Book1_Ke hoach 2010 (theo doi 11-8-2010) 2" xfId="2368"/>
    <cellStyle name="T_Book1_09d_Phannuocnhaso9_Book1_ke hoach dau thau 30-6-2010" xfId="2369"/>
    <cellStyle name="T_Book1_09d_Phannuocnhaso9_Book1_ke hoach dau thau 30-6-2010 2" xfId="2370"/>
    <cellStyle name="T_Book1_09d_Phannuocnhaso9_Book1_QT khoi tinh  10.4.2015" xfId="5175"/>
    <cellStyle name="T_Book1_09d_Phannuocnhaso9_Book1_Trung uong bo sung du toan 2013" xfId="5176"/>
    <cellStyle name="T_Book1_09d_Phannuocnhaso9_Copy of KH PHAN BO VON ĐỐI ỨNG NAM 2011 (30 TY phuong án gop WB)" xfId="2371"/>
    <cellStyle name="T_Book1_09d_Phannuocnhaso9_Copy of KH PHAN BO VON ĐỐI ỨNG NAM 2011 (30 TY phuong án gop WB) 2" xfId="2372"/>
    <cellStyle name="T_Book1_09d_Phannuocnhaso9_DTTD chieng chan Tham lai 29-9-2009" xfId="2373"/>
    <cellStyle name="T_Book1_09d_Phannuocnhaso9_DTTD chieng chan Tham lai 29-9-2009 2" xfId="2374"/>
    <cellStyle name="T_Book1_09d_Phannuocnhaso9_Du toan nuoc San Thang (GD2)" xfId="2375"/>
    <cellStyle name="T_Book1_09d_Phannuocnhaso9_Du toan nuoc San Thang (GD2) 2" xfId="2376"/>
    <cellStyle name="T_Book1_09d_Phannuocnhaso9_Du toan nuoc San Thang (GD2) 3" xfId="5177"/>
    <cellStyle name="T_Book1_09d_Phannuocnhaso9_Du toan nuoc San Thang (GD2)_QT khoi tinh  10.4.2015" xfId="5178"/>
    <cellStyle name="T_Book1_09d_Phannuocnhaso9_Du toan nuoc San Thang (GD2)_Trung uong bo sung du toan 2013" xfId="5179"/>
    <cellStyle name="T_Book1_09d_Phannuocnhaso9_Ke hoach 2010 (theo doi 11-8-2010)" xfId="2377"/>
    <cellStyle name="T_Book1_09d_Phannuocnhaso9_Ke hoach 2010 (theo doi 11-8-2010) 2" xfId="2378"/>
    <cellStyle name="T_Book1_09d_Phannuocnhaso9_ke hoach dau thau 30-6-2010" xfId="2379"/>
    <cellStyle name="T_Book1_09d_Phannuocnhaso9_ke hoach dau thau 30-6-2010 2" xfId="2380"/>
    <cellStyle name="T_Book1_09d_Phannuocnhaso9_KH Von 2012 gui BKH 1" xfId="2381"/>
    <cellStyle name="T_Book1_09d_Phannuocnhaso9_KH Von 2012 gui BKH 1 2" xfId="2382"/>
    <cellStyle name="T_Book1_09d_Phannuocnhaso9_QD ke hoach dau thau" xfId="2383"/>
    <cellStyle name="T_Book1_09d_Phannuocnhaso9_QD ke hoach dau thau 2" xfId="2384"/>
    <cellStyle name="T_Book1_09d_Phannuocnhaso9_QT khoi tinh  10.4.2015" xfId="5180"/>
    <cellStyle name="T_Book1_09d_Phannuocnhaso9_Ra soat KH von 2011 (Huy-11-11-11)" xfId="2385"/>
    <cellStyle name="T_Book1_09d_Phannuocnhaso9_Ra soat KH von 2011 (Huy-11-11-11) 2" xfId="2386"/>
    <cellStyle name="T_Book1_09d_Phannuocnhaso9_tinh toan hoang ha" xfId="2387"/>
    <cellStyle name="T_Book1_09d_Phannuocnhaso9_tinh toan hoang ha 2" xfId="2388"/>
    <cellStyle name="T_Book1_09d_Phannuocnhaso9_tinh toan hoang ha 3" xfId="5181"/>
    <cellStyle name="T_Book1_09d_Phannuocnhaso9_tinh toan hoang ha_QT khoi tinh  10.4.2015" xfId="5182"/>
    <cellStyle name="T_Book1_09d_Phannuocnhaso9_tinh toan hoang ha_Trung uong bo sung du toan 2013" xfId="5183"/>
    <cellStyle name="T_Book1_09d_Phannuocnhaso9_Tong von ĐTPT" xfId="2389"/>
    <cellStyle name="T_Book1_09d_Phannuocnhaso9_Tong von ĐTPT 2" xfId="2390"/>
    <cellStyle name="T_Book1_09d_Phannuocnhaso9_Trung uong bo sung du toan 2013" xfId="5184"/>
    <cellStyle name="T_Book1_09f_TienluongThannhaso9" xfId="2391"/>
    <cellStyle name="T_Book1_09f_TienluongThannhaso9 2" xfId="5185"/>
    <cellStyle name="T_Book1_09f_TienluongThannhaso9_bieu ke hoach dau thau" xfId="2392"/>
    <cellStyle name="T_Book1_09f_TienluongThannhaso9_bieu ke hoach dau thau 2" xfId="2393"/>
    <cellStyle name="T_Book1_09f_TienluongThannhaso9_bieu ke hoach dau thau truong mam non SKH" xfId="2394"/>
    <cellStyle name="T_Book1_09f_TienluongThannhaso9_bieu ke hoach dau thau truong mam non SKH 2" xfId="2395"/>
    <cellStyle name="T_Book1_09f_TienluongThannhaso9_bieu tong hop lai kh von 2011 gui phong TH-KTDN" xfId="2396"/>
    <cellStyle name="T_Book1_09f_TienluongThannhaso9_bieu tong hop lai kh von 2011 gui phong TH-KTDN 2" xfId="2397"/>
    <cellStyle name="T_Book1_09f_TienluongThannhaso9_Book1" xfId="2398"/>
    <cellStyle name="T_Book1_09f_TienluongThannhaso9_Book1 2" xfId="2399"/>
    <cellStyle name="T_Book1_09f_TienluongThannhaso9_Book1 3" xfId="5186"/>
    <cellStyle name="T_Book1_09f_TienluongThannhaso9_Book1_Ke hoach 2010 (theo doi 11-8-2010)" xfId="2400"/>
    <cellStyle name="T_Book1_09f_TienluongThannhaso9_Book1_Ke hoach 2010 (theo doi 11-8-2010) 2" xfId="2401"/>
    <cellStyle name="T_Book1_09f_TienluongThannhaso9_Book1_ke hoach dau thau 30-6-2010" xfId="2402"/>
    <cellStyle name="T_Book1_09f_TienluongThannhaso9_Book1_ke hoach dau thau 30-6-2010 2" xfId="2403"/>
    <cellStyle name="T_Book1_09f_TienluongThannhaso9_Book1_QT khoi tinh  10.4.2015" xfId="5187"/>
    <cellStyle name="T_Book1_09f_TienluongThannhaso9_Book1_Trung uong bo sung du toan 2013" xfId="5188"/>
    <cellStyle name="T_Book1_09f_TienluongThannhaso9_Copy of KH PHAN BO VON ĐỐI ỨNG NAM 2011 (30 TY phuong án gop WB)" xfId="2404"/>
    <cellStyle name="T_Book1_09f_TienluongThannhaso9_Copy of KH PHAN BO VON ĐỐI ỨNG NAM 2011 (30 TY phuong án gop WB) 2" xfId="2405"/>
    <cellStyle name="T_Book1_09f_TienluongThannhaso9_DTTD chieng chan Tham lai 29-9-2009" xfId="2406"/>
    <cellStyle name="T_Book1_09f_TienluongThannhaso9_DTTD chieng chan Tham lai 29-9-2009 2" xfId="2407"/>
    <cellStyle name="T_Book1_09f_TienluongThannhaso9_Du toan nuoc San Thang (GD2)" xfId="2408"/>
    <cellStyle name="T_Book1_09f_TienluongThannhaso9_Du toan nuoc San Thang (GD2) 2" xfId="2409"/>
    <cellStyle name="T_Book1_09f_TienluongThannhaso9_Du toan nuoc San Thang (GD2) 3" xfId="5189"/>
    <cellStyle name="T_Book1_09f_TienluongThannhaso9_Du toan nuoc San Thang (GD2)_QT khoi tinh  10.4.2015" xfId="5190"/>
    <cellStyle name="T_Book1_09f_TienluongThannhaso9_Du toan nuoc San Thang (GD2)_Trung uong bo sung du toan 2013" xfId="5191"/>
    <cellStyle name="T_Book1_09f_TienluongThannhaso9_Ke hoach 2010 (theo doi 11-8-2010)" xfId="2410"/>
    <cellStyle name="T_Book1_09f_TienluongThannhaso9_Ke hoach 2010 (theo doi 11-8-2010) 2" xfId="2411"/>
    <cellStyle name="T_Book1_09f_TienluongThannhaso9_ke hoach dau thau 30-6-2010" xfId="2412"/>
    <cellStyle name="T_Book1_09f_TienluongThannhaso9_ke hoach dau thau 30-6-2010 2" xfId="2413"/>
    <cellStyle name="T_Book1_09f_TienluongThannhaso9_KH Von 2012 gui BKH 1" xfId="2414"/>
    <cellStyle name="T_Book1_09f_TienluongThannhaso9_KH Von 2012 gui BKH 1 2" xfId="2415"/>
    <cellStyle name="T_Book1_09f_TienluongThannhaso9_QD ke hoach dau thau" xfId="2416"/>
    <cellStyle name="T_Book1_09f_TienluongThannhaso9_QD ke hoach dau thau 2" xfId="2417"/>
    <cellStyle name="T_Book1_09f_TienluongThannhaso9_QT khoi tinh  10.4.2015" xfId="5192"/>
    <cellStyle name="T_Book1_09f_TienluongThannhaso9_Ra soat KH von 2011 (Huy-11-11-11)" xfId="2418"/>
    <cellStyle name="T_Book1_09f_TienluongThannhaso9_Ra soat KH von 2011 (Huy-11-11-11) 2" xfId="2419"/>
    <cellStyle name="T_Book1_09f_TienluongThannhaso9_tinh toan hoang ha" xfId="2420"/>
    <cellStyle name="T_Book1_09f_TienluongThannhaso9_tinh toan hoang ha 2" xfId="2421"/>
    <cellStyle name="T_Book1_09f_TienluongThannhaso9_tinh toan hoang ha 3" xfId="5193"/>
    <cellStyle name="T_Book1_09f_TienluongThannhaso9_tinh toan hoang ha_QT khoi tinh  10.4.2015" xfId="5194"/>
    <cellStyle name="T_Book1_09f_TienluongThannhaso9_tinh toan hoang ha_Trung uong bo sung du toan 2013" xfId="5195"/>
    <cellStyle name="T_Book1_09f_TienluongThannhaso9_Tong von ĐTPT" xfId="2422"/>
    <cellStyle name="T_Book1_09f_TienluongThannhaso9_Tong von ĐTPT 2" xfId="2423"/>
    <cellStyle name="T_Book1_09f_TienluongThannhaso9_Trung uong bo sung du toan 2013" xfId="5196"/>
    <cellStyle name="T_Book1_1" xfId="2424"/>
    <cellStyle name="T_Book1_1 2" xfId="5197"/>
    <cellStyle name="T_Book1_1_Bao cao TPCP" xfId="2425"/>
    <cellStyle name="T_Book1_1_Bao cao TPCP 2" xfId="2426"/>
    <cellStyle name="T_Book1_1_Bao cao TPCP 3" xfId="5198"/>
    <cellStyle name="T_Book1_1_Bao cao TPCP_QT khoi tinh  10.4.2015" xfId="5199"/>
    <cellStyle name="T_Book1_1_Bao cao TPCP_Trung uong bo sung du toan 2013" xfId="5200"/>
    <cellStyle name="T_Book1_1_bieu ke hoach dau thau" xfId="2427"/>
    <cellStyle name="T_Book1_1_bieu ke hoach dau thau 2" xfId="2428"/>
    <cellStyle name="T_Book1_1_bieu ke hoach dau thau truong mam non SKH" xfId="2429"/>
    <cellStyle name="T_Book1_1_bieu ke hoach dau thau truong mam non SKH 2" xfId="2430"/>
    <cellStyle name="T_Book1_1_bieu KT t10" xfId="5201"/>
    <cellStyle name="T_Book1_1_bieu KT t10_chuyen nguon,  ket d­u 1-sua" xfId="5202"/>
    <cellStyle name="T_Book1_1_bieu KT t10_QT khoi tinh  10.4.2015" xfId="5203"/>
    <cellStyle name="T_Book1_1_bieu KT t10_Trung uong bo sung du toan 2013" xfId="5204"/>
    <cellStyle name="T_Book1_1_bieu tong hop lai kh von 2011 gui phong TH-KTDN" xfId="2431"/>
    <cellStyle name="T_Book1_1_bieu tong hop lai kh von 2011 gui phong TH-KTDN 2" xfId="2432"/>
    <cellStyle name="T_Book1_1_BIỂU TỔNG HỢP LẦN CUỐI SỬA THEO NGHI QUYẾT SỐ 81" xfId="2433"/>
    <cellStyle name="T_Book1_1_BIỂU TỔNG HỢP LẦN CUỐI SỬA THEO NGHI QUYẾT SỐ 81 2" xfId="2434"/>
    <cellStyle name="T_Book1_1_Bieu tong hop nhu cau ung 2011 da chon loc -Mien nui" xfId="2435"/>
    <cellStyle name="T_Book1_1_Book1" xfId="2436"/>
    <cellStyle name="T_Book1_1_Book1 2" xfId="5205"/>
    <cellStyle name="T_Book1_1_Book1_1" xfId="2437"/>
    <cellStyle name="T_Book1_1_Book1_1 2" xfId="2438"/>
    <cellStyle name="T_Book1_1_Book1_1 3" xfId="5206"/>
    <cellStyle name="T_Book1_1_Book1_1_Bao cao TPCP" xfId="2439"/>
    <cellStyle name="T_Book1_1_Book1_1_Bao cao TPCP 2" xfId="5207"/>
    <cellStyle name="T_Book1_1_Book1_1_Ke hoach 2010 (theo doi 11-8-2010)" xfId="2440"/>
    <cellStyle name="T_Book1_1_Book1_1_ke hoach dau thau 30-6-2010" xfId="2441"/>
    <cellStyle name="T_Book1_1_Book1_1_ke hoach dau thau 30-6-2010 2" xfId="2442"/>
    <cellStyle name="T_Book1_1_Book1_1_Ra soat KH von 2011 (Huy-11-11-11)" xfId="2443"/>
    <cellStyle name="T_Book1_1_Book1_1_Ra soat KH von 2011 (Huy-11-11-11) 2" xfId="2444"/>
    <cellStyle name="T_Book1_1_Book1_2" xfId="2445"/>
    <cellStyle name="T_Book1_1_Book1_2 2" xfId="2446"/>
    <cellStyle name="T_Book1_1_Book1_2 3" xfId="5208"/>
    <cellStyle name="T_Book1_1_Book1_2_Ke hoach 2010 (theo doi 11-8-2010)" xfId="2447"/>
    <cellStyle name="T_Book1_1_Book1_2_Ke hoach 2010 (theo doi 11-8-2010) 2" xfId="2448"/>
    <cellStyle name="T_Book1_1_Book1_3" xfId="2449"/>
    <cellStyle name="T_Book1_1_Book1_3 2" xfId="2450"/>
    <cellStyle name="T_Book1_1_Book1_Bao cao TPCP" xfId="2451"/>
    <cellStyle name="T_Book1_1_Book1_Bao cao TPCP 2" xfId="2452"/>
    <cellStyle name="T_Book1_1_Book1_Bao cao TPCP 3" xfId="5209"/>
    <cellStyle name="T_Book1_1_Book1_DTTD chieng chan Tham lai 29-9-2009" xfId="2453"/>
    <cellStyle name="T_Book1_1_Book1_Ke hoach 2010 (theo doi 11-8-2010)" xfId="2454"/>
    <cellStyle name="T_Book1_1_Book1_Ke hoach 2010 (theo doi 11-8-2010) 2" xfId="2455"/>
    <cellStyle name="T_Book1_1_Book1_ke hoach dau thau 30-6-2010" xfId="2456"/>
    <cellStyle name="T_Book1_1_Book1_ke hoach dau thau 30-6-2010 2" xfId="2457"/>
    <cellStyle name="T_Book1_1_Book1_KH Von 2012 gui BKH 1" xfId="2458"/>
    <cellStyle name="T_Book1_1_Book1_KH Von 2012 gui BKH 1 2" xfId="2459"/>
    <cellStyle name="T_Book1_1_Book1_KH Von 2012 gui BKH 2" xfId="2460"/>
    <cellStyle name="T_Book1_1_Book1_KH Von 2012 gui BKH 2 2" xfId="2461"/>
    <cellStyle name="T_Book1_1_Book1_Ra soat KH von 2011 (Huy-11-11-11)" xfId="2462"/>
    <cellStyle name="T_Book1_1_Book1_Ra soat KH von 2011 (Huy-11-11-11) 2" xfId="2463"/>
    <cellStyle name="T_Book1_1_Can ho 2p phai goc 0.5" xfId="2464"/>
    <cellStyle name="T_Book1_1_Chi tieu KH nam 2009" xfId="2465"/>
    <cellStyle name="T_Book1_1_Chi tieu KH nam 2009 2" xfId="2466"/>
    <cellStyle name="T_Book1_1_cong bo gia VLXD thang 4" xfId="2467"/>
    <cellStyle name="T_Book1_1_cong bo gia VLXD thang 4 2" xfId="2468"/>
    <cellStyle name="T_Book1_1_Copy of KH PHAN BO VON ĐỐI ỨNG NAM 2011 (30 TY phuong án gop WB)" xfId="2469"/>
    <cellStyle name="T_Book1_1_Copy of KH PHAN BO VON ĐỐI ỨNG NAM 2011 (30 TY phuong án gop WB) 2" xfId="2470"/>
    <cellStyle name="T_Book1_1_CPK" xfId="2471"/>
    <cellStyle name="T_Book1_1_CPK 2" xfId="5210"/>
    <cellStyle name="T_Book1_1_CPK_bieu ke hoach dau thau" xfId="2472"/>
    <cellStyle name="T_Book1_1_CPK_bieu ke hoach dau thau 2" xfId="2473"/>
    <cellStyle name="T_Book1_1_CPK_bieu ke hoach dau thau truong mam non SKH" xfId="2474"/>
    <cellStyle name="T_Book1_1_CPK_bieu ke hoach dau thau truong mam non SKH 2" xfId="2475"/>
    <cellStyle name="T_Book1_1_CPK_bieu tong hop lai kh von 2011 gui phong TH-KTDN" xfId="2476"/>
    <cellStyle name="T_Book1_1_CPK_bieu tong hop lai kh von 2011 gui phong TH-KTDN 2" xfId="2477"/>
    <cellStyle name="T_Book1_1_CPK_Book1" xfId="2478"/>
    <cellStyle name="T_Book1_1_CPK_Book1 2" xfId="2479"/>
    <cellStyle name="T_Book1_1_CPK_Book1 3" xfId="5211"/>
    <cellStyle name="T_Book1_1_CPK_Book1_Ke hoach 2010 (theo doi 11-8-2010)" xfId="2480"/>
    <cellStyle name="T_Book1_1_CPK_Book1_Ke hoach 2010 (theo doi 11-8-2010) 2" xfId="2481"/>
    <cellStyle name="T_Book1_1_CPK_Book1_ke hoach dau thau 30-6-2010" xfId="2482"/>
    <cellStyle name="T_Book1_1_CPK_Book1_ke hoach dau thau 30-6-2010 2" xfId="2483"/>
    <cellStyle name="T_Book1_1_CPK_Book1_QT khoi tinh  10.4.2015" xfId="5212"/>
    <cellStyle name="T_Book1_1_CPK_Book1_Trung uong bo sung du toan 2013" xfId="5213"/>
    <cellStyle name="T_Book1_1_CPK_Copy of KH PHAN BO VON ĐỐI ỨNG NAM 2011 (30 TY phuong án gop WB)" xfId="2484"/>
    <cellStyle name="T_Book1_1_CPK_Copy of KH PHAN BO VON ĐỐI ỨNG NAM 2011 (30 TY phuong án gop WB) 2" xfId="2485"/>
    <cellStyle name="T_Book1_1_CPK_DTTD chieng chan Tham lai 29-9-2009" xfId="2486"/>
    <cellStyle name="T_Book1_1_CPK_DTTD chieng chan Tham lai 29-9-2009 2" xfId="2487"/>
    <cellStyle name="T_Book1_1_CPK_Du toan nuoc San Thang (GD2)" xfId="2488"/>
    <cellStyle name="T_Book1_1_CPK_Du toan nuoc San Thang (GD2) 2" xfId="2489"/>
    <cellStyle name="T_Book1_1_CPK_Du toan nuoc San Thang (GD2) 3" xfId="5214"/>
    <cellStyle name="T_Book1_1_CPK_Du toan nuoc San Thang (GD2)_QT khoi tinh  10.4.2015" xfId="5215"/>
    <cellStyle name="T_Book1_1_CPK_Du toan nuoc San Thang (GD2)_Trung uong bo sung du toan 2013" xfId="5216"/>
    <cellStyle name="T_Book1_1_CPK_Ke hoach 2010 (theo doi 11-8-2010)" xfId="2490"/>
    <cellStyle name="T_Book1_1_CPK_Ke hoach 2010 (theo doi 11-8-2010) 2" xfId="2491"/>
    <cellStyle name="T_Book1_1_CPK_ke hoach dau thau 30-6-2010" xfId="2492"/>
    <cellStyle name="T_Book1_1_CPK_ke hoach dau thau 30-6-2010 2" xfId="2493"/>
    <cellStyle name="T_Book1_1_CPK_KH Von 2012 gui BKH 1" xfId="2494"/>
    <cellStyle name="T_Book1_1_CPK_KH Von 2012 gui BKH 1 2" xfId="2495"/>
    <cellStyle name="T_Book1_1_CPK_QD ke hoach dau thau" xfId="2496"/>
    <cellStyle name="T_Book1_1_CPK_QD ke hoach dau thau 2" xfId="2497"/>
    <cellStyle name="T_Book1_1_CPK_QT khoi tinh  10.4.2015" xfId="5217"/>
    <cellStyle name="T_Book1_1_CPK_Ra soat KH von 2011 (Huy-11-11-11)" xfId="2498"/>
    <cellStyle name="T_Book1_1_CPK_Ra soat KH von 2011 (Huy-11-11-11) 2" xfId="2499"/>
    <cellStyle name="T_Book1_1_CPK_tinh toan hoang ha" xfId="2500"/>
    <cellStyle name="T_Book1_1_CPK_tinh toan hoang ha 2" xfId="2501"/>
    <cellStyle name="T_Book1_1_CPK_tinh toan hoang ha 3" xfId="5218"/>
    <cellStyle name="T_Book1_1_CPK_tinh toan hoang ha_QT khoi tinh  10.4.2015" xfId="5219"/>
    <cellStyle name="T_Book1_1_CPK_tinh toan hoang ha_Trung uong bo sung du toan 2013" xfId="5220"/>
    <cellStyle name="T_Book1_1_CPK_Tong von ĐTPT" xfId="2502"/>
    <cellStyle name="T_Book1_1_CPK_Tong von ĐTPT 2" xfId="2503"/>
    <cellStyle name="T_Book1_1_CPK_Trung uong bo sung du toan 2013" xfId="5221"/>
    <cellStyle name="T_Book1_1_DT 1751 Muong Khoa" xfId="2504"/>
    <cellStyle name="T_Book1_1_DT Nam vai" xfId="2505"/>
    <cellStyle name="T_Book1_1_DT Nam vai_bieu ke hoach dau thau" xfId="2506"/>
    <cellStyle name="T_Book1_1_DT Nam vai_bieu ke hoach dau thau truong mam non SKH" xfId="2507"/>
    <cellStyle name="T_Book1_1_DT Nam vai_Book1" xfId="2508"/>
    <cellStyle name="T_Book1_1_DT Nam vai_DTTD chieng chan Tham lai 29-9-2009" xfId="2509"/>
    <cellStyle name="T_Book1_1_DT Nam vai_Ke hoach 2010 (theo doi 11-8-2010)" xfId="2510"/>
    <cellStyle name="T_Book1_1_DT Nam vai_ke hoach dau thau 30-6-2010" xfId="2511"/>
    <cellStyle name="T_Book1_1_DT Nam vai_QD ke hoach dau thau" xfId="2512"/>
    <cellStyle name="T_Book1_1_DT Nam vai_tinh toan hoang ha" xfId="2513"/>
    <cellStyle name="T_Book1_1_DT Nam vai_tinh toan hoang ha 2" xfId="5222"/>
    <cellStyle name="T_Book1_1_DT NHA KHACH -12" xfId="2514"/>
    <cellStyle name="T_Book1_1_DT NHA KHACH -12 2" xfId="2515"/>
    <cellStyle name="T_Book1_1_DT NHA KHACH -12 3" xfId="5223"/>
    <cellStyle name="T_Book1_1_DT NHA KHACH -12_QT khoi tinh  10.4.2015" xfId="5224"/>
    <cellStyle name="T_Book1_1_DT NHA KHACH -12_Trung uong bo sung du toan 2013" xfId="5225"/>
    <cellStyle name="T_Book1_1_DT tieu hoc diem TDC ban Cho 28-02-09" xfId="2516"/>
    <cellStyle name="T_Book1_1_DT tieu hoc diem TDC ban Cho 28-02-09 2" xfId="2517"/>
    <cellStyle name="T_Book1_1_DTTD chieng chan Tham lai 29-9-2009" xfId="2518"/>
    <cellStyle name="T_Book1_1_DTTD chieng chan Tham lai 29-9-2009 2" xfId="2519"/>
    <cellStyle name="T_Book1_1_Du toan nuoc San Thang (GD2)" xfId="2520"/>
    <cellStyle name="T_Book1_1_Du toan nuoc San Thang (GD2) 2" xfId="5226"/>
    <cellStyle name="T_Book1_1_DuToan92009Luong650" xfId="2521"/>
    <cellStyle name="T_Book1_1_DuToan92009Luong650 2" xfId="5227"/>
    <cellStyle name="T_Book1_1_GVL" xfId="2522"/>
    <cellStyle name="T_Book1_1_GVL 2" xfId="2523"/>
    <cellStyle name="T_Book1_1_HD TT1" xfId="2524"/>
    <cellStyle name="T_Book1_1_HD TT1 2" xfId="2525"/>
    <cellStyle name="T_Book1_1_Ke hoach 2010 ngay 14.4.10" xfId="2526"/>
    <cellStyle name="T_Book1_1_Ke hoach 2010 ngay 14.4.10 2" xfId="2527"/>
    <cellStyle name="T_Book1_1_Ke hoach 2010 ngay 31-01" xfId="2528"/>
    <cellStyle name="T_Book1_1_ke hoach dau thau 30-6-2010" xfId="2529"/>
    <cellStyle name="T_Book1_1_ke hoach dau thau 30-6-2010 2" xfId="2530"/>
    <cellStyle name="T_Book1_1_Ket du ung NS" xfId="2531"/>
    <cellStyle name="T_Book1_1_KH Von 2012 gui BKH 1" xfId="2532"/>
    <cellStyle name="T_Book1_1_KH Von 2012 gui BKH 1 2" xfId="2533"/>
    <cellStyle name="T_Book1_1_nguon dau năm huyen" xfId="5228"/>
    <cellStyle name="T_Book1_1_Nha lop hoc 8 P" xfId="2534"/>
    <cellStyle name="T_Book1_1_Nha lop hoc 8 P 2" xfId="2535"/>
    <cellStyle name="T_Book1_1_QD ke hoach dau thau" xfId="2536"/>
    <cellStyle name="T_Book1_1_QD ke hoach dau thau 2" xfId="2537"/>
    <cellStyle name="T_Book1_1_QT cac huyen thi 2009(Moi)" xfId="5229"/>
    <cellStyle name="T_Book1_1_QT cac huyen thi 2014" xfId="5230"/>
    <cellStyle name="T_Book1_1_quyet toan chi ngay 18.6" xfId="5231"/>
    <cellStyle name="T_Book1_1_Ra soat KH von 2011 (Huy-11-11-11)" xfId="2538"/>
    <cellStyle name="T_Book1_1_Ra soat KH von 2011 (Huy-11-11-11) 2" xfId="2539"/>
    <cellStyle name="T_Book1_1_Sheet2" xfId="2540"/>
    <cellStyle name="T_Book1_1_thái" xfId="5232"/>
    <cellStyle name="T_Book1_1_Thiet bi" xfId="2541"/>
    <cellStyle name="T_Book1_1_Thiet bi 2" xfId="5233"/>
    <cellStyle name="T_Book1_1_Thiet bi_bieu ke hoach dau thau" xfId="2542"/>
    <cellStyle name="T_Book1_1_Thiet bi_bieu ke hoach dau thau 2" xfId="2543"/>
    <cellStyle name="T_Book1_1_Thiet bi_bieu ke hoach dau thau truong mam non SKH" xfId="2544"/>
    <cellStyle name="T_Book1_1_Thiet bi_bieu ke hoach dau thau truong mam non SKH 2" xfId="2545"/>
    <cellStyle name="T_Book1_1_Thiet bi_bieu tong hop lai kh von 2011 gui phong TH-KTDN" xfId="2546"/>
    <cellStyle name="T_Book1_1_Thiet bi_bieu tong hop lai kh von 2011 gui phong TH-KTDN 2" xfId="2547"/>
    <cellStyle name="T_Book1_1_Thiet bi_Book1" xfId="2548"/>
    <cellStyle name="T_Book1_1_Thiet bi_Book1 2" xfId="2549"/>
    <cellStyle name="T_Book1_1_Thiet bi_Book1 3" xfId="5234"/>
    <cellStyle name="T_Book1_1_Thiet bi_Book1_Ke hoach 2010 (theo doi 11-8-2010)" xfId="2550"/>
    <cellStyle name="T_Book1_1_Thiet bi_Book1_Ke hoach 2010 (theo doi 11-8-2010) 2" xfId="2551"/>
    <cellStyle name="T_Book1_1_Thiet bi_Book1_ke hoach dau thau 30-6-2010" xfId="2552"/>
    <cellStyle name="T_Book1_1_Thiet bi_Book1_ke hoach dau thau 30-6-2010 2" xfId="2553"/>
    <cellStyle name="T_Book1_1_Thiet bi_Book1_QT khoi tinh  10.4.2015" xfId="5235"/>
    <cellStyle name="T_Book1_1_Thiet bi_Book1_Trung uong bo sung du toan 2013" xfId="5236"/>
    <cellStyle name="T_Book1_1_Thiet bi_Copy of KH PHAN BO VON ĐỐI ỨNG NAM 2011 (30 TY phuong án gop WB)" xfId="2554"/>
    <cellStyle name="T_Book1_1_Thiet bi_Copy of KH PHAN BO VON ĐỐI ỨNG NAM 2011 (30 TY phuong án gop WB) 2" xfId="2555"/>
    <cellStyle name="T_Book1_1_Thiet bi_DTTD chieng chan Tham lai 29-9-2009" xfId="2556"/>
    <cellStyle name="T_Book1_1_Thiet bi_DTTD chieng chan Tham lai 29-9-2009 2" xfId="2557"/>
    <cellStyle name="T_Book1_1_Thiet bi_Du toan nuoc San Thang (GD2)" xfId="2558"/>
    <cellStyle name="T_Book1_1_Thiet bi_Du toan nuoc San Thang (GD2) 2" xfId="2559"/>
    <cellStyle name="T_Book1_1_Thiet bi_Du toan nuoc San Thang (GD2) 3" xfId="5237"/>
    <cellStyle name="T_Book1_1_Thiet bi_Du toan nuoc San Thang (GD2)_QT khoi tinh  10.4.2015" xfId="5238"/>
    <cellStyle name="T_Book1_1_Thiet bi_Du toan nuoc San Thang (GD2)_Trung uong bo sung du toan 2013" xfId="5239"/>
    <cellStyle name="T_Book1_1_Thiet bi_Ke hoach 2010 (theo doi 11-8-2010)" xfId="2560"/>
    <cellStyle name="T_Book1_1_Thiet bi_Ke hoach 2010 (theo doi 11-8-2010) 2" xfId="2561"/>
    <cellStyle name="T_Book1_1_Thiet bi_ke hoach dau thau 30-6-2010" xfId="2562"/>
    <cellStyle name="T_Book1_1_Thiet bi_ke hoach dau thau 30-6-2010 2" xfId="2563"/>
    <cellStyle name="T_Book1_1_Thiet bi_KH Von 2012 gui BKH 1" xfId="2564"/>
    <cellStyle name="T_Book1_1_Thiet bi_KH Von 2012 gui BKH 1 2" xfId="2565"/>
    <cellStyle name="T_Book1_1_Thiet bi_QD ke hoach dau thau" xfId="2566"/>
    <cellStyle name="T_Book1_1_Thiet bi_QD ke hoach dau thau 2" xfId="2567"/>
    <cellStyle name="T_Book1_1_Thiet bi_QT khoi tinh  10.4.2015" xfId="5240"/>
    <cellStyle name="T_Book1_1_Thiet bi_Ra soat KH von 2011 (Huy-11-11-11)" xfId="2568"/>
    <cellStyle name="T_Book1_1_Thiet bi_Ra soat KH von 2011 (Huy-11-11-11) 2" xfId="2569"/>
    <cellStyle name="T_Book1_1_Thiet bi_tinh toan hoang ha" xfId="2570"/>
    <cellStyle name="T_Book1_1_Thiet bi_tinh toan hoang ha 2" xfId="2571"/>
    <cellStyle name="T_Book1_1_Thiet bi_tinh toan hoang ha 3" xfId="5241"/>
    <cellStyle name="T_Book1_1_Thiet bi_tinh toan hoang ha_QT khoi tinh  10.4.2015" xfId="5242"/>
    <cellStyle name="T_Book1_1_Thiet bi_tinh toan hoang ha_Trung uong bo sung du toan 2013" xfId="5243"/>
    <cellStyle name="T_Book1_1_Thiet bi_Tong von ĐTPT" xfId="2572"/>
    <cellStyle name="T_Book1_1_Thiet bi_Tong von ĐTPT 2" xfId="2573"/>
    <cellStyle name="T_Book1_1_Thiet bi_Trung uong bo sung du toan 2013" xfId="5244"/>
    <cellStyle name="T_Book1_1_Tienluong" xfId="2574"/>
    <cellStyle name="T_Book1_1_Tienluong 2" xfId="2575"/>
    <cellStyle name="T_Book1_1_tinh toan hoang ha" xfId="2576"/>
    <cellStyle name="T_Book1_1_tinh toan hoang ha 2" xfId="2577"/>
    <cellStyle name="T_Book1_1_tinh toan hoang ha 3" xfId="5245"/>
    <cellStyle name="T_Book1_1_Tong von ĐTPT" xfId="2578"/>
    <cellStyle name="T_Book1_1_Tong von ĐTPT 2" xfId="2579"/>
    <cellStyle name="T_Book1_1_TU VAN THUY LOI THAM  PHE" xfId="2580"/>
    <cellStyle name="T_Book1_1_TU VAN THUY LOI THAM  PHE 2" xfId="2581"/>
    <cellStyle name="T_Book1_10b_PhanThanNhaSo10" xfId="2582"/>
    <cellStyle name="T_Book1_10b_PhanThanNhaSo10 2" xfId="5246"/>
    <cellStyle name="T_Book1_10b_PhanThanNhaSo10_bieu ke hoach dau thau" xfId="2583"/>
    <cellStyle name="T_Book1_10b_PhanThanNhaSo10_bieu ke hoach dau thau 2" xfId="2584"/>
    <cellStyle name="T_Book1_10b_PhanThanNhaSo10_bieu ke hoach dau thau truong mam non SKH" xfId="2585"/>
    <cellStyle name="T_Book1_10b_PhanThanNhaSo10_bieu ke hoach dau thau truong mam non SKH 2" xfId="2586"/>
    <cellStyle name="T_Book1_10b_PhanThanNhaSo10_bieu tong hop lai kh von 2011 gui phong TH-KTDN" xfId="2587"/>
    <cellStyle name="T_Book1_10b_PhanThanNhaSo10_bieu tong hop lai kh von 2011 gui phong TH-KTDN 2" xfId="2588"/>
    <cellStyle name="T_Book1_10b_PhanThanNhaSo10_Book1" xfId="2589"/>
    <cellStyle name="T_Book1_10b_PhanThanNhaSo10_Book1 2" xfId="2590"/>
    <cellStyle name="T_Book1_10b_PhanThanNhaSo10_Book1 3" xfId="5247"/>
    <cellStyle name="T_Book1_10b_PhanThanNhaSo10_Book1_Ke hoach 2010 (theo doi 11-8-2010)" xfId="2591"/>
    <cellStyle name="T_Book1_10b_PhanThanNhaSo10_Book1_Ke hoach 2010 (theo doi 11-8-2010) 2" xfId="2592"/>
    <cellStyle name="T_Book1_10b_PhanThanNhaSo10_Book1_ke hoach dau thau 30-6-2010" xfId="2593"/>
    <cellStyle name="T_Book1_10b_PhanThanNhaSo10_Book1_ke hoach dau thau 30-6-2010 2" xfId="2594"/>
    <cellStyle name="T_Book1_10b_PhanThanNhaSo10_Book1_QT khoi tinh  10.4.2015" xfId="5248"/>
    <cellStyle name="T_Book1_10b_PhanThanNhaSo10_Book1_Trung uong bo sung du toan 2013" xfId="5249"/>
    <cellStyle name="T_Book1_10b_PhanThanNhaSo10_Copy of KH PHAN BO VON ĐỐI ỨNG NAM 2011 (30 TY phuong án gop WB)" xfId="2595"/>
    <cellStyle name="T_Book1_10b_PhanThanNhaSo10_Copy of KH PHAN BO VON ĐỐI ỨNG NAM 2011 (30 TY phuong án gop WB) 2" xfId="2596"/>
    <cellStyle name="T_Book1_10b_PhanThanNhaSo10_DTTD chieng chan Tham lai 29-9-2009" xfId="2597"/>
    <cellStyle name="T_Book1_10b_PhanThanNhaSo10_DTTD chieng chan Tham lai 29-9-2009 2" xfId="2598"/>
    <cellStyle name="T_Book1_10b_PhanThanNhaSo10_Du toan nuoc San Thang (GD2)" xfId="2599"/>
    <cellStyle name="T_Book1_10b_PhanThanNhaSo10_Du toan nuoc San Thang (GD2) 2" xfId="2600"/>
    <cellStyle name="T_Book1_10b_PhanThanNhaSo10_Du toan nuoc San Thang (GD2) 3" xfId="5250"/>
    <cellStyle name="T_Book1_10b_PhanThanNhaSo10_Du toan nuoc San Thang (GD2)_QT khoi tinh  10.4.2015" xfId="5251"/>
    <cellStyle name="T_Book1_10b_PhanThanNhaSo10_Du toan nuoc San Thang (GD2)_Trung uong bo sung du toan 2013" xfId="5252"/>
    <cellStyle name="T_Book1_10b_PhanThanNhaSo10_Ke hoach 2010 (theo doi 11-8-2010)" xfId="2601"/>
    <cellStyle name="T_Book1_10b_PhanThanNhaSo10_Ke hoach 2010 (theo doi 11-8-2010) 2" xfId="2602"/>
    <cellStyle name="T_Book1_10b_PhanThanNhaSo10_ke hoach dau thau 30-6-2010" xfId="2603"/>
    <cellStyle name="T_Book1_10b_PhanThanNhaSo10_ke hoach dau thau 30-6-2010 2" xfId="2604"/>
    <cellStyle name="T_Book1_10b_PhanThanNhaSo10_KH Von 2012 gui BKH 1" xfId="2605"/>
    <cellStyle name="T_Book1_10b_PhanThanNhaSo10_KH Von 2012 gui BKH 1 2" xfId="2606"/>
    <cellStyle name="T_Book1_10b_PhanThanNhaSo10_QD ke hoach dau thau" xfId="2607"/>
    <cellStyle name="T_Book1_10b_PhanThanNhaSo10_QD ke hoach dau thau 2" xfId="2608"/>
    <cellStyle name="T_Book1_10b_PhanThanNhaSo10_QT khoi tinh  10.4.2015" xfId="5253"/>
    <cellStyle name="T_Book1_10b_PhanThanNhaSo10_Ra soat KH von 2011 (Huy-11-11-11)" xfId="2609"/>
    <cellStyle name="T_Book1_10b_PhanThanNhaSo10_Ra soat KH von 2011 (Huy-11-11-11) 2" xfId="2610"/>
    <cellStyle name="T_Book1_10b_PhanThanNhaSo10_tinh toan hoang ha" xfId="2611"/>
    <cellStyle name="T_Book1_10b_PhanThanNhaSo10_tinh toan hoang ha 2" xfId="2612"/>
    <cellStyle name="T_Book1_10b_PhanThanNhaSo10_tinh toan hoang ha 3" xfId="5254"/>
    <cellStyle name="T_Book1_10b_PhanThanNhaSo10_tinh toan hoang ha_QT khoi tinh  10.4.2015" xfId="5255"/>
    <cellStyle name="T_Book1_10b_PhanThanNhaSo10_tinh toan hoang ha_Trung uong bo sung du toan 2013" xfId="5256"/>
    <cellStyle name="T_Book1_10b_PhanThanNhaSo10_Tong von ĐTPT" xfId="2613"/>
    <cellStyle name="T_Book1_10b_PhanThanNhaSo10_Tong von ĐTPT 2" xfId="2614"/>
    <cellStyle name="T_Book1_10b_PhanThanNhaSo10_Trung uong bo sung du toan 2013" xfId="5257"/>
    <cellStyle name="T_Book1_2" xfId="2615"/>
    <cellStyle name="T_Book1_2 2" xfId="5258"/>
    <cellStyle name="T_Book1_2_Bao cao TPCP" xfId="2616"/>
    <cellStyle name="T_Book1_2_Bao cao TPCP 2" xfId="2617"/>
    <cellStyle name="T_Book1_2_Bao cao TPCP 3" xfId="5259"/>
    <cellStyle name="T_Book1_2_Bao cao TPCP_Ngan sach 2014.1" xfId="5260"/>
    <cellStyle name="T_Book1_2_bieu ke hoach dau thau" xfId="2618"/>
    <cellStyle name="T_Book1_2_bieu ke hoach dau thau 2" xfId="2619"/>
    <cellStyle name="T_Book1_2_bieu ke hoach dau thau truong mam non SKH" xfId="2620"/>
    <cellStyle name="T_Book1_2_bieu ke hoach dau thau truong mam non SKH 2" xfId="2621"/>
    <cellStyle name="T_Book1_2_bieu KT t10" xfId="5261"/>
    <cellStyle name="T_Book1_2_bieu KT t10_chuyen nguon,  ket d­u 1-sua" xfId="5262"/>
    <cellStyle name="T_Book1_2_bieu KT t10_QT khoi tinh  10.4.2015" xfId="5263"/>
    <cellStyle name="T_Book1_2_bieu KT t10_Trung uong bo sung du toan 2013" xfId="5264"/>
    <cellStyle name="T_Book1_2_bieu tong hop lai kh von 2011 gui phong TH-KTDN" xfId="2622"/>
    <cellStyle name="T_Book1_2_bieu tong hop lai kh von 2011 gui phong TH-KTDN 2" xfId="2623"/>
    <cellStyle name="T_Book1_2_BIỂU TỔNG HỢP LẦN CUỐI SỬA THEO NGHI QUYẾT SỐ 81" xfId="2624"/>
    <cellStyle name="T_Book1_2_BIỂU TỔNG HỢP LẦN CUỐI SỬA THEO NGHI QUYẾT SỐ 81 2" xfId="2625"/>
    <cellStyle name="T_Book1_2_Book1" xfId="2626"/>
    <cellStyle name="T_Book1_2_Book1 2" xfId="5265"/>
    <cellStyle name="T_Book1_2_Book1_1" xfId="2627"/>
    <cellStyle name="T_Book1_2_Book1_1 2" xfId="2628"/>
    <cellStyle name="T_Book1_2_Book1_1 3" xfId="5266"/>
    <cellStyle name="T_Book1_2_Book1_1_Book1" xfId="2629"/>
    <cellStyle name="T_Book1_2_Book1_1_Book1 2" xfId="2630"/>
    <cellStyle name="T_Book1_2_Book1_1_Book1_Ke hoach 2010 (theo doi 11-8-2010)" xfId="2631"/>
    <cellStyle name="T_Book1_2_Book1_1_Book1_Ke hoach 2010 (theo doi 11-8-2010) 2" xfId="2632"/>
    <cellStyle name="T_Book1_2_Book1_1_Ke hoach 2010 (theo doi 11-8-2010)" xfId="2633"/>
    <cellStyle name="T_Book1_2_Book1_1_Ke hoach 2010 (theo doi 11-8-2010) 2" xfId="2634"/>
    <cellStyle name="T_Book1_2_Book1_1_ke hoach dau thau 30-6-2010" xfId="2635"/>
    <cellStyle name="T_Book1_2_Book1_1_ke hoach dau thau 30-6-2010 2" xfId="2636"/>
    <cellStyle name="T_Book1_2_Book1_2" xfId="2637"/>
    <cellStyle name="T_Book1_2_Book1_2 2" xfId="2638"/>
    <cellStyle name="T_Book1_2_Book1_2_Ke hoach 2010 (theo doi 11-8-2010)" xfId="2639"/>
    <cellStyle name="T_Book1_2_Book1_2_Ke hoach 2010 (theo doi 11-8-2010) 2" xfId="2640"/>
    <cellStyle name="T_Book1_2_Book1_Book1" xfId="2641"/>
    <cellStyle name="T_Book1_2_Book1_Book1 2" xfId="2642"/>
    <cellStyle name="T_Book1_2_Book1_Book1_Ke hoach 2010 (theo doi 11-8-2010)" xfId="2643"/>
    <cellStyle name="T_Book1_2_Book1_Book1_Ke hoach 2010 (theo doi 11-8-2010) 2" xfId="2644"/>
    <cellStyle name="T_Book1_2_Book1_Ke hoach 2010 (theo doi 11-8-2010)" xfId="2645"/>
    <cellStyle name="T_Book1_2_Book1_Ke hoach 2010 (theo doi 11-8-2010) 2" xfId="2646"/>
    <cellStyle name="T_Book1_2_Book1_ke hoach dau thau 30-6-2010" xfId="2647"/>
    <cellStyle name="T_Book1_2_Book1_ke hoach dau thau 30-6-2010 2" xfId="2648"/>
    <cellStyle name="T_Book1_2_Book1_KH Von 2012 gui BKH 1" xfId="2649"/>
    <cellStyle name="T_Book1_2_Book1_KH Von 2012 gui BKH 1 2" xfId="2650"/>
    <cellStyle name="T_Book1_2_Book1_KH Von 2012 gui BKH 2" xfId="2651"/>
    <cellStyle name="T_Book1_2_Book1_KH Von 2012 gui BKH 2 2" xfId="2652"/>
    <cellStyle name="T_Book1_2_Book1_Ra soat KH von 2011 (Huy-11-11-11)" xfId="2653"/>
    <cellStyle name="T_Book1_2_Chi tieu KH nam 2009" xfId="2654"/>
    <cellStyle name="T_Book1_2_Chi tieu KH nam 2009 2" xfId="2655"/>
    <cellStyle name="T_Book1_2_cong bo gia VLXD thang 4" xfId="2656"/>
    <cellStyle name="T_Book1_2_cong bo gia VLXD thang 4 2" xfId="2657"/>
    <cellStyle name="T_Book1_2_Copy of KH PHAN BO VON ĐỐI ỨNG NAM 2011 (30 TY phuong án gop WB)" xfId="2658"/>
    <cellStyle name="T_Book1_2_Copy of KH PHAN BO VON ĐỐI ỨNG NAM 2011 (30 TY phuong án gop WB) 2" xfId="2659"/>
    <cellStyle name="T_Book1_2_DT 1751 Muong Khoa" xfId="2660"/>
    <cellStyle name="T_Book1_2_DT 1751 Muong Khoa 2" xfId="2661"/>
    <cellStyle name="T_Book1_2_DT Nam vai" xfId="2662"/>
    <cellStyle name="T_Book1_2_DT Nam vai 2" xfId="2663"/>
    <cellStyle name="T_Book1_2_DT Nam vai_bieu ke hoach dau thau" xfId="2664"/>
    <cellStyle name="T_Book1_2_DT Nam vai_bieu ke hoach dau thau 2" xfId="2665"/>
    <cellStyle name="T_Book1_2_DT Nam vai_bieu ke hoach dau thau truong mam non SKH" xfId="2666"/>
    <cellStyle name="T_Book1_2_DT Nam vai_bieu ke hoach dau thau truong mam non SKH 2" xfId="2667"/>
    <cellStyle name="T_Book1_2_DT Nam vai_Book1" xfId="2668"/>
    <cellStyle name="T_Book1_2_DT Nam vai_Book1 2" xfId="2669"/>
    <cellStyle name="T_Book1_2_DT Nam vai_DTTD chieng chan Tham lai 29-9-2009" xfId="2670"/>
    <cellStyle name="T_Book1_2_DT Nam vai_DTTD chieng chan Tham lai 29-9-2009 2" xfId="2671"/>
    <cellStyle name="T_Book1_2_DT Nam vai_Ke hoach 2010 (theo doi 11-8-2010)" xfId="2672"/>
    <cellStyle name="T_Book1_2_DT Nam vai_Ke hoach 2010 (theo doi 11-8-2010) 2" xfId="2673"/>
    <cellStyle name="T_Book1_2_DT Nam vai_ke hoach dau thau 30-6-2010" xfId="2674"/>
    <cellStyle name="T_Book1_2_DT Nam vai_ke hoach dau thau 30-6-2010 2" xfId="2675"/>
    <cellStyle name="T_Book1_2_DT Nam vai_QD ke hoach dau thau" xfId="2676"/>
    <cellStyle name="T_Book1_2_DT Nam vai_QD ke hoach dau thau 2" xfId="2677"/>
    <cellStyle name="T_Book1_2_DT Nam vai_tinh toan hoang ha" xfId="2678"/>
    <cellStyle name="T_Book1_2_DT Nam vai_tinh toan hoang ha 2" xfId="2679"/>
    <cellStyle name="T_Book1_2_DT Nam vai_tinh toan hoang ha 3" xfId="5267"/>
    <cellStyle name="T_Book1_2_DT NHA KHACH -12" xfId="2680"/>
    <cellStyle name="T_Book1_2_DT NHA KHACH -12 2" xfId="2681"/>
    <cellStyle name="T_Book1_2_DT NHA KHACH -12 3" xfId="5268"/>
    <cellStyle name="T_Book1_2_DT NHA KHACH -12_Ngan sach 2014.1" xfId="5269"/>
    <cellStyle name="T_Book1_2_DT tieu hoc diem TDC ban Cho 28-02-09" xfId="2682"/>
    <cellStyle name="T_Book1_2_DT tieu hoc diem TDC ban Cho 28-02-09 2" xfId="2683"/>
    <cellStyle name="T_Book1_2_DTTD chieng chan Tham lai 29-9-2009" xfId="2684"/>
    <cellStyle name="T_Book1_2_DTTD chieng chan Tham lai 29-9-2009 2" xfId="2685"/>
    <cellStyle name="T_Book1_2_Du toan nuoc San Thang (GD2)" xfId="2686"/>
    <cellStyle name="T_Book1_2_Du toan nuoc San Thang (GD2) 2" xfId="2687"/>
    <cellStyle name="T_Book1_2_Du toan nuoc San Thang (GD2) 3" xfId="5270"/>
    <cellStyle name="T_Book1_2_DuToan92009Luong650" xfId="2688"/>
    <cellStyle name="T_Book1_2_DuToan92009Luong650 2" xfId="5271"/>
    <cellStyle name="T_Book1_2_GVL" xfId="2689"/>
    <cellStyle name="T_Book1_2_GVL 2" xfId="2690"/>
    <cellStyle name="T_Book1_2_HD TT1" xfId="2691"/>
    <cellStyle name="T_Book1_2_HD TT1 2" xfId="2692"/>
    <cellStyle name="T_Book1_2_Ke hoach 2010 ngay 14.4.10" xfId="2693"/>
    <cellStyle name="T_Book1_2_Ke hoach 2010 ngay 14.4.10 2" xfId="2694"/>
    <cellStyle name="T_Book1_2_ke hoach dau thau 30-6-2010" xfId="2695"/>
    <cellStyle name="T_Book1_2_ke hoach dau thau 30-6-2010 2" xfId="2696"/>
    <cellStyle name="T_Book1_2_KH Von 2012 gui BKH 1" xfId="2697"/>
    <cellStyle name="T_Book1_2_KH Von 2012 gui BKH 1 2" xfId="2698"/>
    <cellStyle name="T_Book1_2_nguon dau năm huyen" xfId="5272"/>
    <cellStyle name="T_Book1_2_Nha lop hoc 8 P" xfId="2699"/>
    <cellStyle name="T_Book1_2_Nha lop hoc 8 P 2" xfId="2700"/>
    <cellStyle name="T_Book1_2_QD ke hoach dau thau" xfId="2701"/>
    <cellStyle name="T_Book1_2_QD ke hoach dau thau 2" xfId="2702"/>
    <cellStyle name="T_Book1_2_QT cac huyen thi 2009(Moi)" xfId="5273"/>
    <cellStyle name="T_Book1_2_QT cac huyen thi 2014" xfId="5274"/>
    <cellStyle name="T_Book1_2_QT khoi tinh  10.4.2015" xfId="5275"/>
    <cellStyle name="T_Book1_2_quyet toan chi ngay 18.6" xfId="5276"/>
    <cellStyle name="T_Book1_2_Ra soat KH von 2011 (Huy-11-11-11)" xfId="2703"/>
    <cellStyle name="T_Book1_2_Ra soat KH von 2011 (Huy-11-11-11) 2" xfId="2704"/>
    <cellStyle name="T_Book1_2_Sheet2" xfId="2705"/>
    <cellStyle name="T_Book1_2_Sheet2 2" xfId="2706"/>
    <cellStyle name="T_Book1_2_thái" xfId="5277"/>
    <cellStyle name="T_Book1_2_Tienluong" xfId="2707"/>
    <cellStyle name="T_Book1_2_Tienluong 2" xfId="2708"/>
    <cellStyle name="T_Book1_2_tinh toan hoang ha" xfId="2709"/>
    <cellStyle name="T_Book1_2_tinh toan hoang ha 2" xfId="2710"/>
    <cellStyle name="T_Book1_2_tinh toan hoang ha 3" xfId="5278"/>
    <cellStyle name="T_Book1_2_Tong von ĐTPT" xfId="2711"/>
    <cellStyle name="T_Book1_2_Tong von ĐTPT 2" xfId="2712"/>
    <cellStyle name="T_Book1_2_Trung uong bo sung du toan 2013" xfId="5279"/>
    <cellStyle name="T_Book1_2_TU VAN THUY LOI THAM  PHE" xfId="2713"/>
    <cellStyle name="T_Book1_2_TU VAN THUY LOI THAM  PHE 2" xfId="2714"/>
    <cellStyle name="T_Book1_3" xfId="2715"/>
    <cellStyle name="T_Book1_3 2" xfId="2716"/>
    <cellStyle name="T_Book1_3 3" xfId="5280"/>
    <cellStyle name="T_Book1_3_Book1" xfId="2717"/>
    <cellStyle name="T_Book1_3_Book1 2" xfId="2718"/>
    <cellStyle name="T_Book1_3_Book1_Ke hoach 2010 (theo doi 11-8-2010)" xfId="2719"/>
    <cellStyle name="T_Book1_3_DTTD chieng chan Tham lai 29-9-2009" xfId="2720"/>
    <cellStyle name="T_Book1_3_DTTD chieng chan Tham lai 29-9-2009 2" xfId="2721"/>
    <cellStyle name="T_Book1_3_GVL" xfId="2722"/>
    <cellStyle name="T_Book1_3_GVL 2" xfId="2723"/>
    <cellStyle name="T_Book1_3_GVL 3" xfId="5281"/>
    <cellStyle name="T_Book1_3_GVL_Ngan sach 2014.1" xfId="5282"/>
    <cellStyle name="T_Book1_3_Ke hoach 2010 (theo doi 11-8-2010)" xfId="2724"/>
    <cellStyle name="T_Book1_3_Ke hoach 2010 (theo doi 11-8-2010) 2" xfId="2725"/>
    <cellStyle name="T_Book1_3_KH Von 2012 gui BKH 1" xfId="2726"/>
    <cellStyle name="T_Book1_3_KH Von 2012 gui BKH 1 2" xfId="2727"/>
    <cellStyle name="T_Book1_3_KH Von 2012 gui BKH 2" xfId="2728"/>
    <cellStyle name="T_Book1_3_KH Von 2012 gui BKH 2 2" xfId="2729"/>
    <cellStyle name="T_Book1_3_Ra soat KH von 2011 (Huy-11-11-11)" xfId="2730"/>
    <cellStyle name="T_Book1_3_Ra soat KH von 2011 (Huy-11-11-11) 2" xfId="2731"/>
    <cellStyle name="T_Book1_4" xfId="2732"/>
    <cellStyle name="T_Book1_4 2" xfId="2733"/>
    <cellStyle name="T_Book1_4 3" xfId="5283"/>
    <cellStyle name="T_Book1_4_Book1" xfId="2734"/>
    <cellStyle name="T_Book1_4_Book1 2" xfId="2735"/>
    <cellStyle name="T_Book1_4_Ke hoach 2010 (theo doi 11-8-2010)" xfId="2736"/>
    <cellStyle name="T_Book1_4_Ngan sach 2014.1" xfId="5284"/>
    <cellStyle name="T_Book1_5" xfId="2737"/>
    <cellStyle name="T_Book1_5 2" xfId="2738"/>
    <cellStyle name="T_Book1_5 3" xfId="5285"/>
    <cellStyle name="T_Book1_5_Ke hoach 2010 (theo doi 11-8-2010)" xfId="2739"/>
    <cellStyle name="T_Book1_5_Ke hoach 2010 (theo doi 11-8-2010) 2" xfId="2740"/>
    <cellStyle name="T_Book1_Báo cáo 2005 theo Văn phòng của A. Quang" xfId="2741"/>
    <cellStyle name="T_Book1_Báo cáo 2005 theo Văn phòng của A. Quang 2" xfId="5286"/>
    <cellStyle name="T_Book1_Bao cao tinh hinh xay dung" xfId="2742"/>
    <cellStyle name="T_Book1_Bao cao tinh hinh xay dung 2" xfId="2743"/>
    <cellStyle name="T_Book1_Bao cao tinh hinh xay dung_chuyen nguon,  ket d­u 1-sua" xfId="5287"/>
    <cellStyle name="T_Book1_Bao cao tinh hinh xay dung_QT khoi tinh  10.4.2015" xfId="5288"/>
    <cellStyle name="T_Book1_Bao cao tinh hinh xay dung_Trung uong bo sung du toan 2013" xfId="5289"/>
    <cellStyle name="T_Book1_Bao cao TPCP" xfId="2744"/>
    <cellStyle name="T_Book1_Bao cao TPCP 2" xfId="2745"/>
    <cellStyle name="T_Book1_Bao cao TPCP 3" xfId="5290"/>
    <cellStyle name="T_Book1_bieu ke hoach dau thau" xfId="2746"/>
    <cellStyle name="T_Book1_bieu ke hoach dau thau 2" xfId="2747"/>
    <cellStyle name="T_Book1_bieu ke hoach dau thau truong mam non SKH" xfId="2748"/>
    <cellStyle name="T_Book1_bieu ke hoach dau thau truong mam non SKH 2" xfId="2749"/>
    <cellStyle name="T_Book1_bieu KT t10" xfId="5291"/>
    <cellStyle name="T_Book1_bieu KT t10_chuyen nguon,  ket d­u 1-sua" xfId="5292"/>
    <cellStyle name="T_Book1_bieu KT t10_QT khoi tinh  10.4.2015" xfId="5293"/>
    <cellStyle name="T_Book1_bieu KT t10_Trung uong bo sung du toan 2013" xfId="5294"/>
    <cellStyle name="T_Book1_Bieu mau danh muc du an thuoc CTMTQG nam 2008" xfId="2750"/>
    <cellStyle name="T_Book1_BIỂU TỔNG HỢP LẦN CUỐI SỬA THEO NGHI QUYẾT SỐ 81" xfId="2751"/>
    <cellStyle name="T_Book1_BIỂU TỔNG HỢP LẦN CUỐI SỬA THEO NGHI QUYẾT SỐ 81 2" xfId="2752"/>
    <cellStyle name="T_Book1_Bieu tong hop nhu cau ung 2011 da chon loc -Mien nui" xfId="2753"/>
    <cellStyle name="T_Book1_BIỂU%20TỔNG%20HỢP%20LẦN%20CUỐI%20SỬA%20THEO%20NGHI%20QUYẾT%20SỐ%2081(1)" xfId="5295"/>
    <cellStyle name="T_Book1_BIỂU%20TỔNG%20HỢP%20LẦN%20CUỐI%20SỬA%20THEO%20NGHI%20QUYẾT%20SỐ%2081(1)_chuyen nguon,  ket d­u 1-sua" xfId="5296"/>
    <cellStyle name="T_Book1_BIỂU%20TỔNG%20HỢP%20LẦN%20CUỐI%20SỬA%20THEO%20NGHI%20QUYẾT%20SỐ%2081(1)_QT khoi tinh  10.4.2015" xfId="5297"/>
    <cellStyle name="T_Book1_BIỂU%20TỔNG%20HỢP%20LẦN%20CUỐI%20SỬA%20THEO%20NGHI%20QUYẾT%20SỐ%2081(1)_Trung uong bo sung du toan 2013" xfId="5298"/>
    <cellStyle name="T_Book1_bieu1" xfId="2754"/>
    <cellStyle name="T_Book1_bieu1 2" xfId="2755"/>
    <cellStyle name="T_Book1_bieu1_chuyen nguon,  ket d­u 1-sua" xfId="5299"/>
    <cellStyle name="T_Book1_bieu1_QT khoi tinh  10.4.2015" xfId="5300"/>
    <cellStyle name="T_Book1_bieu1_Trung uong bo sung du toan 2013" xfId="5301"/>
    <cellStyle name="T_Book1_Book1" xfId="2756"/>
    <cellStyle name="T_Book1_Book1 2" xfId="5302"/>
    <cellStyle name="T_Book1_Book1_1" xfId="2757"/>
    <cellStyle name="T_Book1_Book1_1 2" xfId="5303"/>
    <cellStyle name="T_Book1_Book1_1_Bao cao TPCP" xfId="2758"/>
    <cellStyle name="T_Book1_Book1_1_Bao cao TPCP 2" xfId="2759"/>
    <cellStyle name="T_Book1_Book1_1_Bao cao TPCP 3" xfId="5304"/>
    <cellStyle name="T_Book1_Book1_1_Book1" xfId="2760"/>
    <cellStyle name="T_Book1_Book1_1_Book1 2" xfId="2761"/>
    <cellStyle name="T_Book1_Book1_1_Book1_1" xfId="2762"/>
    <cellStyle name="T_Book1_Book1_1_Book1_1 2" xfId="2763"/>
    <cellStyle name="T_Book1_Book1_1_Ra soat KH von 2011 (Huy-11-11-11)" xfId="2764"/>
    <cellStyle name="T_Book1_Book1_1_Ra soat KH von 2011 (Huy-11-11-11) 2" xfId="2765"/>
    <cellStyle name="T_Book1_Book1_2" xfId="2766"/>
    <cellStyle name="T_Book1_Book1_2 2" xfId="2767"/>
    <cellStyle name="T_Book1_Book1_2_Ra soat KH von 2011 (Huy-11-11-11)" xfId="2768"/>
    <cellStyle name="T_Book1_Book1_2_Ra soat KH von 2011 (Huy-11-11-11) 2" xfId="2769"/>
    <cellStyle name="T_Book1_Book1_bieu ke hoach dau thau" xfId="2770"/>
    <cellStyle name="T_Book1_Book1_bieu ke hoach dau thau 2" xfId="2771"/>
    <cellStyle name="T_Book1_Book1_bieu ke hoach dau thau truong mam non SKH" xfId="2772"/>
    <cellStyle name="T_Book1_Book1_bieu ke hoach dau thau truong mam non SKH 2" xfId="2773"/>
    <cellStyle name="T_Book1_Book1_bieu tong hop lai kh von 2011 gui phong TH-KTDN" xfId="2774"/>
    <cellStyle name="T_Book1_Book1_bieu tong hop lai kh von 2011 gui phong TH-KTDN 2" xfId="2775"/>
    <cellStyle name="T_Book1_Book1_Book1" xfId="2776"/>
    <cellStyle name="T_Book1_Book1_Book1 2" xfId="5305"/>
    <cellStyle name="T_Book1_Book1_Book1_1" xfId="2777"/>
    <cellStyle name="T_Book1_Book1_Book1_1 2" xfId="2778"/>
    <cellStyle name="T_Book1_Book1_Book1_Book1" xfId="2779"/>
    <cellStyle name="T_Book1_Book1_Book1_Book1 2" xfId="2780"/>
    <cellStyle name="T_Book1_Book1_Book1_Ke hoach 2010 (theo doi 11-8-2010)" xfId="2781"/>
    <cellStyle name="T_Book1_Book1_Book1_Ke hoach 2010 (theo doi 11-8-2010) 2" xfId="2782"/>
    <cellStyle name="T_Book1_Book1_Book1_ke hoach dau thau 30-6-2010" xfId="2783"/>
    <cellStyle name="T_Book1_Book1_Book1_ke hoach dau thau 30-6-2010 2" xfId="2784"/>
    <cellStyle name="T_Book1_Book1_Book1_QT khoi tinh  10.4.2015" xfId="5306"/>
    <cellStyle name="T_Book1_Book1_Book1_Ra soat KH von 2011 (Huy-11-11-11)" xfId="2785"/>
    <cellStyle name="T_Book1_Book1_Book1_Ra soat KH von 2011 (Huy-11-11-11) 2" xfId="2786"/>
    <cellStyle name="T_Book1_Book1_Book1_Trung uong bo sung du toan 2013" xfId="5307"/>
    <cellStyle name="T_Book1_Book1_cong bo gia VLXD thang 4" xfId="2787"/>
    <cellStyle name="T_Book1_Book1_cong bo gia VLXD thang 4 2" xfId="2788"/>
    <cellStyle name="T_Book1_Book1_Copy of KH PHAN BO VON ĐỐI ỨNG NAM 2011 (30 TY phuong án gop WB)" xfId="2789"/>
    <cellStyle name="T_Book1_Book1_Copy of KH PHAN BO VON ĐỐI ỨNG NAM 2011 (30 TY phuong án gop WB) 2" xfId="2790"/>
    <cellStyle name="T_Book1_Book1_DTTD chieng chan Tham lai 29-9-2009" xfId="2791"/>
    <cellStyle name="T_Book1_Book1_DTTD chieng chan Tham lai 29-9-2009 2" xfId="2792"/>
    <cellStyle name="T_Book1_Book1_Du toan nuoc San Thang (GD2)" xfId="2793"/>
    <cellStyle name="T_Book1_Book1_Du toan nuoc San Thang (GD2) 2" xfId="2794"/>
    <cellStyle name="T_Book1_Book1_Du toan nuoc San Thang (GD2) 3" xfId="5308"/>
    <cellStyle name="T_Book1_Book1_Du toan nuoc San Thang (GD2)_QT khoi tinh  10.4.2015" xfId="5309"/>
    <cellStyle name="T_Book1_Book1_Du toan nuoc San Thang (GD2)_Trung uong bo sung du toan 2013" xfId="5310"/>
    <cellStyle name="T_Book1_Book1_DuToan92009Luong650" xfId="2795"/>
    <cellStyle name="T_Book1_Book1_DuToan92009Luong650 2" xfId="2796"/>
    <cellStyle name="T_Book1_Book1_DuToan92009Luong650_QT khoi tinh  10.4.2015" xfId="5311"/>
    <cellStyle name="T_Book1_Book1_DuToan92009Luong650_Trung uong bo sung du toan 2013" xfId="5312"/>
    <cellStyle name="T_Book1_Book1_HD TT1" xfId="2797"/>
    <cellStyle name="T_Book1_Book1_HD TT1 2" xfId="2798"/>
    <cellStyle name="T_Book1_Book1_Ke hoach 2010 ngay 14.4.10" xfId="2799"/>
    <cellStyle name="T_Book1_Book1_Ke hoach 2010 ngay 14.4.10 2" xfId="2800"/>
    <cellStyle name="T_Book1_Book1_ke hoach dau thau 30-6-2010" xfId="2801"/>
    <cellStyle name="T_Book1_Book1_ke hoach dau thau 30-6-2010 2" xfId="2802"/>
    <cellStyle name="T_Book1_Book1_KH Von 2012 gui BKH 1" xfId="2803"/>
    <cellStyle name="T_Book1_Book1_KH Von 2012 gui BKH 1 2" xfId="2804"/>
    <cellStyle name="T_Book1_Book1_Nha lop hoc 8 P" xfId="2805"/>
    <cellStyle name="T_Book1_Book1_Nha lop hoc 8 P 2" xfId="2806"/>
    <cellStyle name="T_Book1_Book1_QD ke hoach dau thau" xfId="2807"/>
    <cellStyle name="T_Book1_Book1_QD ke hoach dau thau 2" xfId="2808"/>
    <cellStyle name="T_Book1_Book1_Ra soat KH von 2011 (Huy-11-11-11)" xfId="2809"/>
    <cellStyle name="T_Book1_Book1_Ra soat KH von 2011 (Huy-11-11-11) 2" xfId="2810"/>
    <cellStyle name="T_Book1_Book1_Sheet2" xfId="2811"/>
    <cellStyle name="T_Book1_Book1_Sheet2 2" xfId="2812"/>
    <cellStyle name="T_Book1_Book1_tinh toan hoang ha" xfId="2813"/>
    <cellStyle name="T_Book1_Book1_tinh toan hoang ha 2" xfId="2814"/>
    <cellStyle name="T_Book1_Book1_tinh toan hoang ha 3" xfId="5313"/>
    <cellStyle name="T_Book1_Book1_tinh toan hoang ha_QT khoi tinh  10.4.2015" xfId="5314"/>
    <cellStyle name="T_Book1_Book1_tinh toan hoang ha_Trung uong bo sung du toan 2013" xfId="5315"/>
    <cellStyle name="T_Book1_Book1_Tong von ĐTPT" xfId="2815"/>
    <cellStyle name="T_Book1_Book1_Tong von ĐTPT 2" xfId="2816"/>
    <cellStyle name="T_Book1_Book2" xfId="2817"/>
    <cellStyle name="T_Book1_Book2 2" xfId="2818"/>
    <cellStyle name="T_Book1_Book2_chuyen nguon,  ket d­u 1-sua" xfId="5316"/>
    <cellStyle name="T_Book1_Book2_QT khoi tinh  10.4.2015" xfId="5317"/>
    <cellStyle name="T_Book1_Book2_Trung uong bo sung du toan 2013" xfId="5318"/>
    <cellStyle name="T_Book1_Can ho 2p phai goc 0.5" xfId="2819"/>
    <cellStyle name="T_Book1_Can ho 2p phai goc 0.5 2" xfId="2820"/>
    <cellStyle name="T_Book1_Chi tieu KH nam 2009" xfId="2821"/>
    <cellStyle name="T_Book1_Chi tieu KH nam 2009 2" xfId="2822"/>
    <cellStyle name="T_Book1_cong bo gia VLXD thang 4" xfId="2823"/>
    <cellStyle name="T_Book1_cong bo gia VLXD thang 4 2" xfId="2824"/>
    <cellStyle name="T_Book1_CPK" xfId="2825"/>
    <cellStyle name="T_Book1_CPK 2" xfId="5319"/>
    <cellStyle name="T_Book1_CPK_bieu ke hoach dau thau" xfId="2826"/>
    <cellStyle name="T_Book1_CPK_bieu ke hoach dau thau truong mam non SKH" xfId="2827"/>
    <cellStyle name="T_Book1_CPK_bieu tong hop lai kh von 2011 gui phong TH-KTDN" xfId="2828"/>
    <cellStyle name="T_Book1_CPK_Book1" xfId="2829"/>
    <cellStyle name="T_Book1_CPK_Book1 2" xfId="5320"/>
    <cellStyle name="T_Book1_CPK_Book1_Ke hoach 2010 (theo doi 11-8-2010)" xfId="2830"/>
    <cellStyle name="T_Book1_CPK_Book1_ke hoach dau thau 30-6-2010" xfId="2831"/>
    <cellStyle name="T_Book1_CPK_Copy of KH PHAN BO VON ĐỐI ỨNG NAM 2011 (30 TY phuong án gop WB)" xfId="2832"/>
    <cellStyle name="T_Book1_CPK_DTTD chieng chan Tham lai 29-9-2009" xfId="2833"/>
    <cellStyle name="T_Book1_CPK_Du toan nuoc San Thang (GD2)" xfId="2834"/>
    <cellStyle name="T_Book1_CPK_Du toan nuoc San Thang (GD2) 2" xfId="5321"/>
    <cellStyle name="T_Book1_CPK_Ke hoach 2010 (theo doi 11-8-2010)" xfId="2835"/>
    <cellStyle name="T_Book1_CPK_ke hoach dau thau 30-6-2010" xfId="2836"/>
    <cellStyle name="T_Book1_CPK_KH Von 2012 gui BKH 1" xfId="2837"/>
    <cellStyle name="T_Book1_CPK_QD ke hoach dau thau" xfId="2838"/>
    <cellStyle name="T_Book1_CPK_Ra soat KH von 2011 (Huy-11-11-11)" xfId="2839"/>
    <cellStyle name="T_Book1_CPK_tinh toan hoang ha" xfId="2840"/>
    <cellStyle name="T_Book1_CPK_tinh toan hoang ha 2" xfId="5322"/>
    <cellStyle name="T_Book1_CPK_Tong von ĐTPT" xfId="2841"/>
    <cellStyle name="T_Book1_Danh Sach ho ngheo" xfId="2842"/>
    <cellStyle name="T_Book1_Danh Sach ho ngheo 2" xfId="5323"/>
    <cellStyle name="T_Book1_Danh Sach ho ngheo_chuyen nguon,  ket d­u 1-sua" xfId="5324"/>
    <cellStyle name="T_Book1_Danh Sach ho ngheo_QT khoi tinh  10.4.2015" xfId="5325"/>
    <cellStyle name="T_Book1_Danh Sach ho ngheo_Trung uong bo sung du toan 2013" xfId="5326"/>
    <cellStyle name="T_Book1_DT 1751 Muong Khoa" xfId="2843"/>
    <cellStyle name="T_Book1_DT 1751 Muong Khoa 2" xfId="2844"/>
    <cellStyle name="T_Book1_DT Nam vai" xfId="2845"/>
    <cellStyle name="T_Book1_DT Nam vai 2" xfId="2846"/>
    <cellStyle name="T_Book1_DT Nam vai_bieu ke hoach dau thau" xfId="2847"/>
    <cellStyle name="T_Book1_DT Nam vai_bieu ke hoach dau thau 2" xfId="2848"/>
    <cellStyle name="T_Book1_DT Nam vai_bieu ke hoach dau thau truong mam non SKH" xfId="2849"/>
    <cellStyle name="T_Book1_DT Nam vai_bieu ke hoach dau thau truong mam non SKH 2" xfId="2850"/>
    <cellStyle name="T_Book1_DT Nam vai_Book1" xfId="2851"/>
    <cellStyle name="T_Book1_DT Nam vai_Book1 2" xfId="2852"/>
    <cellStyle name="T_Book1_DT Nam vai_DTTD chieng chan Tham lai 29-9-2009" xfId="2853"/>
    <cellStyle name="T_Book1_DT Nam vai_DTTD chieng chan Tham lai 29-9-2009 2" xfId="2854"/>
    <cellStyle name="T_Book1_DT Nam vai_Ke hoach 2010 (theo doi 11-8-2010)" xfId="2855"/>
    <cellStyle name="T_Book1_DT Nam vai_Ke hoach 2010 (theo doi 11-8-2010) 2" xfId="2856"/>
    <cellStyle name="T_Book1_DT Nam vai_ke hoach dau thau 30-6-2010" xfId="2857"/>
    <cellStyle name="T_Book1_DT Nam vai_ke hoach dau thau 30-6-2010 2" xfId="2858"/>
    <cellStyle name="T_Book1_DT Nam vai_QD ke hoach dau thau" xfId="2859"/>
    <cellStyle name="T_Book1_DT Nam vai_QD ke hoach dau thau 2" xfId="2860"/>
    <cellStyle name="T_Book1_DT Nam vai_QT khoi tinh  10.4.2015" xfId="5327"/>
    <cellStyle name="T_Book1_DT Nam vai_tinh toan hoang ha" xfId="2861"/>
    <cellStyle name="T_Book1_DT Nam vai_tinh toan hoang ha 2" xfId="2862"/>
    <cellStyle name="T_Book1_DT Nam vai_tinh toan hoang ha 3" xfId="5328"/>
    <cellStyle name="T_Book1_DT Nam vai_tinh toan hoang ha_QT khoi tinh  10.4.2015" xfId="5329"/>
    <cellStyle name="T_Book1_DT Nam vai_tinh toan hoang ha_Trung uong bo sung du toan 2013" xfId="5330"/>
    <cellStyle name="T_Book1_DT Nam vai_Trung uong bo sung du toan 2013" xfId="5331"/>
    <cellStyle name="T_Book1_DT Nha Da nang" xfId="2863"/>
    <cellStyle name="T_Book1_DT Nha Da nang 2" xfId="2864"/>
    <cellStyle name="T_Book1_DT Nha Da nang 3" xfId="5332"/>
    <cellStyle name="T_Book1_DT Nha Da nang_QT khoi tinh  10.4.2015" xfId="5333"/>
    <cellStyle name="T_Book1_DT Nha Da nang_Trung uong bo sung du toan 2013" xfId="5334"/>
    <cellStyle name="T_Book1_DT NHA KHACH -12" xfId="2865"/>
    <cellStyle name="T_Book1_DT NHA KHACH -12 2" xfId="2866"/>
    <cellStyle name="T_Book1_DT NHA KHACH -12 3" xfId="5335"/>
    <cellStyle name="T_Book1_DT tieu hoc diem TDC ban Cho 28-02-09" xfId="2867"/>
    <cellStyle name="T_Book1_DT tieu hoc diem TDC ban Cho 28-02-09 2" xfId="2868"/>
    <cellStyle name="T_Book1_DTTD chieng chan Tham lai 29-9-2009" xfId="2869"/>
    <cellStyle name="T_Book1_DTTD chieng chan Tham lai 29-9-2009 2" xfId="2870"/>
    <cellStyle name="T_Book1_Du an khoi cong moi nam 2010" xfId="2871"/>
    <cellStyle name="T_Book1_DU THAO BCKT LChâu" xfId="2872"/>
    <cellStyle name="T_Book1_Du toan" xfId="2873"/>
    <cellStyle name="T_Book1_Du toan 2" xfId="2874"/>
    <cellStyle name="T_Book1_DU TOAN ban mui" xfId="2875"/>
    <cellStyle name="T_Book1_DU TOAN ban mui 2" xfId="2876"/>
    <cellStyle name="T_Book1_Du toan nuoc San Thang (GD2)" xfId="2877"/>
    <cellStyle name="T_Book1_Du toan nuoc San Thang (GD2) 2" xfId="2878"/>
    <cellStyle name="T_Book1_Du toan nuoc San Thang (GD2) 3" xfId="5336"/>
    <cellStyle name="T_Book1_Du toan tinh uy" xfId="5337"/>
    <cellStyle name="T_Book1_Du toan tinh uy_chuyen nguon,  ket d­u 1-sua" xfId="5338"/>
    <cellStyle name="T_Book1_Du toan tinh uy_QT khoi tinh  10.4.2015" xfId="5339"/>
    <cellStyle name="T_Book1_Du toan tinh uy_Trung uong bo sung du toan 2013" xfId="5340"/>
    <cellStyle name="T_Book1_Du toan_QT khoi tinh  10.4.2015" xfId="5341"/>
    <cellStyle name="T_Book1_Du toan_Trung uong bo sung du toan 2013" xfId="5342"/>
    <cellStyle name="T_Book1_DuToan92009Luong650" xfId="2879"/>
    <cellStyle name="T_Book1_DuToan92009Luong650 2" xfId="5343"/>
    <cellStyle name="T_Book1_dutoanthuyloinamha" xfId="2880"/>
    <cellStyle name="T_Book1_dutoanthuyloinamha 2" xfId="2881"/>
    <cellStyle name="T_Book1_GVL" xfId="2882"/>
    <cellStyle name="T_Book1_GVL 2" xfId="2883"/>
    <cellStyle name="T_Book1_GVL 3" xfId="5344"/>
    <cellStyle name="T_Book1_GVL_Ngan sach 2014.1" xfId="5345"/>
    <cellStyle name="T_Book1_Hang Tom goi9 9-07(Cau 12 sua)" xfId="2884"/>
    <cellStyle name="T_Book1_HD TT1" xfId="2885"/>
    <cellStyle name="T_Book1_HD TT1 2" xfId="2886"/>
    <cellStyle name="T_Book1_Ke hoach 2010 ngay 14.4.10" xfId="2887"/>
    <cellStyle name="T_Book1_Ke hoach 2010 ngay 14.4.10 2" xfId="2888"/>
    <cellStyle name="T_Book1_ke hoach dau thau 30-6-2010" xfId="2889"/>
    <cellStyle name="T_Book1_ke hoach dau thau 30-6-2010 2" xfId="2890"/>
    <cellStyle name="T_Book1_Ke khai di Thanh Hoa" xfId="2891"/>
    <cellStyle name="T_Book1_Ke khai di Thanh Hoa 2" xfId="2892"/>
    <cellStyle name="T_Book1_Ke khai di Thanh Hoa_chuyen nguon,  ket d­u 1-sua" xfId="5346"/>
    <cellStyle name="T_Book1_Ke khai di Thanh Hoa_QT khoi tinh  10.4.2015" xfId="5347"/>
    <cellStyle name="T_Book1_Ke khai di Thanh Hoa_Trung uong bo sung du toan 2013" xfId="5348"/>
    <cellStyle name="T_Book1_Ket du ung NS" xfId="2893"/>
    <cellStyle name="T_Book1_Ket du ung NS 2" xfId="2894"/>
    <cellStyle name="T_Book1_Ket qua phan bo von nam 2008" xfId="2895"/>
    <cellStyle name="T_Book1_KH XDCB_2008 lan 2 sua ngay 10-11" xfId="2896"/>
    <cellStyle name="T_Book1_Khoi luong chinh Hang Tom" xfId="2897"/>
    <cellStyle name="T_Book1_Ngan sach 2014.1" xfId="5349"/>
    <cellStyle name="T_Book1_nguon dau năm huyen" xfId="5350"/>
    <cellStyle name="T_Book1_Nha lop hoc 8 P" xfId="2898"/>
    <cellStyle name="T_Book1_Nha lop hoc 8 P 2" xfId="2899"/>
    <cellStyle name="T_Book1_nha van hoa25-4" xfId="2900"/>
    <cellStyle name="T_Book1_nha van hoa25-4 2" xfId="2901"/>
    <cellStyle name="T_Book1_Nhu cau von ung truoc 2011 Tha h Hoa + Nge An gui TW" xfId="2902"/>
    <cellStyle name="T_Book1_Nhu cau von ung truoc 2011 Tha h Hoa + Nge An gui TW 2" xfId="2903"/>
    <cellStyle name="T_Book1_QD ke hoach dau thau" xfId="2904"/>
    <cellStyle name="T_Book1_QD ke hoach dau thau 2" xfId="2905"/>
    <cellStyle name="T_Book1_QT cac huyen thi 2009(Moi)" xfId="5351"/>
    <cellStyle name="T_Book1_QT cac huyen thi 2014" xfId="5352"/>
    <cellStyle name="T_Book1_quyet toan chi ngay 18.6" xfId="5353"/>
    <cellStyle name="T_Book1_Ra soat KH von 2011 (Huy-11-11-11)" xfId="2906"/>
    <cellStyle name="T_Book1_Ra soat KH von 2011 (Huy-11-11-11) 2" xfId="2907"/>
    <cellStyle name="T_Book1_Sheet2" xfId="2908"/>
    <cellStyle name="T_Book1_Sheet2 2" xfId="2909"/>
    <cellStyle name="T_Book1_TH thu-chi NS 2007" xfId="5354"/>
    <cellStyle name="T_Book1_TH thu-chi NS 2007_chuyen nguon,  ket d­u 1-sua" xfId="5355"/>
    <cellStyle name="T_Book1_TH thu-chi NS 2007_QT khoi tinh  10.4.2015" xfId="5356"/>
    <cellStyle name="T_Book1_TH thu-chi NS 2007_Trung uong bo sung du toan 2013" xfId="5357"/>
    <cellStyle name="T_Book1_TH ung tren 70%-Ra soat phap ly-8-6 (dung de chuyen vao vu TH)" xfId="2910"/>
    <cellStyle name="T_Book1_TH ung tren 70%-Ra soat phap ly-8-6 (dung de chuyen vao vu TH) 2" xfId="2911"/>
    <cellStyle name="T_Book1_thái" xfId="5358"/>
    <cellStyle name="T_Book1_THAU CAT" xfId="2912"/>
    <cellStyle name="T_Book1_THAU CAT 2" xfId="2913"/>
    <cellStyle name="T_Book1_Thiet bi" xfId="2914"/>
    <cellStyle name="T_Book1_Thiet bi 2" xfId="5359"/>
    <cellStyle name="T_Book1_Thiet bi_bieu ke hoach dau thau" xfId="2915"/>
    <cellStyle name="T_Book1_Thiet bi_bieu ke hoach dau thau truong mam non SKH" xfId="2916"/>
    <cellStyle name="T_Book1_Thiet bi_bieu tong hop lai kh von 2011 gui phong TH-KTDN" xfId="2917"/>
    <cellStyle name="T_Book1_Thiet bi_Book1" xfId="2918"/>
    <cellStyle name="T_Book1_Thiet bi_Book1 2" xfId="5360"/>
    <cellStyle name="T_Book1_Thiet bi_Book1_Ke hoach 2010 (theo doi 11-8-2010)" xfId="2919"/>
    <cellStyle name="T_Book1_Thiet bi_Book1_ke hoach dau thau 30-6-2010" xfId="2920"/>
    <cellStyle name="T_Book1_Thiet bi_Copy of KH PHAN BO VON ĐỐI ỨNG NAM 2011 (30 TY phuong án gop WB)" xfId="2921"/>
    <cellStyle name="T_Book1_Thiet bi_DTTD chieng chan Tham lai 29-9-2009" xfId="2922"/>
    <cellStyle name="T_Book1_Thiet bi_Du toan nuoc San Thang (GD2)" xfId="2923"/>
    <cellStyle name="T_Book1_Thiet bi_Du toan nuoc San Thang (GD2) 2" xfId="5361"/>
    <cellStyle name="T_Book1_Thiet bi_Ke hoach 2010 (theo doi 11-8-2010)" xfId="2924"/>
    <cellStyle name="T_Book1_Thiet bi_ke hoach dau thau 30-6-2010" xfId="2925"/>
    <cellStyle name="T_Book1_Thiet bi_KH Von 2012 gui BKH 1" xfId="2926"/>
    <cellStyle name="T_Book1_Thiet bi_QD ke hoach dau thau" xfId="2927"/>
    <cellStyle name="T_Book1_Thiet bi_Ra soat KH von 2011 (Huy-11-11-11)" xfId="2928"/>
    <cellStyle name="T_Book1_Thiet bi_tinh toan hoang ha" xfId="2929"/>
    <cellStyle name="T_Book1_Thiet bi_tinh toan hoang ha 2" xfId="5362"/>
    <cellStyle name="T_Book1_Thiet bi_Tong von ĐTPT" xfId="2930"/>
    <cellStyle name="T_Book1_Thuc hien du an 06-10 ngay 18_9" xfId="2931"/>
    <cellStyle name="T_Book1_Thuc hien du an 06-10 ngay 18_9 2" xfId="2932"/>
    <cellStyle name="T_Book1_Tienluong" xfId="2933"/>
    <cellStyle name="T_Book1_Tienluong 2" xfId="2934"/>
    <cellStyle name="T_Book1_tinh toan hoang ha" xfId="2935"/>
    <cellStyle name="T_Book1_tinh toan hoang ha 2" xfId="2936"/>
    <cellStyle name="T_Book1_tinh toan hoang ha 3" xfId="5363"/>
    <cellStyle name="T_Book1_tinh toan hoang ha_QT khoi tinh  10.4.2015" xfId="5364"/>
    <cellStyle name="T_Book1_tinh toan hoang ha_Trung uong bo sung du toan 2013" xfId="5365"/>
    <cellStyle name="T_Book1_Tong hop gia tri" xfId="2937"/>
    <cellStyle name="T_Book1_Tong hop gia tri 2" xfId="2938"/>
    <cellStyle name="T_Book1_Tong hop gia tri_chuyen nguon,  ket d­u 1-sua" xfId="5366"/>
    <cellStyle name="T_Book1_Tong hop gia tri_QT khoi tinh  10.4.2015" xfId="5367"/>
    <cellStyle name="T_Book1_Tong hop gia tri_Trung uong bo sung du toan 2013" xfId="5368"/>
    <cellStyle name="T_Book1_TT nhu cau dung nuoc" xfId="2939"/>
    <cellStyle name="T_Book1_TT nhu cau dung nuoc 2" xfId="2940"/>
    <cellStyle name="T_Book1_TT nhu cau dung nuoc 3" xfId="5369"/>
    <cellStyle name="T_Book1_TT nhu cau dung nuoc_GVL" xfId="2941"/>
    <cellStyle name="T_Book1_TT nhu cau dung nuoc_GVL 2" xfId="2942"/>
    <cellStyle name="T_Book1_TT nhu cau dung nuoc_GVL 3" xfId="5370"/>
    <cellStyle name="T_Book1_TT nhu cau dung nuoc_GVL_QT khoi tinh  10.4.2015" xfId="5371"/>
    <cellStyle name="T_Book1_TT nhu cau dung nuoc_GVL_Trung uong bo sung du toan 2013" xfId="5372"/>
    <cellStyle name="T_Book1_TT nhu cau dung nuoc_QT khoi tinh  10.4.2015" xfId="5373"/>
    <cellStyle name="T_Book1_TT nhu cau dung nuoc_Trung uong bo sung du toan 2013" xfId="5374"/>
    <cellStyle name="T_Book1_TU VAN THUY LOI THAM  PHE" xfId="2943"/>
    <cellStyle name="T_Book1_TU VAN THUY LOI THAM  PHE 2" xfId="2944"/>
    <cellStyle name="T_Book1_ung truoc 2011 NSTW Thanh Hoa + Nge An gui Thu 12-5" xfId="2945"/>
    <cellStyle name="T_Book1_ung truoc 2011 NSTW Thanh Hoa + Nge An gui Thu 12-5 2" xfId="2946"/>
    <cellStyle name="T_Book1_VC1" xfId="2947"/>
    <cellStyle name="T_Book1_VC1 2" xfId="2948"/>
    <cellStyle name="T_Book1_VC1 3" xfId="5375"/>
    <cellStyle name="T_Book1_VC1_GVL" xfId="2949"/>
    <cellStyle name="T_Book1_VC1_GVL 2" xfId="2950"/>
    <cellStyle name="T_Book1_VC1_GVL 3" xfId="5376"/>
    <cellStyle name="T_Book1_VC1_GVL_QT khoi tinh  10.4.2015" xfId="5377"/>
    <cellStyle name="T_Book1_VC1_GVL_Trung uong bo sung du toan 2013" xfId="5378"/>
    <cellStyle name="T_Book1_VC1_QT khoi tinh  10.4.2015" xfId="5379"/>
    <cellStyle name="T_Book1_VC1_Trung uong bo sung du toan 2013" xfId="5380"/>
    <cellStyle name="T_Book2" xfId="2951"/>
    <cellStyle name="T_Book2 2" xfId="2952"/>
    <cellStyle name="T_Book2_chuyen nguon,  ket d­u 1-sua" xfId="5381"/>
    <cellStyle name="T_Book2_QT khoi tinh  10.4.2015" xfId="5382"/>
    <cellStyle name="T_Book2_Trung uong bo sung du toan 2013" xfId="5383"/>
    <cellStyle name="T_Cac bao cao TB  Milk-Yomilk-co Ke- CK 1-Vinh Thang" xfId="2953"/>
    <cellStyle name="T_Cac bao cao TB  Milk-Yomilk-co Ke- CK 1-Vinh Thang 2" xfId="5384"/>
    <cellStyle name="T_Cac bao cao TB  Milk-Yomilk-co Ke- CK 1-Vinh Thang_bieu KT t10" xfId="5385"/>
    <cellStyle name="T_Cac bao cao TB  Milk-Yomilk-co Ke- CK 1-Vinh Thang_bieu KT t10_chuyen nguon,  ket d­u 1-sua" xfId="5386"/>
    <cellStyle name="T_Cac bao cao TB  Milk-Yomilk-co Ke- CK 1-Vinh Thang_bieu KT t10_QT khoi tinh  10.4.2015" xfId="5387"/>
    <cellStyle name="T_Cac bao cao TB  Milk-Yomilk-co Ke- CK 1-Vinh Thang_bieu KT t10_Trung uong bo sung du toan 2013" xfId="5388"/>
    <cellStyle name="T_Cac bao cao TB  Milk-Yomilk-co Ke- CK 1-Vinh Thang_nguon dau năm huyen" xfId="5389"/>
    <cellStyle name="T_Cac bao cao TB  Milk-Yomilk-co Ke- CK 1-Vinh Thang_QT cac huyen thi 2009(Moi)" xfId="5390"/>
    <cellStyle name="T_Cac bao cao TB  Milk-Yomilk-co Ke- CK 1-Vinh Thang_QT cac huyen thi 2014" xfId="5391"/>
    <cellStyle name="T_Cac bao cao TB  Milk-Yomilk-co Ke- CK 1-Vinh Thang_quyet toan chi ngay 18.6" xfId="5392"/>
    <cellStyle name="T_Cac bao cao TB  Milk-Yomilk-co Ke- CK 1-Vinh Thang_thái" xfId="5393"/>
    <cellStyle name="T_CDKT" xfId="2954"/>
    <cellStyle name="T_CDKT 2" xfId="2955"/>
    <cellStyle name="T_CDKT 3" xfId="5394"/>
    <cellStyle name="T_CDKT_bieu ke hoach dau thau" xfId="2956"/>
    <cellStyle name="T_CDKT_bieu ke hoach dau thau 2" xfId="2957"/>
    <cellStyle name="T_CDKT_bieu ke hoach dau thau truong mam non SKH" xfId="2958"/>
    <cellStyle name="T_CDKT_bieu ke hoach dau thau truong mam non SKH 2" xfId="2959"/>
    <cellStyle name="T_CDKT_bieu KT t10" xfId="5395"/>
    <cellStyle name="T_CDKT_bieu KT t10_chuyen nguon,  ket d­u 1-sua" xfId="5396"/>
    <cellStyle name="T_CDKT_bieu KT t10_QT khoi tinh  10.4.2015" xfId="5397"/>
    <cellStyle name="T_CDKT_bieu KT t10_Trung uong bo sung du toan 2013" xfId="5398"/>
    <cellStyle name="T_CDKT_bieu tong hop lai kh von 2011 gui phong TH-KTDN" xfId="2960"/>
    <cellStyle name="T_CDKT_bieu tong hop lai kh von 2011 gui phong TH-KTDN 2" xfId="2961"/>
    <cellStyle name="T_CDKT_Book1" xfId="2962"/>
    <cellStyle name="T_CDKT_Book1 2" xfId="2963"/>
    <cellStyle name="T_CDKT_Book1_Ke hoach 2010 (theo doi 11-8-2010)" xfId="2964"/>
    <cellStyle name="T_CDKT_Book1_Ke hoach 2010 (theo doi 11-8-2010) 2" xfId="2965"/>
    <cellStyle name="T_CDKT_Book1_QT khoi tinh  10.4.2015" xfId="5399"/>
    <cellStyle name="T_CDKT_Book1_Trung uong bo sung du toan 2013" xfId="5400"/>
    <cellStyle name="T_CDKT_Copy of KH PHAN BO VON ĐỐI ỨNG NAM 2011 (30 TY phuong án gop WB)" xfId="2966"/>
    <cellStyle name="T_CDKT_Copy of KH PHAN BO VON ĐỐI ỨNG NAM 2011 (30 TY phuong án gop WB) 2" xfId="2967"/>
    <cellStyle name="T_CDKT_DT tieu hoc diem TDC ban Cho 28-02-09" xfId="2968"/>
    <cellStyle name="T_CDKT_DT tieu hoc diem TDC ban Cho 28-02-09 2" xfId="2969"/>
    <cellStyle name="T_CDKT_DTTD chieng chan Tham lai 29-9-2009" xfId="2970"/>
    <cellStyle name="T_CDKT_DTTD chieng chan Tham lai 29-9-2009 2" xfId="2971"/>
    <cellStyle name="T_CDKT_GVL" xfId="2972"/>
    <cellStyle name="T_CDKT_GVL 2" xfId="2973"/>
    <cellStyle name="T_CDKT_GVL_QT khoi tinh  10.4.2015" xfId="5401"/>
    <cellStyle name="T_CDKT_GVL_Trung uong bo sung du toan 2013" xfId="5402"/>
    <cellStyle name="T_CDKT_Ke hoach 2010 (theo doi 11-8-2010)" xfId="2974"/>
    <cellStyle name="T_CDKT_Ke hoach 2010 (theo doi 11-8-2010) 2" xfId="2975"/>
    <cellStyle name="T_CDKT_ke hoach dau thau 30-6-2010" xfId="2976"/>
    <cellStyle name="T_CDKT_ke hoach dau thau 30-6-2010 2" xfId="2977"/>
    <cellStyle name="T_CDKT_KH Von 2012 gui BKH 1" xfId="2978"/>
    <cellStyle name="T_CDKT_KH Von 2012 gui BKH 1 2" xfId="2979"/>
    <cellStyle name="T_CDKT_nguon dau năm huyen" xfId="5403"/>
    <cellStyle name="T_CDKT_QD ke hoach dau thau" xfId="2980"/>
    <cellStyle name="T_CDKT_QD ke hoach dau thau 2" xfId="2981"/>
    <cellStyle name="T_CDKT_QT cac huyen thi 2009(Moi)" xfId="5404"/>
    <cellStyle name="T_CDKT_QT cac huyen thi 2014" xfId="5405"/>
    <cellStyle name="T_CDKT_QT khoi tinh  10.4.2015" xfId="5406"/>
    <cellStyle name="T_CDKT_quyet toan chi ngay 18.6" xfId="5407"/>
    <cellStyle name="T_CDKT_thái" xfId="5408"/>
    <cellStyle name="T_CDKT_Tienluong" xfId="2982"/>
    <cellStyle name="T_CDKT_Tienluong 2" xfId="2983"/>
    <cellStyle name="T_CDKT_Tong von ĐTPT" xfId="2984"/>
    <cellStyle name="T_CDKT_Tong von ĐTPT 2" xfId="2985"/>
    <cellStyle name="T_CDKT_Trung uong bo sung du toan 2013" xfId="5409"/>
    <cellStyle name="T_cham diem Milk chu ky2-ANH MINH" xfId="2986"/>
    <cellStyle name="T_cham diem Milk chu ky2-ANH MINH 2" xfId="5410"/>
    <cellStyle name="T_cham diem Milk chu ky2-ANH MINH_bieu KT t10" xfId="5411"/>
    <cellStyle name="T_cham diem Milk chu ky2-ANH MINH_bieu KT t10_chuyen nguon,  ket d­u 1-sua" xfId="5412"/>
    <cellStyle name="T_cham diem Milk chu ky2-ANH MINH_bieu KT t10_QT khoi tinh  10.4.2015" xfId="5413"/>
    <cellStyle name="T_cham diem Milk chu ky2-ANH MINH_bieu KT t10_Trung uong bo sung du toan 2013" xfId="5414"/>
    <cellStyle name="T_cham diem Milk chu ky2-ANH MINH_nguon dau năm huyen" xfId="5415"/>
    <cellStyle name="T_cham diem Milk chu ky2-ANH MINH_QT cac huyen thi 2009(Moi)" xfId="5416"/>
    <cellStyle name="T_cham diem Milk chu ky2-ANH MINH_QT cac huyen thi 2014" xfId="5417"/>
    <cellStyle name="T_cham diem Milk chu ky2-ANH MINH_quyet toan chi ngay 18.6" xfId="5418"/>
    <cellStyle name="T_cham diem Milk chu ky2-ANH MINH_thái" xfId="5419"/>
    <cellStyle name="T_cham trung bay ck 1 m.Bac milk co ke 2" xfId="2987"/>
    <cellStyle name="T_cham trung bay ck 1 m.Bac milk co ke 2 2" xfId="5420"/>
    <cellStyle name="T_cham trung bay ck 1 m.Bac milk co ke 2_bieu KT t10" xfId="5421"/>
    <cellStyle name="T_cham trung bay ck 1 m.Bac milk co ke 2_bieu KT t10_chuyen nguon,  ket d­u 1-sua" xfId="5422"/>
    <cellStyle name="T_cham trung bay ck 1 m.Bac milk co ke 2_bieu KT t10_QT khoi tinh  10.4.2015" xfId="5423"/>
    <cellStyle name="T_cham trung bay ck 1 m.Bac milk co ke 2_bieu KT t10_Trung uong bo sung du toan 2013" xfId="5424"/>
    <cellStyle name="T_cham trung bay ck 1 m.Bac milk co ke 2_nguon dau năm huyen" xfId="5425"/>
    <cellStyle name="T_cham trung bay ck 1 m.Bac milk co ke 2_QT cac huyen thi 2009(Moi)" xfId="5426"/>
    <cellStyle name="T_cham trung bay ck 1 m.Bac milk co ke 2_QT cac huyen thi 2014" xfId="5427"/>
    <cellStyle name="T_cham trung bay ck 1 m.Bac milk co ke 2_quyet toan chi ngay 18.6" xfId="5428"/>
    <cellStyle name="T_cham trung bay ck 1 m.Bac milk co ke 2_thái" xfId="5429"/>
    <cellStyle name="T_cham trung bay yao smart milk ck 2 mien Bac" xfId="2988"/>
    <cellStyle name="T_cham trung bay yao smart milk ck 2 mien Bac 2" xfId="5430"/>
    <cellStyle name="T_cham trung bay yao smart milk ck 2 mien Bac_bieu KT t10" xfId="5431"/>
    <cellStyle name="T_cham trung bay yao smart milk ck 2 mien Bac_bieu KT t10_chuyen nguon,  ket d­u 1-sua" xfId="5432"/>
    <cellStyle name="T_cham trung bay yao smart milk ck 2 mien Bac_bieu KT t10_QT khoi tinh  10.4.2015" xfId="5433"/>
    <cellStyle name="T_cham trung bay yao smart milk ck 2 mien Bac_bieu KT t10_Trung uong bo sung du toan 2013" xfId="5434"/>
    <cellStyle name="T_cham trung bay yao smart milk ck 2 mien Bac_nguon dau năm huyen" xfId="5435"/>
    <cellStyle name="T_cham trung bay yao smart milk ck 2 mien Bac_QT cac huyen thi 2009(Moi)" xfId="5436"/>
    <cellStyle name="T_cham trung bay yao smart milk ck 2 mien Bac_QT cac huyen thi 2014" xfId="5437"/>
    <cellStyle name="T_cham trung bay yao smart milk ck 2 mien Bac_quyet toan chi ngay 18.6" xfId="5438"/>
    <cellStyle name="T_cham trung bay yao smart milk ck 2 mien Bac_thái" xfId="5439"/>
    <cellStyle name="T_Chuan bi dau tu nam 2008" xfId="2989"/>
    <cellStyle name="T_cong bo ĐGCM ĐB nam 2008" xfId="2990"/>
    <cellStyle name="T_cong bo ĐGCM ĐB nam 2008 2" xfId="2991"/>
    <cellStyle name="T_cong bo ĐGCM ĐB nam 2008 3" xfId="5440"/>
    <cellStyle name="T_cong bo ĐGCM ĐB nam 2008_GVL" xfId="2992"/>
    <cellStyle name="T_cong bo ĐGCM ĐB nam 2008_GVL 2" xfId="2993"/>
    <cellStyle name="T_cong bo ĐGCM ĐB nam 2008_GVL 3" xfId="5441"/>
    <cellStyle name="T_cong bo ĐGCM ĐB nam 2008_GVL_QT khoi tinh  10.4.2015" xfId="5442"/>
    <cellStyle name="T_cong bo ĐGCM ĐB nam 2008_GVL_Trung uong bo sung du toan 2013" xfId="5443"/>
    <cellStyle name="T_cong bo ĐGCM ĐB nam 2008_QT khoi tinh  10.4.2015" xfId="5444"/>
    <cellStyle name="T_cong bo ĐGCM ĐB nam 2008_Trung uong bo sung du toan 2013" xfId="5445"/>
    <cellStyle name="T_Copy of Bao cao  XDCB 7 thang nam 2008_So KH&amp;DT SUA" xfId="2994"/>
    <cellStyle name="T_Copy of KH PHAN BO VON ĐỐI ỨNG NAM 2011 (30 TY phuong án gop WB)" xfId="2995"/>
    <cellStyle name="T_Copy of KH PHAN BO VON ĐỐI ỨNG NAM 2011 (30 TY phuong án gop WB) 2" xfId="2996"/>
    <cellStyle name="T_Copy of SO THEO DOI SAN LUONG NAM 2007" xfId="2997"/>
    <cellStyle name="T_Copy of SO THEO DOI SAN LUONG NAM 2007 2" xfId="2998"/>
    <cellStyle name="T_CPK" xfId="2999"/>
    <cellStyle name="T_CPK 2" xfId="5446"/>
    <cellStyle name="T_CPK_bieu ke hoach dau thau" xfId="3000"/>
    <cellStyle name="T_CPK_bieu ke hoach dau thau 2" xfId="3001"/>
    <cellStyle name="T_CPK_bieu ke hoach dau thau truong mam non SKH" xfId="3002"/>
    <cellStyle name="T_CPK_bieu ke hoach dau thau truong mam non SKH 2" xfId="3003"/>
    <cellStyle name="T_CPK_bieu tong hop lai kh von 2011 gui phong TH-KTDN" xfId="3004"/>
    <cellStyle name="T_CPK_bieu tong hop lai kh von 2011 gui phong TH-KTDN 2" xfId="3005"/>
    <cellStyle name="T_CPK_Book1" xfId="3006"/>
    <cellStyle name="T_CPK_Book1 2" xfId="3007"/>
    <cellStyle name="T_CPK_Book1 3" xfId="5447"/>
    <cellStyle name="T_CPK_Book1_1" xfId="3008"/>
    <cellStyle name="T_CPK_Book1_1 2" xfId="3009"/>
    <cellStyle name="T_CPK_Book1_DTTD chieng chan Tham lai 29-9-2009" xfId="3010"/>
    <cellStyle name="T_CPK_Book1_DTTD chieng chan Tham lai 29-9-2009 2" xfId="3011"/>
    <cellStyle name="T_CPK_Book1_Ke hoach 2010 (theo doi 11-8-2010)" xfId="3012"/>
    <cellStyle name="T_CPK_Book1_Ke hoach 2010 (theo doi 11-8-2010) 2" xfId="3013"/>
    <cellStyle name="T_CPK_Book1_ke hoach dau thau 30-6-2010" xfId="3014"/>
    <cellStyle name="T_CPK_Book1_ke hoach dau thau 30-6-2010 2" xfId="3015"/>
    <cellStyle name="T_CPK_Book1_QT khoi tinh  10.4.2015" xfId="5448"/>
    <cellStyle name="T_CPK_Book1_Trung uong bo sung du toan 2013" xfId="5449"/>
    <cellStyle name="T_CPK_Copy of KH PHAN BO VON ĐỐI ỨNG NAM 2011 (30 TY phuong án gop WB)" xfId="3016"/>
    <cellStyle name="T_CPK_Copy of KH PHAN BO VON ĐỐI ỨNG NAM 2011 (30 TY phuong án gop WB) 2" xfId="3017"/>
    <cellStyle name="T_CPK_DTTD chieng chan Tham lai 29-9-2009" xfId="3018"/>
    <cellStyle name="T_CPK_DTTD chieng chan Tham lai 29-9-2009 2" xfId="3019"/>
    <cellStyle name="T_CPK_Du toan nuoc San Thang (GD2)" xfId="3020"/>
    <cellStyle name="T_CPK_Du toan nuoc San Thang (GD2) 2" xfId="3021"/>
    <cellStyle name="T_CPK_Du toan nuoc San Thang (GD2) 3" xfId="5450"/>
    <cellStyle name="T_CPK_Du toan nuoc San Thang (GD2)_QT khoi tinh  10.4.2015" xfId="5451"/>
    <cellStyle name="T_CPK_Du toan nuoc San Thang (GD2)_Trung uong bo sung du toan 2013" xfId="5452"/>
    <cellStyle name="T_CPK_Ke hoach 2010 (theo doi 11-8-2010)" xfId="3022"/>
    <cellStyle name="T_CPK_Ke hoach 2010 (theo doi 11-8-2010) 2" xfId="3023"/>
    <cellStyle name="T_CPK_ke hoach dau thau 30-6-2010" xfId="3024"/>
    <cellStyle name="T_CPK_ke hoach dau thau 30-6-2010 2" xfId="3025"/>
    <cellStyle name="T_CPK_KH Von 2012 gui BKH 1" xfId="3026"/>
    <cellStyle name="T_CPK_KH Von 2012 gui BKH 1 2" xfId="3027"/>
    <cellStyle name="T_CPK_QD ke hoach dau thau" xfId="3028"/>
    <cellStyle name="T_CPK_QD ke hoach dau thau 2" xfId="3029"/>
    <cellStyle name="T_CPK_QT khoi tinh  10.4.2015" xfId="5453"/>
    <cellStyle name="T_CPK_Ra soat KH von 2011 (Huy-11-11-11)" xfId="3030"/>
    <cellStyle name="T_CPK_Ra soat KH von 2011 (Huy-11-11-11) 2" xfId="3031"/>
    <cellStyle name="T_CPK_tinh toan hoang ha" xfId="3032"/>
    <cellStyle name="T_CPK_tinh toan hoang ha 2" xfId="3033"/>
    <cellStyle name="T_CPK_tinh toan hoang ha 3" xfId="5454"/>
    <cellStyle name="T_CPK_tinh toan hoang ha_QT khoi tinh  10.4.2015" xfId="5455"/>
    <cellStyle name="T_CPK_tinh toan hoang ha_Trung uong bo sung du toan 2013" xfId="5456"/>
    <cellStyle name="T_CPK_Tong von ĐTPT" xfId="3034"/>
    <cellStyle name="T_CPK_Tong von ĐTPT 2" xfId="3035"/>
    <cellStyle name="T_CPK_Trung uong bo sung du toan 2013" xfId="5457"/>
    <cellStyle name="T_CTMTQG 2008" xfId="3036"/>
    <cellStyle name="T_CTMTQG 2008_Bieu mau danh muc du an thuoc CTMTQG nam 2008" xfId="3037"/>
    <cellStyle name="T_CTMTQG 2008_Hi-Tong hop KQ phan bo KH nam 08- LD fong giao 15-11-08" xfId="3038"/>
    <cellStyle name="T_CTMTQG 2008_Ket qua thuc hien nam 2008" xfId="3039"/>
    <cellStyle name="T_CTMTQG 2008_KH XDCB_2008 lan 1" xfId="3040"/>
    <cellStyle name="T_CTMTQG 2008_KH XDCB_2008 lan 1 sua ngay 27-10" xfId="3041"/>
    <cellStyle name="T_CTMTQG 2008_KH XDCB_2008 lan 2 sua ngay 10-11" xfId="3042"/>
    <cellStyle name="T_danh sach chua nop bcao trung bay sua chua  tinh den 1-3-06" xfId="3043"/>
    <cellStyle name="T_danh sach chua nop bcao trung bay sua chua  tinh den 1-3-06 2" xfId="5458"/>
    <cellStyle name="T_danh sach chua nop bcao trung bay sua chua  tinh den 1-3-06_bieu KT t10" xfId="5459"/>
    <cellStyle name="T_danh sach chua nop bcao trung bay sua chua  tinh den 1-3-06_bieu KT t10_chuyen nguon,  ket d­u 1-sua" xfId="5460"/>
    <cellStyle name="T_danh sach chua nop bcao trung bay sua chua  tinh den 1-3-06_bieu KT t10_QT khoi tinh  10.4.2015" xfId="5461"/>
    <cellStyle name="T_danh sach chua nop bcao trung bay sua chua  tinh den 1-3-06_bieu KT t10_Trung uong bo sung du toan 2013" xfId="5462"/>
    <cellStyle name="T_danh sach chua nop bcao trung bay sua chua  tinh den 1-3-06_nguon dau năm huyen" xfId="5463"/>
    <cellStyle name="T_danh sach chua nop bcao trung bay sua chua  tinh den 1-3-06_QT cac huyen thi 2009(Moi)" xfId="5464"/>
    <cellStyle name="T_danh sach chua nop bcao trung bay sua chua  tinh den 1-3-06_QT cac huyen thi 2014" xfId="5465"/>
    <cellStyle name="T_danh sach chua nop bcao trung bay sua chua  tinh den 1-3-06_quyet toan chi ngay 18.6" xfId="5466"/>
    <cellStyle name="T_danh sach chua nop bcao trung bay sua chua  tinh den 1-3-06_thái" xfId="5467"/>
    <cellStyle name="T_Danh Sach ho ngheo" xfId="3044"/>
    <cellStyle name="T_Danh Sach ho ngheo 2" xfId="3045"/>
    <cellStyle name="T_Danh Sach ho ngheo_chuyen nguon,  ket d­u 1-sua" xfId="5468"/>
    <cellStyle name="T_Danh Sach ho ngheo_QT khoi tinh  10.4.2015" xfId="5469"/>
    <cellStyle name="T_Danh Sach ho ngheo_Trung uong bo sung du toan 2013" xfId="5470"/>
    <cellStyle name="T_Danh sach KH TB MilkYomilk Yao  Smart chu ky 2-Vinh Thang" xfId="3046"/>
    <cellStyle name="T_Danh sach KH TB MilkYomilk Yao  Smart chu ky 2-Vinh Thang 2" xfId="5471"/>
    <cellStyle name="T_Danh sach KH TB MilkYomilk Yao  Smart chu ky 2-Vinh Thang_bieu KT t10" xfId="5472"/>
    <cellStyle name="T_Danh sach KH TB MilkYomilk Yao  Smart chu ky 2-Vinh Thang_bieu KT t10_chuyen nguon,  ket d­u 1-sua" xfId="5473"/>
    <cellStyle name="T_Danh sach KH TB MilkYomilk Yao  Smart chu ky 2-Vinh Thang_bieu KT t10_QT khoi tinh  10.4.2015" xfId="5474"/>
    <cellStyle name="T_Danh sach KH TB MilkYomilk Yao  Smart chu ky 2-Vinh Thang_bieu KT t10_Trung uong bo sung du toan 2013" xfId="5475"/>
    <cellStyle name="T_Danh sach KH TB MilkYomilk Yao  Smart chu ky 2-Vinh Thang_nguon dau năm huyen" xfId="5476"/>
    <cellStyle name="T_Danh sach KH TB MilkYomilk Yao  Smart chu ky 2-Vinh Thang_QT cac huyen thi 2009(Moi)" xfId="5477"/>
    <cellStyle name="T_Danh sach KH TB MilkYomilk Yao  Smart chu ky 2-Vinh Thang_QT cac huyen thi 2014" xfId="5478"/>
    <cellStyle name="T_Danh sach KH TB MilkYomilk Yao  Smart chu ky 2-Vinh Thang_quyet toan chi ngay 18.6" xfId="5479"/>
    <cellStyle name="T_Danh sach KH TB MilkYomilk Yao  Smart chu ky 2-Vinh Thang_thái" xfId="5480"/>
    <cellStyle name="T_Danh sach KH trung bay MilkYomilk co ke chu ky 2-Vinh Thang" xfId="3047"/>
    <cellStyle name="T_Danh sach KH trung bay MilkYomilk co ke chu ky 2-Vinh Thang 2" xfId="5481"/>
    <cellStyle name="T_Danh sach KH trung bay MilkYomilk co ke chu ky 2-Vinh Thang_bieu KT t10" xfId="5482"/>
    <cellStyle name="T_Danh sach KH trung bay MilkYomilk co ke chu ky 2-Vinh Thang_bieu KT t10_chuyen nguon,  ket d­u 1-sua" xfId="5483"/>
    <cellStyle name="T_Danh sach KH trung bay MilkYomilk co ke chu ky 2-Vinh Thang_bieu KT t10_QT khoi tinh  10.4.2015" xfId="5484"/>
    <cellStyle name="T_Danh sach KH trung bay MilkYomilk co ke chu ky 2-Vinh Thang_bieu KT t10_Trung uong bo sung du toan 2013" xfId="5485"/>
    <cellStyle name="T_Danh sach KH trung bay MilkYomilk co ke chu ky 2-Vinh Thang_nguon dau năm huyen" xfId="5486"/>
    <cellStyle name="T_Danh sach KH trung bay MilkYomilk co ke chu ky 2-Vinh Thang_QT cac huyen thi 2009(Moi)" xfId="5487"/>
    <cellStyle name="T_Danh sach KH trung bay MilkYomilk co ke chu ky 2-Vinh Thang_QT cac huyen thi 2014" xfId="5488"/>
    <cellStyle name="T_Danh sach KH trung bay MilkYomilk co ke chu ky 2-Vinh Thang_quyet toan chi ngay 18.6" xfId="5489"/>
    <cellStyle name="T_Danh sach KH trung bay MilkYomilk co ke chu ky 2-Vinh Thang_thái" xfId="5490"/>
    <cellStyle name="T_DON GIA" xfId="3048"/>
    <cellStyle name="T_DON GIA 2" xfId="3049"/>
    <cellStyle name="T_Don gia chi tiet" xfId="3050"/>
    <cellStyle name="T_Don gia chi tiet 2" xfId="3051"/>
    <cellStyle name="T_DONGIA" xfId="3052"/>
    <cellStyle name="T_DONGIA 2" xfId="3053"/>
    <cellStyle name="T_DONGIA 3" xfId="5491"/>
    <cellStyle name="T_DSACH MILK YO MILK CK 2 M.BAC" xfId="3054"/>
    <cellStyle name="T_DSACH MILK YO MILK CK 2 M.BAC 2" xfId="5492"/>
    <cellStyle name="T_DSACH MILK YO MILK CK 2 M.BAC_bieu KT t10" xfId="5493"/>
    <cellStyle name="T_DSACH MILK YO MILK CK 2 M.BAC_bieu KT t10_chuyen nguon,  ket d­u 1-sua" xfId="5494"/>
    <cellStyle name="T_DSACH MILK YO MILK CK 2 M.BAC_bieu KT t10_QT khoi tinh  10.4.2015" xfId="5495"/>
    <cellStyle name="T_DSACH MILK YO MILK CK 2 M.BAC_bieu KT t10_Trung uong bo sung du toan 2013" xfId="5496"/>
    <cellStyle name="T_DSACH MILK YO MILK CK 2 M.BAC_nguon dau năm huyen" xfId="5497"/>
    <cellStyle name="T_DSACH MILK YO MILK CK 2 M.BAC_QT cac huyen thi 2009(Moi)" xfId="5498"/>
    <cellStyle name="T_DSACH MILK YO MILK CK 2 M.BAC_QT cac huyen thi 2014" xfId="5499"/>
    <cellStyle name="T_DSACH MILK YO MILK CK 2 M.BAC_quyet toan chi ngay 18.6" xfId="5500"/>
    <cellStyle name="T_DSACH MILK YO MILK CK 2 M.BAC_thái" xfId="5501"/>
    <cellStyle name="T_DSKH Tbay Milk , Yomilk CK 2 Vu Thi Hanh" xfId="3055"/>
    <cellStyle name="T_DSKH Tbay Milk , Yomilk CK 2 Vu Thi Hanh 2" xfId="5502"/>
    <cellStyle name="T_DSKH Tbay Milk , Yomilk CK 2 Vu Thi Hanh_bieu KT t10" xfId="5503"/>
    <cellStyle name="T_DSKH Tbay Milk , Yomilk CK 2 Vu Thi Hanh_bieu KT t10_chuyen nguon,  ket d­u 1-sua" xfId="5504"/>
    <cellStyle name="T_DSKH Tbay Milk , Yomilk CK 2 Vu Thi Hanh_bieu KT t10_QT khoi tinh  10.4.2015" xfId="5505"/>
    <cellStyle name="T_DSKH Tbay Milk , Yomilk CK 2 Vu Thi Hanh_bieu KT t10_Trung uong bo sung du toan 2013" xfId="5506"/>
    <cellStyle name="T_DSKH Tbay Milk , Yomilk CK 2 Vu Thi Hanh_nguon dau năm huyen" xfId="5507"/>
    <cellStyle name="T_DSKH Tbay Milk , Yomilk CK 2 Vu Thi Hanh_QT cac huyen thi 2009(Moi)" xfId="5508"/>
    <cellStyle name="T_DSKH Tbay Milk , Yomilk CK 2 Vu Thi Hanh_QT cac huyen thi 2014" xfId="5509"/>
    <cellStyle name="T_DSKH Tbay Milk , Yomilk CK 2 Vu Thi Hanh_quyet toan chi ngay 18.6" xfId="5510"/>
    <cellStyle name="T_DSKH Tbay Milk , Yomilk CK 2 Vu Thi Hanh_thái" xfId="5511"/>
    <cellStyle name="T_DT Nha Da nang" xfId="3056"/>
    <cellStyle name="T_DT Nha Da nang 2" xfId="3057"/>
    <cellStyle name="T_DT Nha Da nang 3" xfId="5512"/>
    <cellStyle name="T_DT NHA KHACH -12" xfId="3058"/>
    <cellStyle name="T_DT NHA KHACH -12 2" xfId="3059"/>
    <cellStyle name="T_DT NHA KHACH -12 3" xfId="5513"/>
    <cellStyle name="T_DT Thanh 2008.xls" xfId="3060"/>
    <cellStyle name="T_DT Thanh 2008.xls 2" xfId="5514"/>
    <cellStyle name="T_DT Thanh 2008.xls_GVL" xfId="3061"/>
    <cellStyle name="T_DT Thanh 2008.xls_GVL 2" xfId="3062"/>
    <cellStyle name="T_DT Thanh 2008.xls_GVL 3" xfId="5515"/>
    <cellStyle name="T_DT tieu hoc diem TDC ban Cho 28-02-09" xfId="3063"/>
    <cellStyle name="T_DT tieu hoc diem TDC ban Cho 28-02-09 2" xfId="3064"/>
    <cellStyle name="T_DT van ho" xfId="3065"/>
    <cellStyle name="T_DT van ho 2" xfId="5516"/>
    <cellStyle name="T_DT van ho_GVL" xfId="3066"/>
    <cellStyle name="T_DT van ho_GVL 2" xfId="3067"/>
    <cellStyle name="T_DT van ho_GVL 3" xfId="5517"/>
    <cellStyle name="T_Dtoan Be chua 2m3" xfId="5518"/>
    <cellStyle name="T_Dtoan Be chua 2m3_chuyen nguon,  ket d­u 1-sua" xfId="5519"/>
    <cellStyle name="T_Dtoan Be chua 2m3_QT khoi tinh  10.4.2015" xfId="5520"/>
    <cellStyle name="T_Dtoan Be chua 2m3_Trung uong bo sung du toan 2013" xfId="5521"/>
    <cellStyle name="T_dtTL598G1." xfId="3068"/>
    <cellStyle name="T_dtTL598G1. 2" xfId="3069"/>
    <cellStyle name="T_dtTL598G1. 3" xfId="5522"/>
    <cellStyle name="T_dtTL598G1._bieu ke hoach dau thau" xfId="3070"/>
    <cellStyle name="T_dtTL598G1._bieu ke hoach dau thau 2" xfId="3071"/>
    <cellStyle name="T_dtTL598G1._bieu ke hoach dau thau truong mam non SKH" xfId="3072"/>
    <cellStyle name="T_dtTL598G1._bieu ke hoach dau thau truong mam non SKH 2" xfId="3073"/>
    <cellStyle name="T_dtTL598G1._bieu KT t10" xfId="5523"/>
    <cellStyle name="T_dtTL598G1._bieu KT t10_chuyen nguon,  ket d­u 1-sua" xfId="5524"/>
    <cellStyle name="T_dtTL598G1._bieu KT t10_QT khoi tinh  10.4.2015" xfId="5525"/>
    <cellStyle name="T_dtTL598G1._bieu KT t10_Trung uong bo sung du toan 2013" xfId="5526"/>
    <cellStyle name="T_dtTL598G1._bieu tong hop lai kh von 2011 gui phong TH-KTDN" xfId="3074"/>
    <cellStyle name="T_dtTL598G1._bieu tong hop lai kh von 2011 gui phong TH-KTDN 2" xfId="3075"/>
    <cellStyle name="T_dtTL598G1._Book1" xfId="3076"/>
    <cellStyle name="T_dtTL598G1._Book1 2" xfId="3077"/>
    <cellStyle name="T_dtTL598G1._Book1_Ke hoach 2010 (theo doi 11-8-2010)" xfId="3078"/>
    <cellStyle name="T_dtTL598G1._Copy of KH PHAN BO VON ĐỐI ỨNG NAM 2011 (30 TY phuong án gop WB)" xfId="3079"/>
    <cellStyle name="T_dtTL598G1._Copy of KH PHAN BO VON ĐỐI ỨNG NAM 2011 (30 TY phuong án gop WB) 2" xfId="3080"/>
    <cellStyle name="T_dtTL598G1._DT tieu hoc diem TDC ban Cho 28-02-09" xfId="3081"/>
    <cellStyle name="T_dtTL598G1._DT tieu hoc diem TDC ban Cho 28-02-09 2" xfId="3082"/>
    <cellStyle name="T_dtTL598G1._DTTD chieng chan Tham lai 29-9-2009" xfId="3083"/>
    <cellStyle name="T_dtTL598G1._DTTD chieng chan Tham lai 29-9-2009 2" xfId="3084"/>
    <cellStyle name="T_dtTL598G1._GVL" xfId="3085"/>
    <cellStyle name="T_dtTL598G1._GVL 2" xfId="3086"/>
    <cellStyle name="T_dtTL598G1._Ke hoach 2010 (theo doi 11-8-2010)" xfId="3087"/>
    <cellStyle name="T_dtTL598G1._Ke hoach 2010 (theo doi 11-8-2010) 2" xfId="3088"/>
    <cellStyle name="T_dtTL598G1._ke hoach dau thau 30-6-2010" xfId="3089"/>
    <cellStyle name="T_dtTL598G1._ke hoach dau thau 30-6-2010 2" xfId="3090"/>
    <cellStyle name="T_dtTL598G1._KH Von 2012 gui BKH 1" xfId="3091"/>
    <cellStyle name="T_dtTL598G1._KH Von 2012 gui BKH 1 2" xfId="3092"/>
    <cellStyle name="T_dtTL598G1._nguon dau năm huyen" xfId="5527"/>
    <cellStyle name="T_dtTL598G1._QD ke hoach dau thau" xfId="3093"/>
    <cellStyle name="T_dtTL598G1._QD ke hoach dau thau 2" xfId="3094"/>
    <cellStyle name="T_dtTL598G1._QT cac huyen thi 2009(Moi)" xfId="5528"/>
    <cellStyle name="T_dtTL598G1._QT cac huyen thi 2014" xfId="5529"/>
    <cellStyle name="T_dtTL598G1._quyet toan chi ngay 18.6" xfId="5530"/>
    <cellStyle name="T_dtTL598G1._thái" xfId="5531"/>
    <cellStyle name="T_dtTL598G1._Tienluong" xfId="3095"/>
    <cellStyle name="T_dtTL598G1._Tienluong 2" xfId="3096"/>
    <cellStyle name="T_dtTL598G1._tinh toan hoang ha" xfId="3097"/>
    <cellStyle name="T_dtTL598G1._tinh toan hoang ha 2" xfId="3098"/>
    <cellStyle name="T_dtTL598G1._tinh toan hoang ha 3" xfId="5532"/>
    <cellStyle name="T_dtTL598G1._Tong von ĐTPT" xfId="3099"/>
    <cellStyle name="T_dtTL598G1._Tong von ĐTPT 2" xfId="3100"/>
    <cellStyle name="T_Du an khoi cong moi nam 2010" xfId="3101"/>
    <cellStyle name="T_DU AN TKQH VA CHUAN BI DAU TU NAM 2007 sua ngay 9-11" xfId="3102"/>
    <cellStyle name="T_DU AN TKQH VA CHUAN BI DAU TU NAM 2007 sua ngay 9-11_Bieu mau danh muc du an thuoc CTMTQG nam 2008" xfId="3103"/>
    <cellStyle name="T_DU AN TKQH VA CHUAN BI DAU TU NAM 2007 sua ngay 9-11_Du an khoi cong moi nam 2010" xfId="3104"/>
    <cellStyle name="T_DU AN TKQH VA CHUAN BI DAU TU NAM 2007 sua ngay 9-11_Ket qua phan bo von nam 2008" xfId="3105"/>
    <cellStyle name="T_DU AN TKQH VA CHUAN BI DAU TU NAM 2007 sua ngay 9-11_KH XDCB_2008 lan 2 sua ngay 10-11" xfId="3106"/>
    <cellStyle name="T_DU THAO BCKT LChâu" xfId="3107"/>
    <cellStyle name="T_Du toan" xfId="3108"/>
    <cellStyle name="T_Du toan 2" xfId="3109"/>
    <cellStyle name="T_Du toan dieu chinh" xfId="5533"/>
    <cellStyle name="T_du toan dieu chinh  20-8-2006" xfId="3110"/>
    <cellStyle name="T_du toan dieu chinh  20-8-2006 2" xfId="3111"/>
    <cellStyle name="T_Du toan dieu chinh_bieu KT t10" xfId="5534"/>
    <cellStyle name="T_Du toan dieu chinh_bieu KT t10_chuyen nguon,  ket d­u 1-sua" xfId="5535"/>
    <cellStyle name="T_Du toan dieu chinh_bieu KT t10_QT khoi tinh  10.4.2015" xfId="5536"/>
    <cellStyle name="T_Du toan dieu chinh_bieu KT t10_Trung uong bo sung du toan 2013" xfId="5537"/>
    <cellStyle name="T_Du toan dieu chinh_nguon dau năm huyen" xfId="5538"/>
    <cellStyle name="T_Du toan dieu chinh_QT cac huyen thi 2009(Moi)" xfId="5539"/>
    <cellStyle name="T_Du toan dieu chinh_QT cac huyen thi 2014" xfId="5540"/>
    <cellStyle name="T_Du toan dieu chinh_QT khoi tinh  10.4.2015" xfId="5541"/>
    <cellStyle name="T_Du toan dieu chinh_quyet toan chi ngay 18.6" xfId="5542"/>
    <cellStyle name="T_Du toan dieu chinh_thái" xfId="5543"/>
    <cellStyle name="T_Du toan dieu chinh_Trung uong bo sung du toan 2013" xfId="5544"/>
    <cellStyle name="T_du toan kho bac - Than Uyen" xfId="3112"/>
    <cellStyle name="T_du toan kho bac - Than Uyen 2" xfId="5545"/>
    <cellStyle name="T_du toan kho bac - Than Uyen_bieu ke hoach dau thau" xfId="3113"/>
    <cellStyle name="T_du toan kho bac - Than Uyen_bieu ke hoach dau thau 2" xfId="3114"/>
    <cellStyle name="T_du toan kho bac - Than Uyen_bieu ke hoach dau thau truong mam non SKH" xfId="3115"/>
    <cellStyle name="T_du toan kho bac - Than Uyen_bieu ke hoach dau thau truong mam non SKH 2" xfId="3116"/>
    <cellStyle name="T_du toan kho bac - Than Uyen_bieu tong hop lai kh von 2011 gui phong TH-KTDN" xfId="3117"/>
    <cellStyle name="T_du toan kho bac - Than Uyen_bieu tong hop lai kh von 2011 gui phong TH-KTDN 2" xfId="3118"/>
    <cellStyle name="T_du toan kho bac - Than Uyen_Book1" xfId="3119"/>
    <cellStyle name="T_du toan kho bac - Than Uyen_Book1 2" xfId="3120"/>
    <cellStyle name="T_du toan kho bac - Than Uyen_Book1 3" xfId="5546"/>
    <cellStyle name="T_du toan kho bac - Than Uyen_Book1_Ke hoach 2010 (theo doi 11-8-2010)" xfId="3121"/>
    <cellStyle name="T_du toan kho bac - Than Uyen_Book1_Ke hoach 2010 (theo doi 11-8-2010) 2" xfId="3122"/>
    <cellStyle name="T_du toan kho bac - Than Uyen_Book1_ke hoach dau thau 30-6-2010" xfId="3123"/>
    <cellStyle name="T_du toan kho bac - Than Uyen_Book1_ke hoach dau thau 30-6-2010 2" xfId="3124"/>
    <cellStyle name="T_du toan kho bac - Than Uyen_Copy of KH PHAN BO VON ĐỐI ỨNG NAM 2011 (30 TY phuong án gop WB)" xfId="3125"/>
    <cellStyle name="T_du toan kho bac - Than Uyen_Copy of KH PHAN BO VON ĐỐI ỨNG NAM 2011 (30 TY phuong án gop WB) 2" xfId="3126"/>
    <cellStyle name="T_du toan kho bac - Than Uyen_DTTD chieng chan Tham lai 29-9-2009" xfId="3127"/>
    <cellStyle name="T_du toan kho bac - Than Uyen_DTTD chieng chan Tham lai 29-9-2009 2" xfId="3128"/>
    <cellStyle name="T_du toan kho bac - Than Uyen_Du toan nuoc San Thang (GD2)" xfId="3129"/>
    <cellStyle name="T_du toan kho bac - Than Uyen_Du toan nuoc San Thang (GD2) 2" xfId="3130"/>
    <cellStyle name="T_du toan kho bac - Than Uyen_Du toan nuoc San Thang (GD2) 3" xfId="5547"/>
    <cellStyle name="T_du toan kho bac - Than Uyen_Ke hoach 2010 (theo doi 11-8-2010)" xfId="3131"/>
    <cellStyle name="T_du toan kho bac - Than Uyen_Ke hoach 2010 (theo doi 11-8-2010) 2" xfId="3132"/>
    <cellStyle name="T_du toan kho bac - Than Uyen_ke hoach dau thau 30-6-2010" xfId="3133"/>
    <cellStyle name="T_du toan kho bac - Than Uyen_ke hoach dau thau 30-6-2010 2" xfId="3134"/>
    <cellStyle name="T_du toan kho bac - Than Uyen_KH Von 2012 gui BKH 1" xfId="3135"/>
    <cellStyle name="T_du toan kho bac - Than Uyen_KH Von 2012 gui BKH 1 2" xfId="3136"/>
    <cellStyle name="T_du toan kho bac - Than Uyen_QD ke hoach dau thau" xfId="3137"/>
    <cellStyle name="T_du toan kho bac - Than Uyen_QD ke hoach dau thau 2" xfId="3138"/>
    <cellStyle name="T_du toan kho bac - Than Uyen_Ra soat KH von 2011 (Huy-11-11-11)" xfId="3139"/>
    <cellStyle name="T_du toan kho bac - Than Uyen_Ra soat KH von 2011 (Huy-11-11-11) 2" xfId="3140"/>
    <cellStyle name="T_du toan kho bac - Than Uyen_tinh toan hoang ha" xfId="3141"/>
    <cellStyle name="T_du toan kho bac - Than Uyen_tinh toan hoang ha 2" xfId="3142"/>
    <cellStyle name="T_du toan kho bac - Than Uyen_tinh toan hoang ha 3" xfId="5548"/>
    <cellStyle name="T_du toan kho bac - Than Uyen_Tong von ĐTPT" xfId="3143"/>
    <cellStyle name="T_du toan kho bac - Than Uyen_Tong von ĐTPT 2" xfId="3144"/>
    <cellStyle name="T_Du toan nuoc San Thang (GD2)" xfId="3145"/>
    <cellStyle name="T_Du toan nuoc San Thang (GD2) 2" xfId="3146"/>
    <cellStyle name="T_Du toan nuoc San Thang (GD2) 3" xfId="5549"/>
    <cellStyle name="T_Du toan nuoc San Thang (GD2)_Ngan sach 2014.1" xfId="5550"/>
    <cellStyle name="T_Du toan tham dinh (NSH Ban Moi)" xfId="3147"/>
    <cellStyle name="T_Du toan tham dinh (NSH Ban Moi) 2" xfId="5551"/>
    <cellStyle name="T_Du toan tham dinh (NSH Ban Moi)_GVL" xfId="3148"/>
    <cellStyle name="T_Du toan tham dinh (NSH Ban Moi)_GVL 2" xfId="3149"/>
    <cellStyle name="T_Du toan tham dinh (NSH Ban Moi)_GVL 3" xfId="5552"/>
    <cellStyle name="T_Du toan tinh uy" xfId="5553"/>
    <cellStyle name="T_Du toan tinh uy_chuyen nguon,  ket d­u 1-sua" xfId="5554"/>
    <cellStyle name="T_Du toan tinh uy_QT khoi tinh  10.4.2015" xfId="5555"/>
    <cellStyle name="T_Du toan tinh uy_Trung uong bo sung du toan 2013" xfId="5556"/>
    <cellStyle name="T_DuToan92009Luong650" xfId="3150"/>
    <cellStyle name="T_DuToan92009Luong650 2" xfId="5557"/>
    <cellStyle name="T_dutoanthuyloinamha" xfId="3151"/>
    <cellStyle name="T_dutoanthuyloinamha 2" xfId="3152"/>
    <cellStyle name="T_form ton kho CK 2 tuan 8" xfId="3153"/>
    <cellStyle name="T_form ton kho CK 2 tuan 8 2" xfId="5558"/>
    <cellStyle name="T_form ton kho CK 2 tuan 8_bieu KT t10" xfId="5559"/>
    <cellStyle name="T_form ton kho CK 2 tuan 8_bieu KT t10_chuyen nguon,  ket d­u 1-sua" xfId="5560"/>
    <cellStyle name="T_form ton kho CK 2 tuan 8_bieu KT t10_QT khoi tinh  10.4.2015" xfId="5561"/>
    <cellStyle name="T_form ton kho CK 2 tuan 8_bieu KT t10_Trung uong bo sung du toan 2013" xfId="5562"/>
    <cellStyle name="T_form ton kho CK 2 tuan 8_nguon dau năm huyen" xfId="5563"/>
    <cellStyle name="T_form ton kho CK 2 tuan 8_QT cac huyen thi 2009(Moi)" xfId="5564"/>
    <cellStyle name="T_form ton kho CK 2 tuan 8_QT cac huyen thi 2014" xfId="5565"/>
    <cellStyle name="T_form ton kho CK 2 tuan 8_quyet toan chi ngay 18.6" xfId="5566"/>
    <cellStyle name="T_form ton kho CK 2 tuan 8_thái" xfId="5567"/>
    <cellStyle name="T_GVL" xfId="3154"/>
    <cellStyle name="T_GVL 2" xfId="3155"/>
    <cellStyle name="T_GVL 3" xfId="5568"/>
    <cellStyle name="T_HD TT1" xfId="3156"/>
    <cellStyle name="T_HD TT1 2" xfId="3157"/>
    <cellStyle name="T_Ho van xa khi" xfId="3158"/>
    <cellStyle name="T_Ho van xa khi 2" xfId="3159"/>
    <cellStyle name="T_Ho van xa khi_bieu ke hoach dau thau" xfId="3160"/>
    <cellStyle name="T_Ho van xa khi_bieu ke hoach dau thau 2" xfId="3161"/>
    <cellStyle name="T_Ho van xa khi_bieu ke hoach dau thau truong mam non SKH" xfId="3162"/>
    <cellStyle name="T_Ho van xa khi_bieu ke hoach dau thau truong mam non SKH 2" xfId="3163"/>
    <cellStyle name="T_Ho van xa khi_Book1" xfId="3164"/>
    <cellStyle name="T_Ho van xa khi_Book1 2" xfId="3165"/>
    <cellStyle name="T_Ho van xa khi_DTTD chieng chan Tham lai 29-9-2009" xfId="3166"/>
    <cellStyle name="T_Ho van xa khi_DTTD chieng chan Tham lai 29-9-2009 2" xfId="3167"/>
    <cellStyle name="T_Ho van xa khi_Ke hoach 2010 (theo doi 11-8-2010)" xfId="3168"/>
    <cellStyle name="T_Ho van xa khi_Ke hoach 2010 (theo doi 11-8-2010) 2" xfId="3169"/>
    <cellStyle name="T_Ho van xa khi_ke hoach dau thau 30-6-2010" xfId="3170"/>
    <cellStyle name="T_Ho van xa khi_ke hoach dau thau 30-6-2010 2" xfId="3171"/>
    <cellStyle name="T_Ho van xa khi_QD ke hoach dau thau" xfId="3172"/>
    <cellStyle name="T_Ho van xa khi_QD ke hoach dau thau 2" xfId="3173"/>
    <cellStyle name="T_Ho van xa khi_tinh toan hoang ha" xfId="3174"/>
    <cellStyle name="T_Ho van xa khi_tinh toan hoang ha 2" xfId="3175"/>
    <cellStyle name="T_Ho van xa khi_tinh toan hoang ha 3" xfId="5569"/>
    <cellStyle name="T_HoSo_THCS_T91.xlsDTNT" xfId="3176"/>
    <cellStyle name="T_HoSo_THCS_T91.xlsDTNT 2" xfId="3177"/>
    <cellStyle name="T_Ke hoach KTXH  nam 2009_PKT thang 11 nam 2008" xfId="3178"/>
    <cellStyle name="T_Ke khai di Thanh Hoa" xfId="3179"/>
    <cellStyle name="T_Ke khai di Thanh Hoa 2" xfId="3180"/>
    <cellStyle name="T_Ke khai di Thanh Hoa_chuyen nguon,  ket d­u 1-sua" xfId="5570"/>
    <cellStyle name="T_Ke khai di Thanh Hoa_QT khoi tinh  10.4.2015" xfId="5571"/>
    <cellStyle name="T_Ke khai di Thanh Hoa_Trung uong bo sung du toan 2013" xfId="5572"/>
    <cellStyle name="T_Ket qua dau thau" xfId="3181"/>
    <cellStyle name="T_Ket qua phan bo von nam 2008" xfId="3182"/>
    <cellStyle name="T_KH Von 2012 gui BKH 2" xfId="3183"/>
    <cellStyle name="T_KH Von 2012 gui BKH 2 2" xfId="3184"/>
    <cellStyle name="T_KH XDCB_2008 lan 2 sua ngay 10-11" xfId="3185"/>
    <cellStyle name="T_Khao satD1" xfId="3186"/>
    <cellStyle name="T_Khao satD1 2" xfId="3187"/>
    <cellStyle name="T_Khao satD1 3" xfId="5573"/>
    <cellStyle name="T_Khao satD1_bieu ke hoach dau thau" xfId="3188"/>
    <cellStyle name="T_Khao satD1_bieu ke hoach dau thau 2" xfId="3189"/>
    <cellStyle name="T_Khao satD1_bieu ke hoach dau thau truong mam non SKH" xfId="3190"/>
    <cellStyle name="T_Khao satD1_bieu ke hoach dau thau truong mam non SKH 2" xfId="3191"/>
    <cellStyle name="T_Khao satD1_bieu KT t10" xfId="5574"/>
    <cellStyle name="T_Khao satD1_bieu KT t10_chuyen nguon,  ket d­u 1-sua" xfId="5575"/>
    <cellStyle name="T_Khao satD1_bieu KT t10_QT khoi tinh  10.4.2015" xfId="5576"/>
    <cellStyle name="T_Khao satD1_bieu KT t10_Trung uong bo sung du toan 2013" xfId="5577"/>
    <cellStyle name="T_Khao satD1_bieu tong hop lai kh von 2011 gui phong TH-KTDN" xfId="3192"/>
    <cellStyle name="T_Khao satD1_bieu tong hop lai kh von 2011 gui phong TH-KTDN 2" xfId="3193"/>
    <cellStyle name="T_Khao satD1_Book1" xfId="3194"/>
    <cellStyle name="T_Khao satD1_Book1 2" xfId="3195"/>
    <cellStyle name="T_Khao satD1_Book1_Ke hoach 2010 (theo doi 11-8-2010)" xfId="3196"/>
    <cellStyle name="T_Khao satD1_Copy of KH PHAN BO VON ĐỐI ỨNG NAM 2011 (30 TY phuong án gop WB)" xfId="3197"/>
    <cellStyle name="T_Khao satD1_Copy of KH PHAN BO VON ĐỐI ỨNG NAM 2011 (30 TY phuong án gop WB) 2" xfId="3198"/>
    <cellStyle name="T_Khao satD1_DT tieu hoc diem TDC ban Cho 28-02-09" xfId="3199"/>
    <cellStyle name="T_Khao satD1_DT tieu hoc diem TDC ban Cho 28-02-09 2" xfId="3200"/>
    <cellStyle name="T_Khao satD1_DTTD chieng chan Tham lai 29-9-2009" xfId="3201"/>
    <cellStyle name="T_Khao satD1_DTTD chieng chan Tham lai 29-9-2009 2" xfId="3202"/>
    <cellStyle name="T_Khao satD1_GVL" xfId="3203"/>
    <cellStyle name="T_Khao satD1_GVL 2" xfId="3204"/>
    <cellStyle name="T_Khao satD1_Ke hoach 2010 (theo doi 11-8-2010)" xfId="3205"/>
    <cellStyle name="T_Khao satD1_Ke hoach 2010 (theo doi 11-8-2010) 2" xfId="3206"/>
    <cellStyle name="T_Khao satD1_ke hoach dau thau 30-6-2010" xfId="3207"/>
    <cellStyle name="T_Khao satD1_ke hoach dau thau 30-6-2010 2" xfId="3208"/>
    <cellStyle name="T_Khao satD1_KH Von 2012 gui BKH 1" xfId="3209"/>
    <cellStyle name="T_Khao satD1_KH Von 2012 gui BKH 1 2" xfId="3210"/>
    <cellStyle name="T_Khao satD1_nguon dau năm huyen" xfId="5578"/>
    <cellStyle name="T_Khao satD1_QD ke hoach dau thau" xfId="3211"/>
    <cellStyle name="T_Khao satD1_QD ke hoach dau thau 2" xfId="3212"/>
    <cellStyle name="T_Khao satD1_QT cac huyen thi 2009(Moi)" xfId="5579"/>
    <cellStyle name="T_Khao satD1_QT cac huyen thi 2014" xfId="5580"/>
    <cellStyle name="T_Khao satD1_quyet toan chi ngay 18.6" xfId="5581"/>
    <cellStyle name="T_Khao satD1_thái" xfId="5582"/>
    <cellStyle name="T_Khao satD1_Tienluong" xfId="3213"/>
    <cellStyle name="T_Khao satD1_Tienluong 2" xfId="3214"/>
    <cellStyle name="T_Khao satD1_tinh toan hoang ha" xfId="3215"/>
    <cellStyle name="T_Khao satD1_tinh toan hoang ha 2" xfId="3216"/>
    <cellStyle name="T_Khao satD1_tinh toan hoang ha 3" xfId="5583"/>
    <cellStyle name="T_Khao satD1_Tong von ĐTPT" xfId="3217"/>
    <cellStyle name="T_Khao satD1_Tong von ĐTPT 2" xfId="3218"/>
    <cellStyle name="T_Khoi luong §­êng èng" xfId="3219"/>
    <cellStyle name="T_Khoi luong §­êng èng 2" xfId="3220"/>
    <cellStyle name="T_Khoi luong §­êng èng_bieu ke hoach dau thau" xfId="3221"/>
    <cellStyle name="T_Khoi luong §­êng èng_bieu ke hoach dau thau 2" xfId="3222"/>
    <cellStyle name="T_Khoi luong §­êng èng_bieu ke hoach dau thau truong mam non SKH" xfId="3223"/>
    <cellStyle name="T_Khoi luong §­êng èng_bieu ke hoach dau thau truong mam non SKH 2" xfId="3224"/>
    <cellStyle name="T_Khoi luong §­êng èng_Book1" xfId="3225"/>
    <cellStyle name="T_Khoi luong §­êng èng_Book1 2" xfId="3226"/>
    <cellStyle name="T_Khoi luong §­êng èng_DTTD chieng chan Tham lai 29-9-2009" xfId="3227"/>
    <cellStyle name="T_Khoi luong §­êng èng_DTTD chieng chan Tham lai 29-9-2009 2" xfId="3228"/>
    <cellStyle name="T_Khoi luong §­êng èng_Ke hoach 2010 (theo doi 11-8-2010)" xfId="3229"/>
    <cellStyle name="T_Khoi luong §­êng èng_Ke hoach 2010 (theo doi 11-8-2010) 2" xfId="3230"/>
    <cellStyle name="T_Khoi luong §­êng èng_ke hoach dau thau 30-6-2010" xfId="3231"/>
    <cellStyle name="T_Khoi luong §­êng èng_ke hoach dau thau 30-6-2010 2" xfId="3232"/>
    <cellStyle name="T_Khoi luong §­êng èng_QD ke hoach dau thau" xfId="3233"/>
    <cellStyle name="T_Khoi luong §­êng èng_QD ke hoach dau thau 2" xfId="3234"/>
    <cellStyle name="T_Khoi luong §­êng èng_tinh toan hoang ha" xfId="3235"/>
    <cellStyle name="T_Khoi luong §­êng èng_tinh toan hoang ha 2" xfId="3236"/>
    <cellStyle name="T_Khoi luong §­êng èng_tinh toan hoang ha 3" xfId="5584"/>
    <cellStyle name="T_KL san nen Phieng Ot" xfId="3237"/>
    <cellStyle name="T_KL san nen Phieng Ot 2" xfId="3238"/>
    <cellStyle name="T_Kldao dap" xfId="3239"/>
    <cellStyle name="T_Kldao dap 2" xfId="3240"/>
    <cellStyle name="T_Kldao dap 3" xfId="5585"/>
    <cellStyle name="T_Kldao dap_Bao cao TPCP" xfId="3241"/>
    <cellStyle name="T_Kldao dap_Bao cao TPCP 2" xfId="3242"/>
    <cellStyle name="T_Kldao dap_Bao cao TPCP 3" xfId="5586"/>
    <cellStyle name="T_Kldao dap_bieu KT t10" xfId="5587"/>
    <cellStyle name="T_Kldao dap_bieu KT t10_chuyen nguon,  ket d­u 1-sua" xfId="5588"/>
    <cellStyle name="T_Kldao dap_bieu KT t10_QT khoi tinh  10.4.2015" xfId="5589"/>
    <cellStyle name="T_Kldao dap_bieu KT t10_Trung uong bo sung du toan 2013" xfId="5590"/>
    <cellStyle name="T_Kldao dap_Book1" xfId="3243"/>
    <cellStyle name="T_Kldao dap_Book1 2" xfId="3244"/>
    <cellStyle name="T_Kldao dap_Book1 3" xfId="5591"/>
    <cellStyle name="T_Kldao dap_Book1_Bao cao TPCP" xfId="3245"/>
    <cellStyle name="T_Kldao dap_Book1_Bao cao TPCP 2" xfId="5592"/>
    <cellStyle name="T_Kldao dap_GVL" xfId="3246"/>
    <cellStyle name="T_Kldao dap_GVL 2" xfId="3247"/>
    <cellStyle name="T_Kldao dap_GVL 3" xfId="5593"/>
    <cellStyle name="T_Kldao dap_Ke hoach 2010 (theo doi 11-8-2010)" xfId="3248"/>
    <cellStyle name="T_Kldao dap_nguon dau năm huyen" xfId="5594"/>
    <cellStyle name="T_Kldao dap_QT cac huyen thi 2009(Moi)" xfId="5595"/>
    <cellStyle name="T_Kldao dap_QT cac huyen thi 2014" xfId="5596"/>
    <cellStyle name="T_Kldao dap_quyet toan chi ngay 18.6" xfId="5597"/>
    <cellStyle name="T_Kldao dap_thái" xfId="5598"/>
    <cellStyle name="T_KTOANKSAT" xfId="3249"/>
    <cellStyle name="T_KTOANKSAT 2" xfId="3250"/>
    <cellStyle name="T_MACRO DIR-PTVT-07" xfId="3251"/>
    <cellStyle name="T_MACRO DIR-PTVT-07 2" xfId="3252"/>
    <cellStyle name="T_MACRO DIR-PTVT-07 3" xfId="5599"/>
    <cellStyle name="T_MACRO DIR-PTVT-07_GVL" xfId="3253"/>
    <cellStyle name="T_MACRO DIR-PTVT-07_GVL 2" xfId="3254"/>
    <cellStyle name="T_MACRO DIR-PTVT-07_GVL 3" xfId="5600"/>
    <cellStyle name="T_MACRO DIR-PTVT-07_GVL_Ngan sach 2014.1" xfId="5601"/>
    <cellStyle name="T_MACRO DIR-PTVT-07_Ke hoach 2010 (theo doi 11-8-2010)" xfId="3255"/>
    <cellStyle name="T_Me_Tri_6_07" xfId="3256"/>
    <cellStyle name="T_Me_Tri_6_07 2" xfId="3257"/>
    <cellStyle name="T_N2 thay dat (N1-1)" xfId="3258"/>
    <cellStyle name="T_N2 thay dat (N1-1) 2" xfId="3259"/>
    <cellStyle name="T_Ngan sach 2013" xfId="5602"/>
    <cellStyle name="T_nguon dau năm huyen" xfId="5603"/>
    <cellStyle name="T_Nha lop hoc 8 P" xfId="3260"/>
    <cellStyle name="T_Nha lop hoc 8 P 2" xfId="3261"/>
    <cellStyle name="T_NPP Khanh Vinh Thai Nguyen - BC KTTB_CTrinh_TB__20_loc__Milk_Yomilk_CK1" xfId="3262"/>
    <cellStyle name="T_NPP Khanh Vinh Thai Nguyen - BC KTTB_CTrinh_TB__20_loc__Milk_Yomilk_CK1 2" xfId="5604"/>
    <cellStyle name="T_NPP Khanh Vinh Thai Nguyen - BC KTTB_CTrinh_TB__20_loc__Milk_Yomilk_CK1_bieu KT t10" xfId="5605"/>
    <cellStyle name="T_NPP Khanh Vinh Thai Nguyen - BC KTTB_CTrinh_TB__20_loc__Milk_Yomilk_CK1_bieu KT t10_chuyen nguon,  ket d­u 1-sua" xfId="5606"/>
    <cellStyle name="T_NPP Khanh Vinh Thai Nguyen - BC KTTB_CTrinh_TB__20_loc__Milk_Yomilk_CK1_bieu KT t10_QT khoi tinh  10.4.2015" xfId="5607"/>
    <cellStyle name="T_NPP Khanh Vinh Thai Nguyen - BC KTTB_CTrinh_TB__20_loc__Milk_Yomilk_CK1_bieu KT t10_Trung uong bo sung du toan 2013" xfId="5608"/>
    <cellStyle name="T_NPP Khanh Vinh Thai Nguyen - BC KTTB_CTrinh_TB__20_loc__Milk_Yomilk_CK1_nguon dau năm huyen" xfId="5609"/>
    <cellStyle name="T_NPP Khanh Vinh Thai Nguyen - BC KTTB_CTrinh_TB__20_loc__Milk_Yomilk_CK1_QT cac huyen thi 2009(Moi)" xfId="5610"/>
    <cellStyle name="T_NPP Khanh Vinh Thai Nguyen - BC KTTB_CTrinh_TB__20_loc__Milk_Yomilk_CK1_QT cac huyen thi 2014" xfId="5611"/>
    <cellStyle name="T_NPP Khanh Vinh Thai Nguyen - BC KTTB_CTrinh_TB__20_loc__Milk_Yomilk_CK1_quyet toan chi ngay 18.6" xfId="5612"/>
    <cellStyle name="T_NPP Khanh Vinh Thai Nguyen - BC KTTB_CTrinh_TB__20_loc__Milk_Yomilk_CK1_thái" xfId="5613"/>
    <cellStyle name="T_Phan tich vat tu" xfId="3263"/>
    <cellStyle name="T_Phan tich vat tu 2" xfId="3264"/>
    <cellStyle name="T_Phuong an can doi nam 2008" xfId="3265"/>
    <cellStyle name="T_QT cac huyen thi 2009(Moi)" xfId="5614"/>
    <cellStyle name="T_QT cac huyen thi 2014" xfId="5615"/>
    <cellStyle name="T_QT di chuyen ca phe" xfId="3266"/>
    <cellStyle name="T_QT di chuyen ca phe 2" xfId="5616"/>
    <cellStyle name="T_QT di chuyen ca phe_Ra soat KH von 2011 (Huy-11-11-11)" xfId="3267"/>
    <cellStyle name="T_QT di chuyen ca phe_Ra soat KH von 2011 (Huy-11-11-11) 2" xfId="3268"/>
    <cellStyle name="T_quyet toan chi ngay 18.6" xfId="5617"/>
    <cellStyle name="T_Ra soat KH von 2011 (Huy-11-11-11)" xfId="3269"/>
    <cellStyle name="T_Ra soat KH von 2011 (Huy-11-11-11) 2" xfId="3270"/>
    <cellStyle name="T_San Nen TDC P.Ot.suaxls" xfId="3271"/>
    <cellStyle name="T_San Nen TDC P.Ot.suaxls 2" xfId="3272"/>
    <cellStyle name="T_Seagame(BTL)" xfId="3273"/>
    <cellStyle name="T_Sheet1" xfId="3274"/>
    <cellStyle name="T_Sheet1 2" xfId="5618"/>
    <cellStyle name="T_Sheet1_bieu KT t10" xfId="5619"/>
    <cellStyle name="T_Sheet1_bieu KT t10_chuyen nguon,  ket d­u 1-sua" xfId="5620"/>
    <cellStyle name="T_Sheet1_bieu KT t10_QT khoi tinh  10.4.2015" xfId="5621"/>
    <cellStyle name="T_Sheet1_bieu KT t10_Trung uong bo sung du toan 2013" xfId="5622"/>
    <cellStyle name="T_Sheet1_nguon dau năm huyen" xfId="5623"/>
    <cellStyle name="T_Sheet1_QT cac huyen thi 2009(Moi)" xfId="5624"/>
    <cellStyle name="T_Sheet1_QT cac huyen thi 2014" xfId="5625"/>
    <cellStyle name="T_Sheet1_quyet toan chi ngay 18.6" xfId="5626"/>
    <cellStyle name="T_Sheet1_thái" xfId="5627"/>
    <cellStyle name="T_Sheet2" xfId="3275"/>
    <cellStyle name="T_Sheet2 2" xfId="3276"/>
    <cellStyle name="T_Sheet2 3" xfId="5628"/>
    <cellStyle name="T_Sheet2_bieu tong hop lai kh von 2011 gui phong TH-KTDN" xfId="3277"/>
    <cellStyle name="T_Sheet2_Copy of KH PHAN BO VON ĐỐI ỨNG NAM 2011 (30 TY phuong án gop WB)" xfId="3278"/>
    <cellStyle name="T_Sheet2_GVL" xfId="3279"/>
    <cellStyle name="T_Sheet2_GVL 2" xfId="3280"/>
    <cellStyle name="T_Sheet2_GVL 3" xfId="5629"/>
    <cellStyle name="T_Sheet2_GVL_Ngan sach 2014.1" xfId="5630"/>
    <cellStyle name="T_Sheet2_KH Von 2012 gui BKH 1" xfId="3281"/>
    <cellStyle name="T_Sheet2_Tong von ĐTPT" xfId="3282"/>
    <cellStyle name="T_Sheet2_Tong von ĐTPT 2" xfId="3283"/>
    <cellStyle name="T_Sin Chai" xfId="3284"/>
    <cellStyle name="T_Sin Chai 2" xfId="3285"/>
    <cellStyle name="T_Sin Chai 3" xfId="5631"/>
    <cellStyle name="T_Sin Chai_GVL" xfId="3286"/>
    <cellStyle name="T_Sin Chai_GVL 2" xfId="3287"/>
    <cellStyle name="T_Sin Chai_GVL 3" xfId="5632"/>
    <cellStyle name="T_Sin Chai_GVL_Ngan sach 2014.1" xfId="5633"/>
    <cellStyle name="T_Sin Chai_Ke hoach 2010 (theo doi 11-8-2010)" xfId="3288"/>
    <cellStyle name="T_So GTVT" xfId="3289"/>
    <cellStyle name="T_sua chua cham trung bay  mien Bac" xfId="3290"/>
    <cellStyle name="T_sua chua cham trung bay  mien Bac 2" xfId="5634"/>
    <cellStyle name="T_sua chua cham trung bay  mien Bac_bieu KT t10" xfId="5635"/>
    <cellStyle name="T_sua chua cham trung bay  mien Bac_bieu KT t10_chuyen nguon,  ket d­u 1-sua" xfId="5636"/>
    <cellStyle name="T_sua chua cham trung bay  mien Bac_bieu KT t10_QT khoi tinh  10.4.2015" xfId="5637"/>
    <cellStyle name="T_sua chua cham trung bay  mien Bac_bieu KT t10_Trung uong bo sung du toan 2013" xfId="5638"/>
    <cellStyle name="T_sua chua cham trung bay  mien Bac_nguon dau năm huyen" xfId="5639"/>
    <cellStyle name="T_sua chua cham trung bay  mien Bac_QT cac huyen thi 2009(Moi)" xfId="5640"/>
    <cellStyle name="T_sua chua cham trung bay  mien Bac_QT cac huyen thi 2014" xfId="5641"/>
    <cellStyle name="T_sua chua cham trung bay  mien Bac_quyet toan chi ngay 18.6" xfId="5642"/>
    <cellStyle name="T_sua chua cham trung bay  mien Bac_thái" xfId="5643"/>
    <cellStyle name="T_TDT + duong(8-5-07)" xfId="3291"/>
    <cellStyle name="T_TDT + duong(8-5-07) 2" xfId="3292"/>
    <cellStyle name="T_TH thu-chi NS 2007" xfId="5644"/>
    <cellStyle name="T_TH thu-chi NS 2007_chuyen nguon,  ket d­u 1-sua" xfId="5645"/>
    <cellStyle name="T_TH thu-chi NS 2007_QT khoi tinh  10.4.2015" xfId="5646"/>
    <cellStyle name="T_TH thu-chi NS 2007_Trung uong bo sung du toan 2013" xfId="5647"/>
    <cellStyle name="T_thái" xfId="5648"/>
    <cellStyle name="T_tham_tra_du_toan" xfId="3293"/>
    <cellStyle name="T_tham_tra_du_toan 2" xfId="3294"/>
    <cellStyle name="T_Thang 11" xfId="3295"/>
    <cellStyle name="T_Thang 11 2" xfId="5649"/>
    <cellStyle name="T_Thang 11_bieu KT t10" xfId="5650"/>
    <cellStyle name="T_Thang 11_bieu KT t10_chuyen nguon,  ket d­u 1-sua" xfId="5651"/>
    <cellStyle name="T_Thang 11_bieu KT t10_QT khoi tinh  10.4.2015" xfId="5652"/>
    <cellStyle name="T_Thang 11_bieu KT t10_Trung uong bo sung du toan 2013" xfId="5653"/>
    <cellStyle name="T_Thang 11_nguon dau năm huyen" xfId="5654"/>
    <cellStyle name="T_Thang 11_QT cac huyen thi 2009(Moi)" xfId="5655"/>
    <cellStyle name="T_Thang 11_QT cac huyen thi 2014" xfId="5656"/>
    <cellStyle name="T_Thang 11_quyet toan chi ngay 18.6" xfId="5657"/>
    <cellStyle name="T_Thang 11_thái" xfId="5658"/>
    <cellStyle name="T_THAU CAT" xfId="3296"/>
    <cellStyle name="T_THAU CAT 2" xfId="3297"/>
    <cellStyle name="T_Theo doi CT 135 giai doan 2" xfId="3298"/>
    <cellStyle name="T_Theo doi CT 135 giai doan 2 2" xfId="3299"/>
    <cellStyle name="T_Thiet bi" xfId="3300"/>
    <cellStyle name="T_Thiet bi 2" xfId="5659"/>
    <cellStyle name="T_Thiet bi_bieu ke hoach dau thau" xfId="3301"/>
    <cellStyle name="T_Thiet bi_bieu ke hoach dau thau 2" xfId="3302"/>
    <cellStyle name="T_Thiet bi_bieu ke hoach dau thau truong mam non SKH" xfId="3303"/>
    <cellStyle name="T_Thiet bi_bieu ke hoach dau thau truong mam non SKH 2" xfId="3304"/>
    <cellStyle name="T_Thiet bi_bieu tong hop lai kh von 2011 gui phong TH-KTDN" xfId="3305"/>
    <cellStyle name="T_Thiet bi_bieu tong hop lai kh von 2011 gui phong TH-KTDN 2" xfId="3306"/>
    <cellStyle name="T_Thiet bi_Book1" xfId="3307"/>
    <cellStyle name="T_Thiet bi_Book1 2" xfId="3308"/>
    <cellStyle name="T_Thiet bi_Book1 3" xfId="5660"/>
    <cellStyle name="T_Thiet bi_Book1_1" xfId="3309"/>
    <cellStyle name="T_Thiet bi_Book1_1 2" xfId="3310"/>
    <cellStyle name="T_Thiet bi_Book1_DTTD chieng chan Tham lai 29-9-2009" xfId="3311"/>
    <cellStyle name="T_Thiet bi_Book1_DTTD chieng chan Tham lai 29-9-2009 2" xfId="3312"/>
    <cellStyle name="T_Thiet bi_Book1_Ke hoach 2010 (theo doi 11-8-2010)" xfId="3313"/>
    <cellStyle name="T_Thiet bi_Book1_Ke hoach 2010 (theo doi 11-8-2010) 2" xfId="3314"/>
    <cellStyle name="T_Thiet bi_Book1_ke hoach dau thau 30-6-2010" xfId="3315"/>
    <cellStyle name="T_Thiet bi_Book1_ke hoach dau thau 30-6-2010 2" xfId="3316"/>
    <cellStyle name="T_Thiet bi_Book1_QT khoi tinh  10.4.2015" xfId="5661"/>
    <cellStyle name="T_Thiet bi_Book1_Trung uong bo sung du toan 2013" xfId="5662"/>
    <cellStyle name="T_Thiet bi_Copy of KH PHAN BO VON ĐỐI ỨNG NAM 2011 (30 TY phuong án gop WB)" xfId="3317"/>
    <cellStyle name="T_Thiet bi_Copy of KH PHAN BO VON ĐỐI ỨNG NAM 2011 (30 TY phuong án gop WB) 2" xfId="3318"/>
    <cellStyle name="T_Thiet bi_DTTD chieng chan Tham lai 29-9-2009" xfId="3319"/>
    <cellStyle name="T_Thiet bi_DTTD chieng chan Tham lai 29-9-2009 2" xfId="3320"/>
    <cellStyle name="T_Thiet bi_Du toan nuoc San Thang (GD2)" xfId="3321"/>
    <cellStyle name="T_Thiet bi_Du toan nuoc San Thang (GD2) 2" xfId="3322"/>
    <cellStyle name="T_Thiet bi_Du toan nuoc San Thang (GD2) 3" xfId="5663"/>
    <cellStyle name="T_Thiet bi_Du toan nuoc San Thang (GD2)_QT khoi tinh  10.4.2015" xfId="5664"/>
    <cellStyle name="T_Thiet bi_Du toan nuoc San Thang (GD2)_Trung uong bo sung du toan 2013" xfId="5665"/>
    <cellStyle name="T_Thiet bi_Ke hoach 2010 (theo doi 11-8-2010)" xfId="3323"/>
    <cellStyle name="T_Thiet bi_Ke hoach 2010 (theo doi 11-8-2010) 2" xfId="3324"/>
    <cellStyle name="T_Thiet bi_ke hoach dau thau 30-6-2010" xfId="3325"/>
    <cellStyle name="T_Thiet bi_ke hoach dau thau 30-6-2010 2" xfId="3326"/>
    <cellStyle name="T_Thiet bi_KH Von 2012 gui BKH 1" xfId="3327"/>
    <cellStyle name="T_Thiet bi_KH Von 2012 gui BKH 1 2" xfId="3328"/>
    <cellStyle name="T_Thiet bi_QD ke hoach dau thau" xfId="3329"/>
    <cellStyle name="T_Thiet bi_QD ke hoach dau thau 2" xfId="3330"/>
    <cellStyle name="T_Thiet bi_QT khoi tinh  10.4.2015" xfId="5666"/>
    <cellStyle name="T_Thiet bi_Ra soat KH von 2011 (Huy-11-11-11)" xfId="3331"/>
    <cellStyle name="T_Thiet bi_Ra soat KH von 2011 (Huy-11-11-11) 2" xfId="3332"/>
    <cellStyle name="T_Thiet bi_tinh toan hoang ha" xfId="3333"/>
    <cellStyle name="T_Thiet bi_tinh toan hoang ha 2" xfId="3334"/>
    <cellStyle name="T_Thiet bi_tinh toan hoang ha 3" xfId="5667"/>
    <cellStyle name="T_Thiet bi_tinh toan hoang ha_QT khoi tinh  10.4.2015" xfId="5668"/>
    <cellStyle name="T_Thiet bi_tinh toan hoang ha_Trung uong bo sung du toan 2013" xfId="5669"/>
    <cellStyle name="T_Thiet bi_Tong von ĐTPT" xfId="3335"/>
    <cellStyle name="T_Thiet bi_Tong von ĐTPT 2" xfId="3336"/>
    <cellStyle name="T_Thiet bi_Trung uong bo sung du toan 2013" xfId="5670"/>
    <cellStyle name="T_tien2004" xfId="3337"/>
    <cellStyle name="T_tien2004 2" xfId="3338"/>
    <cellStyle name="T_tien2004 3" xfId="5671"/>
    <cellStyle name="T_tien2004_bieu ke hoach dau thau" xfId="3339"/>
    <cellStyle name="T_tien2004_bieu ke hoach dau thau 2" xfId="3340"/>
    <cellStyle name="T_tien2004_bieu ke hoach dau thau truong mam non SKH" xfId="3341"/>
    <cellStyle name="T_tien2004_bieu ke hoach dau thau truong mam non SKH 2" xfId="3342"/>
    <cellStyle name="T_tien2004_bieu KT t10" xfId="5672"/>
    <cellStyle name="T_tien2004_bieu KT t10_chuyen nguon,  ket d­u 1-sua" xfId="5673"/>
    <cellStyle name="T_tien2004_bieu KT t10_QT khoi tinh  10.4.2015" xfId="5674"/>
    <cellStyle name="T_tien2004_bieu KT t10_Trung uong bo sung du toan 2013" xfId="5675"/>
    <cellStyle name="T_tien2004_bieu tong hop lai kh von 2011 gui phong TH-KTDN" xfId="3343"/>
    <cellStyle name="T_tien2004_bieu tong hop lai kh von 2011 gui phong TH-KTDN 2" xfId="3344"/>
    <cellStyle name="T_tien2004_Book1" xfId="3345"/>
    <cellStyle name="T_tien2004_Book1 2" xfId="3346"/>
    <cellStyle name="T_tien2004_Book1_Ke hoach 2010 (theo doi 11-8-2010)" xfId="3347"/>
    <cellStyle name="T_tien2004_Copy of KH PHAN BO VON ĐỐI ỨNG NAM 2011 (30 TY phuong án gop WB)" xfId="3348"/>
    <cellStyle name="T_tien2004_Copy of KH PHAN BO VON ĐỐI ỨNG NAM 2011 (30 TY phuong án gop WB) 2" xfId="3349"/>
    <cellStyle name="T_tien2004_DT tieu hoc diem TDC ban Cho 28-02-09" xfId="3350"/>
    <cellStyle name="T_tien2004_DT tieu hoc diem TDC ban Cho 28-02-09 2" xfId="3351"/>
    <cellStyle name="T_tien2004_DTTD chieng chan Tham lai 29-9-2009" xfId="3352"/>
    <cellStyle name="T_tien2004_DTTD chieng chan Tham lai 29-9-2009 2" xfId="3353"/>
    <cellStyle name="T_tien2004_GVL" xfId="3354"/>
    <cellStyle name="T_tien2004_GVL 2" xfId="3355"/>
    <cellStyle name="T_tien2004_Ke hoach 2010 (theo doi 11-8-2010)" xfId="3356"/>
    <cellStyle name="T_tien2004_Ke hoach 2010 (theo doi 11-8-2010) 2" xfId="3357"/>
    <cellStyle name="T_tien2004_ke hoach dau thau 30-6-2010" xfId="3358"/>
    <cellStyle name="T_tien2004_ke hoach dau thau 30-6-2010 2" xfId="3359"/>
    <cellStyle name="T_tien2004_KH Von 2012 gui BKH 1" xfId="3360"/>
    <cellStyle name="T_tien2004_KH Von 2012 gui BKH 1 2" xfId="3361"/>
    <cellStyle name="T_tien2004_nguon dau năm huyen" xfId="5676"/>
    <cellStyle name="T_tien2004_QD ke hoach dau thau" xfId="3362"/>
    <cellStyle name="T_tien2004_QD ke hoach dau thau 2" xfId="3363"/>
    <cellStyle name="T_tien2004_QT cac huyen thi 2009(Moi)" xfId="5677"/>
    <cellStyle name="T_tien2004_QT cac huyen thi 2014" xfId="5678"/>
    <cellStyle name="T_tien2004_quyet toan chi ngay 18.6" xfId="5679"/>
    <cellStyle name="T_tien2004_thái" xfId="5680"/>
    <cellStyle name="T_tien2004_Tienluong" xfId="3364"/>
    <cellStyle name="T_tien2004_Tienluong 2" xfId="3365"/>
    <cellStyle name="T_tien2004_tinh toan hoang ha" xfId="3366"/>
    <cellStyle name="T_tien2004_tinh toan hoang ha 2" xfId="3367"/>
    <cellStyle name="T_tien2004_tinh toan hoang ha 3" xfId="5681"/>
    <cellStyle name="T_tien2004_Tong von ĐTPT" xfId="3368"/>
    <cellStyle name="T_tien2004_Tong von ĐTPT 2" xfId="3369"/>
    <cellStyle name="T_Tienluong" xfId="3370"/>
    <cellStyle name="T_Tienluong 2" xfId="3371"/>
    <cellStyle name="T_tinh toan hoang ha" xfId="3372"/>
    <cellStyle name="T_tinh toan hoang ha 2" xfId="3373"/>
    <cellStyle name="T_tinh toan hoang ha 3" xfId="5682"/>
    <cellStyle name="T_TINH TOAN THUY LUC" xfId="3374"/>
    <cellStyle name="T_TINH TOAN THUY LUC 2" xfId="3375"/>
    <cellStyle name="T_TINH TOAN THUY LUC 3" xfId="5683"/>
    <cellStyle name="T_TINH TOAN THUY LUC_bieu KT t10" xfId="5684"/>
    <cellStyle name="T_TINH TOAN THUY LUC_bieu KT t10_chuyen nguon,  ket d­u 1-sua" xfId="5685"/>
    <cellStyle name="T_TINH TOAN THUY LUC_bieu KT t10_QT khoi tinh  10.4.2015" xfId="5686"/>
    <cellStyle name="T_TINH TOAN THUY LUC_bieu KT t10_Trung uong bo sung du toan 2013" xfId="5687"/>
    <cellStyle name="T_TINH TOAN THUY LUC_GVL" xfId="3376"/>
    <cellStyle name="T_TINH TOAN THUY LUC_GVL 2" xfId="3377"/>
    <cellStyle name="T_TINH TOAN THUY LUC_GVL 3" xfId="5688"/>
    <cellStyle name="T_TINH TOAN THUY LUC_Ke hoach 2010 (theo doi 11-8-2010)" xfId="3378"/>
    <cellStyle name="T_TINH TOAN THUY LUC_nguon dau năm huyen" xfId="5689"/>
    <cellStyle name="T_TINH TOAN THUY LUC_QT cac huyen thi 2009(Moi)" xfId="5690"/>
    <cellStyle name="T_TINH TOAN THUY LUC_QT cac huyen thi 2014" xfId="5691"/>
    <cellStyle name="T_TINH TOAN THUY LUC_quyet toan chi ngay 18.6" xfId="5692"/>
    <cellStyle name="T_TINH TOAN THUY LUC_thái" xfId="5693"/>
    <cellStyle name="T_Tong DT_Then Thau26-09" xfId="3379"/>
    <cellStyle name="T_Tong DT_Then Thau26-09 2" xfId="3380"/>
    <cellStyle name="T_Tong DT_Then Thau26-09_chuyen nguon,  ket d­u 1-sua" xfId="5694"/>
    <cellStyle name="T_Tong DT_Then Thau26-09_QT khoi tinh  10.4.2015" xfId="5695"/>
    <cellStyle name="T_Tong DT_Then Thau26-09_Trung uong bo sung du toan 2013" xfId="5696"/>
    <cellStyle name="T_Tong hop gia tri" xfId="3381"/>
    <cellStyle name="T_Tong hop gia tri 2" xfId="3382"/>
    <cellStyle name="T_Tong hop gia tri_chuyen nguon,  ket d­u 1-sua" xfId="5697"/>
    <cellStyle name="T_Tong hop gia tri_QT khoi tinh  10.4.2015" xfId="5698"/>
    <cellStyle name="T_Tong hop gia tri_Trung uong bo sung du toan 2013" xfId="5699"/>
    <cellStyle name="T_Tong von ĐTPT" xfId="3383"/>
    <cellStyle name="T_Tong von ĐTPT 2" xfId="3384"/>
    <cellStyle name="T_Trung uong bo sung du toan 2013" xfId="5700"/>
    <cellStyle name="T_Trung uong bo sung du toan 2014" xfId="5701"/>
    <cellStyle name="T_TT THUY LUC HUOI DAO DANG" xfId="3385"/>
    <cellStyle name="T_TT THUY LUC HUOI DAO DANG 2" xfId="3386"/>
    <cellStyle name="T_TT THUY LUC HUOI DAO DANG 3" xfId="5702"/>
    <cellStyle name="T_TT THUY LUC HUOI DAO DANG_GVL" xfId="3387"/>
    <cellStyle name="T_TT THUY LUC HUOI DAO DANG_GVL 2" xfId="3388"/>
    <cellStyle name="T_TT THUY LUC HUOI DAO DANG_GVL 3" xfId="5703"/>
    <cellStyle name="T_TT THUY LUC HUOI DAO DANG_Ke hoach 2010 (theo doi 11-8-2010)" xfId="3389"/>
    <cellStyle name="T_TT.Nam Tam" xfId="3390"/>
    <cellStyle name="T_TT.Nam Tam 2" xfId="3391"/>
    <cellStyle name="T_TT.Nam Tam 3" xfId="5704"/>
    <cellStyle name="T_ÿÿÿÿÿ" xfId="3392"/>
    <cellStyle name="T_ÿÿÿÿÿ 2" xfId="3393"/>
    <cellStyle name="TD1" xfId="3394"/>
    <cellStyle name="TD1 2" xfId="5705"/>
    <cellStyle name="tde" xfId="3395"/>
    <cellStyle name="tde 2" xfId="5706"/>
    <cellStyle name="Text Indent A" xfId="3396"/>
    <cellStyle name="Text Indent A 2" xfId="5707"/>
    <cellStyle name="Text Indent B" xfId="3397"/>
    <cellStyle name="Text Indent B 2" xfId="3398"/>
    <cellStyle name="Text Indent C" xfId="3399"/>
    <cellStyle name="Text Indent C 2" xfId="3400"/>
    <cellStyle name="Text Indent C 3" xfId="5708"/>
    <cellStyle name="th" xfId="3401"/>
    <cellStyle name="þ_x001d_" xfId="3402"/>
    <cellStyle name="th 2" xfId="3403"/>
    <cellStyle name="þ_x001d_ 2" xfId="3404"/>
    <cellStyle name="th 3" xfId="5709"/>
    <cellStyle name="th_BIỂU TỔNG HỢP LẦN CUỐI SỬA THEO NGHI QUYẾT SỐ 81" xfId="3405"/>
    <cellStyle name="þ_DU THAO BCKT LChâu" xfId="3406"/>
    <cellStyle name="þ_DU THAO BCKT LChâu 2" xfId="3407"/>
    <cellStyle name="than" xfId="3408"/>
    <cellStyle name="Thanh" xfId="3409"/>
    <cellStyle name="Thanh 2" xfId="3410"/>
    <cellStyle name="þ_x001d_ð" xfId="3411"/>
    <cellStyle name="þ_x001d_ð 2" xfId="3412"/>
    <cellStyle name="þ_x001d_ð¤_x000c_¯" xfId="3413"/>
    <cellStyle name="þ_x001d_ð¤_x000c_¯ 2" xfId="5710"/>
    <cellStyle name="þ_x001d_ð¤_x000c_¯þ_x0014__x000d_" xfId="3414"/>
    <cellStyle name="þ_x001d_ð¤_x000c_¯þ_x0014__x000d_ 2" xfId="5711"/>
    <cellStyle name="þ_x001d_ð¤_x000c_¯þ_x0014__x000d_¨þU" xfId="3415"/>
    <cellStyle name="þ_x001d_ð¤_x000c_¯þ_x0014__x000d_¨þU_x0001_" xfId="3416"/>
    <cellStyle name="þ_x001d_ð¤_x000c_¯þ_x0014__x000d_¨þU 2" xfId="5712"/>
    <cellStyle name="þ_x001d_ð¤_x000c_¯þ_x0014__x000d_¨þU_x0001_ 2" xfId="5713"/>
    <cellStyle name="þ_x001d_ð¤_x000c_¯þ_x0014__x000d_¨þU_bieu KT t10" xfId="5714"/>
    <cellStyle name="þ_x001d_ð¤_x000c_¯þ_x0014__x000d_¨þU_x0001__bieu KT t10" xfId="5715"/>
    <cellStyle name="þ_x001d_ð¤_x000c_¯þ_x0014__x000d_¨þU_bieu KT t10_chuyen nguon,  ket d­u 1-sua" xfId="5716"/>
    <cellStyle name="þ_x001d_ð¤_x000c_¯þ_x0014__x000d_¨þU_x0001__bieu KT t10_chuyen nguon,  ket d­u 1-sua" xfId="5717"/>
    <cellStyle name="þ_x001d_ð¤_x000c_¯þ_x0014__x000d_¨þU_bieu KT t10_QT khoi tinh  10.4.2015" xfId="5718"/>
    <cellStyle name="þ_x001d_ð¤_x000c_¯þ_x0014__x000d_¨þU_x0001__bieu KT t10_QT khoi tinh  10.4.2015" xfId="5719"/>
    <cellStyle name="þ_x001d_ð¤_x000c_¯þ_x0014__x000d_¨þU_bieu KT t10_Trung uong bo sung du toan 2013" xfId="5720"/>
    <cellStyle name="þ_x001d_ð¤_x000c_¯þ_x0014__x000d_¨þU_x0001__bieu KT t10_Trung uong bo sung du toan 2013" xfId="5721"/>
    <cellStyle name="þ_x001d_ð¤_x000c_¯þ_x0014__x000d_¨þU_nguon dau năm huyen" xfId="5722"/>
    <cellStyle name="þ_x001d_ð¤_x000c_¯þ_x0014__x000d_¨þU_x0001__nguon dau năm huyen" xfId="5723"/>
    <cellStyle name="þ_x001d_ð¤_x000c_¯þ_x0014__x000d_¨þU_QT cac huyen thi 2009(Moi)" xfId="5724"/>
    <cellStyle name="þ_x001d_ð¤_x000c_¯þ_x0014__x000d_¨þU_x0001__QT cac huyen thi 2009(Moi)" xfId="5725"/>
    <cellStyle name="þ_x001d_ð¤_x000c_¯þ_x0014__x000d_¨þU_QT cac huyen thi 2014" xfId="5726"/>
    <cellStyle name="þ_x001d_ð¤_x000c_¯þ_x0014__x000d_¨þU_x0001__QT cac huyen thi 2014" xfId="5727"/>
    <cellStyle name="þ_x001d_ð¤_x000c_¯þ_x0014__x000d_¨þU_quyet toan chi ngay 18.6" xfId="5728"/>
    <cellStyle name="þ_x001d_ð¤_x000c_¯þ_x0014__x000d_¨þU_x0001__quyet toan chi ngay 18.6" xfId="5729"/>
    <cellStyle name="þ_x001d_ð¤_x000c_¯þ_x0014__x000d_¨þU_thái" xfId="5730"/>
    <cellStyle name="þ_x001d_ð¤_x000c_¯þ_x0014__x000d_¨þU_x0001__thái" xfId="5731"/>
    <cellStyle name="þ_x001d_ð¤_x000c_¯þ_x0014__x000d_¨þU_x0001_À_x0004_" xfId="3417"/>
    <cellStyle name="þ_x001d_ð¤_x000c_¯þ_x0014__x000d_¨þU_x0001_À_x0004_ 2" xfId="5732"/>
    <cellStyle name="þ_x001d_ð¤_x000c_¯þ_x0014__x000d_¨þU_x0001_À_x0004_ _x0015__x000f_" xfId="3418"/>
    <cellStyle name="þ_x001d_ð¤_x000c_¯þ_x0014__x000d_¨þU_x0001_À_x0004_ _x0015__x000f__x0001__x0001_" xfId="3419"/>
    <cellStyle name="þ_x001d_ð¤_x000c_¯þ_x0014__x000d_¨þU_x0001_À_x0004_ _x0015__x000f_ 2" xfId="5733"/>
    <cellStyle name="þ_x001d_ð¤_x000c_¯þ_x0014__x000d_¨þU_x0001_À_x0004_ _x0015__x000f__x0001__x0001_?_x0002_ÿÿÿ" xfId="5734"/>
    <cellStyle name="þ_x001d_ð¤_x000c_¯þ_x0014__x000d_¨þU_x0001_À_x0004_ _x0015__x000f__x0001__x0001_?_x0002_ÿÿÿÿÿÿÿÿÿÿ" xfId="5735"/>
    <cellStyle name="þ_x001d_ð¤_x000c_¯þ_x0014__x000d_¨þU_x0001_À_x0004_ _x0015__x000f__x0001__x0001_?_x0002_ÿÿÿÿÿÿÿÿÿÿÿÿÿÿÿ¯?(_x0002__x001d__x0017_ ???º%ÿÿÿÿ????_x0006__x0016_??????????????Í!Ë??????????           ?????           ?????????_x000d__x000d_U_x000d_H\D2_x000d_D2\DEMO.MSC_x000d_S;C:\DOS;C:\HANH\D3;C:\HANH\D2;C:\NC_x000d_????????????????????????????????????????????????????????????" xfId="3420"/>
    <cellStyle name="þ_x001d_ð¤_x000c_¯þ_x0014__x000d_¨þU_x0001_À_x0004_ _x0015__x000f__x0001__x0001_?_x0002_ÿÿÿÿÿÿÿÿÿÿÿÿÿÿÿ¯?(_x0002__x001d__x0017_ ???º%ÿÿÿÿ????_x0006__x0016_??????????????Í!Ë??????????           ?????           ?????????_x000d__x000d_U_x000d_H\D2_x000d_D2\DEMO.MSC_x000d_S;C:\DOS;C:\HANH\D3;C:\HANH\D2;C:\NC_x000d_???????????????????????????????????????????????????????????? 1" xfId="5736"/>
    <cellStyle name="þ_x001d_ð¤_x000c_¯þ_x0014__x000d_¨þU_x0001_À_x0004_ _x0015__x000f__x0001__x0001_?_x0002_ÿÿÿÿÿÿÿÿÿÿÿÿÿÿÿ¯?(_x0002__x001d__x0017_ ???º%ÿÿÿÿ????_x0006__x0016_??????????????Í!Ë??????????           ?????           ?????????_x000d__x000d_U_x000d_H\D2_x000d_D2\DEMO.MSC_x000d_S;C:\DOS;C:\HANH\D3;C:\HANH\D2;C:\NC_x000d_???????????????????????????????????????????????????????????? 2" xfId="5737"/>
    <cellStyle name="þ_x001d_ð¤_x000c_¯þ_x0014__x000d_¨þU_x0001_À_x0004_ _x0015__x000f__x0001__x0001_?_x0002_ÿÿÿÿÿÿÿÿÿÿÿÿÿÿÿ¯?(_x0002__x001d__x0017_ ???º%ÿÿÿÿ????_x0006__x0016_??????????????Í!Ë??????????           ?????           ?????????_x000d__x000d_U_x000d_H\D2_x000d_D2\DEMO.MSC_x000d_S;C:\DOS;C:\HANH\D3;C:\HANH\D2;C:\NC_x000d_????????????????????????????????????????????????????????????_Book1" xfId="5738"/>
    <cellStyle name="þ_x001d_ð¤_x000c_¯þ_x0014__x000d_¨þU_x0001_À_x0004_ _x0015__x000f__bieu KT t10" xfId="5739"/>
    <cellStyle name="þ_x001d_ð¤_x000c_¯þ_x0014__x000d_¨þU_x0001_À_x0004_ _x0015__x000f__x0001__x0001__bieu KT t10" xfId="5740"/>
    <cellStyle name="þ_x001d_ð¤_x000c_¯þ_x0014__x000d_¨þU_x0001_À_x0004_ _x0015__x000f__bieu KT t10_chuyen nguon,  ket d­u 1-sua" xfId="5741"/>
    <cellStyle name="þ_x001d_ð¤_x000c_¯þ_x0014__x000d_¨þU_x0001_À_x0004_ _x0015__x000f__x0001__x0001__bieu KT t10_chuyen nguon,  ket d­u 1-sua" xfId="5742"/>
    <cellStyle name="þ_x001d_ð¤_x000c_¯þ_x0014__x000d_¨þU_x0001_À_x0004_ _x0015__x000f__bieu KT t10_QT khoi tinh  10.4.2015" xfId="5743"/>
    <cellStyle name="þ_x001d_ð¤_x000c_¯þ_x0014__x000d_¨þU_x0001_À_x0004_ _x0015__x000f__x0001__x0001__bieu KT t10_QT khoi tinh  10.4.2015" xfId="5744"/>
    <cellStyle name="þ_x001d_ð¤_x000c_¯þ_x0014__x000d_¨þU_x0001_À_x0004_ _x0015__x000f__bieu KT t10_Trung uong bo sung du toan 2013" xfId="5745"/>
    <cellStyle name="þ_x001d_ð¤_x000c_¯þ_x0014__x000d_¨þU_x0001_À_x0004_ _x0015__x000f__x0001__x0001__bieu KT t10_Trung uong bo sung du toan 2013" xfId="5746"/>
    <cellStyle name="þ_x001d_ð¤_x000c_¯þ_x0014__x000d_¨þU_x0001_À_x0004_ _x0015__x000f__nguon dau năm huyen" xfId="5747"/>
    <cellStyle name="þ_x001d_ð¤_x000c_¯þ_x0014__x000d_¨þU_x0001_À_x0004_ _x0015__x000f__x0001__x0001__nguon dau năm huyen" xfId="5748"/>
    <cellStyle name="þ_x001d_ð¤_x000c_¯þ_x0014__x000d_¨þU_x0001_À_x0004_ _x0015__x000f__QT cac huyen thi 2009(Moi)" xfId="5749"/>
    <cellStyle name="þ_x001d_ð¤_x000c_¯þ_x0014__x000d_¨þU_x0001_À_x0004_ _x0015__x000f__x0001__x0001__QT cac huyen thi 2009(Moi)" xfId="5750"/>
    <cellStyle name="þ_x001d_ð¤_x000c_¯þ_x0014__x000d_¨þU_x0001_À_x0004_ _x0015__x000f__QT cac huyen thi 2014" xfId="5751"/>
    <cellStyle name="þ_x001d_ð¤_x000c_¯þ_x0014__x000d_¨þU_x0001_À_x0004_ _x0015__x000f__x0001__x0001__QT cac huyen thi 2014" xfId="5752"/>
    <cellStyle name="þ_x001d_ð¤_x000c_¯þ_x0014__x000d_¨þU_x0001_À_x0004_ _x0015__x000f__quyet toan chi ngay 18.6" xfId="5753"/>
    <cellStyle name="þ_x001d_ð¤_x000c_¯þ_x0014__x000d_¨þU_x0001_À_x0004_ _x0015__x000f__x0001__x0001__quyet toan chi ngay 18.6" xfId="5754"/>
    <cellStyle name="þ_x001d_ð¤_x000c_¯þ_x0014__x000d_¨þU_x0001_À_x0004_ _x0015__x000f__thái" xfId="5755"/>
    <cellStyle name="þ_x001d_ð¤_x000c_¯þ_x0014__x000d_¨þU_x0001_À_x0004_ _x0015__x000f__x0001__x0001__thái" xfId="5756"/>
    <cellStyle name="þ_x001d_ð¤_x000c_¯þ_x0014__x000d_¨þU_x0001_À_x0004__bieu KT t10" xfId="5757"/>
    <cellStyle name="þ_x001d_ð·" xfId="3421"/>
    <cellStyle name="þ_x001d_ð· 2" xfId="3422"/>
    <cellStyle name="þ_x001d_ð·_x000c_æ" xfId="3423"/>
    <cellStyle name="þ_x001d_ð·_x000c_æþ'" xfId="3424"/>
    <cellStyle name="þ_x001d_ð·_x000c_æþ'_x000d_" xfId="3425"/>
    <cellStyle name="þ_x001d_ð·_x000c_æþ'_x000d_ß" xfId="3426"/>
    <cellStyle name="þ_x001d_ð·_x000c_æþ'_x000d_ßþ" xfId="3427"/>
    <cellStyle name="þ_x001d_ð·_x000c_æþ'_x000d_ßþU" xfId="3428"/>
    <cellStyle name="þ_x001d_ð·_x000c_æþ'_x000d_ßþU_x0001_" xfId="3429"/>
    <cellStyle name="þ_x001d_ð·_x000c_æþ'_x000d_ßþU_x0001_Ø" xfId="3430"/>
    <cellStyle name="þ_x001d_ð·_x000c_æþ'_x000d_ßþU_x0001_Ø_x0005_" xfId="3431"/>
    <cellStyle name="þ_x001d_ð·_x000c_æþ'_x000d_ßþU_x0001_Ø_x0005_ü" xfId="3432"/>
    <cellStyle name="þ_x001d_ð·_x000c_æþ'_x000d_ßþU_x0001_Ø_x0005_ü_x0014_" xfId="3433"/>
    <cellStyle name="þ_x001d_ð·_x000c_æþ'_x000d_ßþU_x0001_Ø_x0005_ü_x0014__x0007__x0001_" xfId="3434"/>
    <cellStyle name="þ_x001d_ð·_x000c_æþ'_x000d_ßþU_x0001_Ø_x0005_ü_x0014__x0007__x0001__x0001_" xfId="3435"/>
    <cellStyle name="þ_x001d_ð·_x000c_æþ'_x000d_ßþU_x0001_Ø_x0005_ü_x0014__x0007__x0001_ 2" xfId="3436"/>
    <cellStyle name="þ_x001d_ð·_x000c_æþ'_x000d_ßþU_x0001_Ø_x0005_ü_x0014__x0007__x0001__x0001_ 2" xfId="3437"/>
    <cellStyle name="þ_x001d_ð·_x000c_æþ'_x000d_ßþU_x0001_Ø_x0005_ü_x0014__x0007__x0001__x0001_?_x0002_ÿÿÿÿÿÿÿÿÿÿÿÿÿÿÿ¯?(_x0002__x001e__x0016_ ???¼$ÿÿÿÿ????_x0006__x0016_??????????????Í!Ë??????????           ?????           ?????????_x000d_C:\WINDOWS\_x000d_V_x000d_S\TEMP_x000d_NC;C:\NU;C:\VIRUS;_x000d_?????????????????????????????????????????????????????????????????????????????" xfId="3438"/>
    <cellStyle name="þ_x001d_ð·_x000c_æþ'_x000d_ßþU_x0001_Ø_x0005_ü_x0014__x0007__x0001__x0001_?_x0002_ÿÿÿÿÿÿÿÿÿÿÿÿÿÿÿ¯?(_x0002__x001e__x0016_ ???¼$ÿÿÿÿ????_x0006__x0016_??????????????Í!Ë??????????           ?????           ?????????_x000d_C:\WINDOWS\_x000d_V_x000d_S\TEMP_x000d_NC;C:\NU;C:\VIRUS;_x000d_????????????????????????????????????????????????????????????????????????????? 1" xfId="5758"/>
    <cellStyle name="þ_x001d_ð·_x000c_æþ'_x000d_ßþU_x0001_Ø_x0005_ü_x0014__x0007__x0001__x0001_?_x0002_ÿÿÿÿÿÿÿÿÿÿÿÿÿÿÿ¯?(_x0002__x001e__x0016_ ???¼$ÿÿÿÿ????_x0006__x0016_??????????????Í!Ë??????????           ?????           ?????????_x000d_C:\WINDOWS\_x000d_V_x000d_S\TEMP_x000d_NC;C:\NU;C:\VIRUS;_x000d_????????????????????????????????????????????????????????????????????????????? 2" xfId="3439"/>
    <cellStyle name="þ_x001d_ð·_x000c_æþ'_x000d_ßþU_x0001_Ø_x0005_ü_x0014__x0007__x0001__x0001_?_x0002_ÿÿÿÿÿÿÿÿÿÿÿÿÿÿÿ¯?(_x0002__x001e__x0016_ ???¼$ÿÿÿÿ????_x0006__x0016_??????????????Í!Ë??????????           ?????           ?????????_x000d_C:\WINDOWS\_x000d_V_x000d_S\TEMP_x000d_NC;C:\NU;C:\VIRUS;_x000d_????????????????????????????????????????????????????????????????????????????? 2 2" xfId="5759"/>
    <cellStyle name="þ_x001d_ð·_x000c_æþ'_x000d_ßþU_x0001_Ø_x0005_ü_x0014__x0007__x0001__x0001_?_x0002_ÿÿÿÿÿÿÿÿÿÿÿÿÿÿÿ¯?(_x0002__x001e__x0016_ ???¼$ÿÿÿÿ????_x0006__x0016_??????????????Í!Ë??????????           ?????           ?????????_x000d_C:\WINDOWS\_x000d_V_x000d_S\TEMP_x000d_NC;C:\NU;C:\VIRUS;_x000d_?????????????????????????????????????????????????????????????????????????????_Book1" xfId="5760"/>
    <cellStyle name="þ_x001d_ð·_x000c_æþ'_x000d_ßþU_x0001_Ø_x0005_ü_x0014__x0007__x0001__x0001_?_x0002_ÿÿÿÿÿÿÿÿÿÿÿÿÿÿÿ¯?(_x0002__x001e__x0016_ ???¼$ÿÿÿÿ????_x0006__x0016_??????????????Í!Ë??????????           ?????           ????Fþ_x0016_?_x000d_FÆ_x0016_Pš_x001a_7_x0014__x000b_Àt_x0019_‹F_x0006_‹V_x0008_‰Fö‰VøÿvþFÆ_x0016_Pš‚C_x0014_ÉË¸ÿ_x0013_U‹ì_x001e_Ø‹F_x000a_‹V_x000c_Ä^_x0006_&amp;‰G_x0008_&amp;‰W_x000a__x001f_ÉË?¸ÿ_x0013_È_x0006_??WV_x001e_Ø‹^_x000a_‹v_x0006_ƒûÿt_x0007_F_x0008_&amp;‰\_x000a_ƒ~_x000c_?u.F_x0008_&amp;ÿt_x0002_&amp;ÿ4&amp;" xfId="5761"/>
    <cellStyle name="þ_x001d_ð·_x000c_æþ'_x000d_ßþU_x0001_Ø_x0005_ü_x0014__x0007__x0001__x0001_?_x0002_ÿÿÿÿÿÿÿÿÿÿÿÿÿÿÿ¯?(_x0002__x001e__x0016_ ???¼$ÿÿÿÿ????_x0006__x0016_??????????????Í!Ë??????????           ?????           ????Fþ_x0016_?_x000d_FÆ_x0016_Pš_x001a_7_x0014__x000b_Àt_x0019_‹F_x0006_‹V_x0008_‰Fö‰VøÿvþFÆ_x0016_Pš‚C_x0014_ÉË¸ÿ_x0013_U‹ì_x001e_Ø‹F_x000a_‹V_x000c_Ä^_x0006_&amp;‰G_x0008_&amp;‰W_x000a__x001f_ÉË?¸ÿ_x0013_È_x0006_??WV_x001e_Ø‹^_x000a_‹v_x0006_ƒûÿt_x0007_F_x0008_&amp;‰\_x000a_ƒ~_x000c_?u.F_x0008_&amp;ÿt_x0002_&amp;ÿ4&amp; 1" xfId="5762"/>
    <cellStyle name="þ_x001d_ð·_x000c_æþ'_x000d_ßþU_x0001_Ø_x0005_ü_x0014__x0007__x0001__x0001_?_x0002_ÿÿÿÿÿÿÿÿÿÿÿÿÿÿÿ¯?(_x0002__x001e__x0016_ ???¼$ÿÿÿÿ????_x0006__x0016_??????????????Í!Ë??????????           ?????           ????Fþ_x0016_?_x000d_FÆ_x0016_Pš_x001a_7_x0014__x000b_Àt_x0019_‹F_x0006_‹V_x0008_‰Fö‰VøÿvþFÆ_x0016_Pš‚C_x0014_ÉË¸ÿ_x0013_U‹ì_x001e_Ø‹F_x000a_‹V_x000c_Ä^_x0006_&amp;‰G_x0008_&amp;‰W_x000a__x001f_ÉË?¸ÿ_x0013_È_x0006_??WV_x001e_Ø‹^_x000a_‹v_x0006_ƒûÿt_x0007_F_x0008_&amp;‰\_x000a_ƒ~_x000c_?u.F_x0008_&amp;ÿt_x0002_&amp;ÿ4&amp;_DDK110" xfId="5763"/>
    <cellStyle name="þ_x001d_ð·_x000c_æþ'_x000d_ßþU_x0001_Ø_x0005_ü_x0014__x0007__x0001__x0001_?_x0002_ÿÿÿÿÿÿÿÿÿÿÿÿÿÿÿ¯?(_x0002__x001e__x0016_ ???¼$ÿÿÿÿ????_x0006__x0016_??????????????Í!Ë??????????           ?????           ????Fþ_x0016_?_x000d_FÆ_x0016_Pš_x001a_7_x0014__x000b_Àt_x0019_‹F_x0006_‹V_x0008_‰Fö‰VøÿvþFÆ_x0016_Pš‚C_x0014_ÉË¸ÿ_x0013_U‹ì_x001e_ZØ‹F_x000a_‹V_x000c_Ä^_x0006_&amp;‰G_x0008_&amp;‰W_x000a__x001f_ÉË?¸ÿ_x0013_È_x0006_??WV_x001e_ZØ‹^_x000a_‹v_x0006_ƒûÿt_x0007_ZF_x0008_&amp;‰\_x000a_ƒ~_x000c_?u.ZF_x0008_&amp;ÿt_x0002_&amp;ÿ4&amp;" xfId="5764"/>
    <cellStyle name="þ_x001d_ð·_x000c_æþ'_x000d_ßþU_x0001_Ø_x0005_ü_x0014__x0007__x0001__x0001_?_x0002_ÿÿÿÿÿÿÿÿÿÿÿÿÿÿÿ¯?(_x0002__x001e__x0016_ ???¼$ÿÿÿÿ????_x0006__x0016_??????????????Í!Ë??????????           ?????           ????Fþ_x0016_?_x000d_FÆ_x0016_Pš_x001a_7_x0014__x000b_Àt_x0019_‹F_x0006_‹V_x0008_‰Fö‰VøÿvþFÆ_x0016_Pš‚C_x0014_ÉË¸ÿ_x0013_U‹ì_x001e_ŽØ‹F_x000a_‹V_x000c_Ä^_x0006_&amp;‰G_x0008_&amp;‰W_x000a__x001f_ÉË?¸ÿ_x0013_È_x0006_??WV_x001e_ŽØ‹^_x000a_‹v_x0006_ƒûÿt_x0007_ŽF_x0008_&amp;‰\_x000a_ƒ~_x000c_?u.ŽF_x0008_&amp;ÿt_x0002_&amp;ÿ4&amp;" xfId="3440"/>
    <cellStyle name="þ_x001d_ð·_x000c_æþ'_x000d_ßþU_x0001_Ø_x0005_ü_x0014__x0007__x0001__x0001_?_x0002_ÿÿÿÿÿÿÿÿÿÿÿÿÿÿÿ¯?(_x0002__x001e__x0016_ ???¼$ÿÿÿÿ????_x0006__x0016_??????????????Í!Ë??????????           ?????           ????Fþ_x0016_?_x000d_FÆ_x0016_Pš_x001a_7_x0014__x000b_Àt_x0019_‹F_x0006_‹V_x0008_‰Fö‰VøÿvþFÆ_x0016_Pš‚C_x0014_ÉË¸ÿ_x0013_U‹ì_x001e_ŽØ‹F_x000a_‹V_x000c_Ä^_x0006_&amp;‰G_x0008_&amp;‰W_x000a__x001f_ÉË?¸ÿ_x0013_È_x0006_??WV_x001e_ŽØ‹^_x000a_‹v_x0006_ƒûÿt_x0007_ŽF_x0008_&amp;‰\_x000a_ƒ~_x000c_?u.ŽF_x0008_&amp;ÿt_x0002_&amp;ÿ4&amp; 1" xfId="5765"/>
    <cellStyle name="þ_x001d_ð·_x000c_æþ'_x000d_ßþU_x0001_Ø_x0005_ü_x0014__x0007__x0001__x0001_?_x0002_ÿÿÿÿÿÿÿÿÿÿÿÿÿÿÿ¯?(_x0002__x001e__x0016_ ???¼$ÿÿÿÿ????_x0006__x0016_??????????????Í!Ë??????????           ?????           ????Fþ_x0016_?_x000d_FÆ_x0016_Pš_x001a_7_x0014__x000b_Àt_x0019_‹F_x0006_‹V_x0008_‰Fö‰VøÿvþFÆ_x0016_Pš‚C_x0014_ÉË¸ÿ_x0013_U‹ì_x001e_ŽØ‹F_x000a_‹V_x000c_Ä^_x0006_&amp;‰G_x0008_&amp;‰W_x000a__x001f_ÉË?¸ÿ_x0013_È_x0006_??WV_x001e_ŽØ‹^_x000a_‹v_x0006_ƒûÿt_x0007_ŽF_x0008_&amp;‰\_x000a_ƒ~_x000c_?u.ŽF_x0008_&amp;ÿt_x0002_&amp;ÿ4&amp; 2" xfId="3441"/>
    <cellStyle name="þ_x001d_ð·_x000c_æþ'_x000d_ßþU_x0001_Ø_x0005_ü_x0014__x0007__x0001__x0001_?_x0002_ÿÿÿÿÿÿÿÿÿÿÿÿÿÿÿ¯?(_x0002__x001e__x0016_ ???¼$ÿÿÿÿ????_x0006__x0016_??????????????Í!Ë??????????           ?????           ????Fþ_x0016_?_x000d_FÆ_x0016_Pš_x001a_7_x0014__x000b_Àt_x0019_‹F_x0006_‹V_x0008_‰Fö‰VøÿvþFÆ_x0016_Pš‚C_x0014_ÉË¸ÿ_x0013_U‹ì_x001e_ŽØ‹F_x000a_‹V_x000c_Ä^_x0006_&amp;‰G_x0008_&amp;‰W_x000a__x001f_ÉË?¸ÿ_x0013_È_x0006_??WV_x001e_ŽØ‹^_x000a_‹v_x0006_ƒûÿt_x0007_ŽF_x0008_&amp;‰\_x000a_ƒ~_x000c_?u.ŽF_x0008_&amp;ÿt_x0002_&amp;ÿ4&amp; 2 2" xfId="5766"/>
    <cellStyle name="þ_x001d_ð·_x000c_æþ'_x000d_ßþU_x0001_Ø_x0005_ü_x0014__x0007__x0001__x0001_?_x0002_ÿÿÿÿÿÿÿÿÿÿÿÿÿÿÿ¯?(_x0002__x001e__x0016_ ???¼$ÿÿÿÿ????_x0006__x0016_??????????????Í!Ë??????????           ?????           ????Fþ_x0016_?_x000d_FÆ_x0016_Pš_x001a_7_x0014__x000b_Àt_x0019_‹F_x0006_‹V_x0008_‰Fö‰VøÿvþFÆ_x0016_Pš‚C_x0014_ÉË¸ÿ_x0013_U‹ì_x001e_ŽØ‹F_x000a_‹V_x000c_Ä^_x0006_&amp;‰G_x0008_&amp;‰W_x000a__x001f_ÉË?¸ÿ_x0013_È_x0006_??WV_x001e_ŽØ‹^_x000a_‹v_x0006_ƒûÿt_x0007_ŽF_x0008_&amp;‰\_x000a_ƒ~_x000c_?u.ŽF_x0008_&amp;ÿt_x0002_&amp;ÿ4&amp;_110kV-sua" xfId="5767"/>
    <cellStyle name="þ_x001d_ð·_x000c_æþ'_x000d_ßþU_x0001_Ø_x0005_ü_x0014__x0007__x0001__x0001_?_x0002_ÿÿÿÿÿÿÿÿÿÿÿÿÿÿÿ¯?(_x0002__x001e__x0016_ ???¼$ÿÿÿÿ????_x0006__x0016_??????????????Í!Ë??????????           ?????           ????Fþ_x0016_?_x000d_FÆ_x0016_Pš_x001a_7_x0014__x000b_Àt_x0019_‹F_x0006_‹V_x0008_‰Fö‰VøÿvþFÆ_x0016_Pš‚C_x0014_ÉË¸ÿ_x0013_U‹ì_x001e_ZØ‹F_x000a_‹V_x000c_Ä^_x0006_&amp;‰G_x0008_&amp;‰W_x000a__x001f_ÉË?¸ÿ_x0013_È_x0006_??WV_x001e_ZØ‹^_x000a_‹v_x0006_ƒûÿt_x0007_ZF_x0008_&amp;‰\_x000a_ƒ~_x000c_?u.ZF_x0008_&amp;ÿt_x0002_&amp;ÿ4&amp;_110quy hop" xfId="5768"/>
    <cellStyle name="þ_x001d_ð·_x000c_æþ'_x000d_ßþU_x0001_Ø_x0005_ü_x0014__x0007__x0001__x0001_?_x0002_ÿÿÿÿÿÿÿÿÿÿÿÿÿÿÿ¯?(_x0002__x001e__x0016_ ???¼$ÿÿÿÿ????_x0006__x0016_??????????????Í!Ë??????????           ?????           ????Fþ_x0016_?_x000d_FÆ_x0016_Pš_x001a_7_x0014__x000b_Àt_x0019_‹F_x0006_‹V_x0008_‰Fö‰VøÿvþFÆ_x0016_Pš‚C_x0014_ÉË¸ÿ_x0013_U‹ì_x001e_ŽØ‹F_x000a_‹V_x000c_Ä^_x0006_&amp;‰G_x0008_&amp;‰W_x000a__x001f_ÉË?¸ÿ_x0013_È_x0006_??WV_x001e_ŽØ‹^_x000a_‹v_x0006_ƒûÿt_x0007_ŽF_x0008_&amp;‰\_x000a_ƒ~_x000c_?u.ŽF_x0008_&amp;ÿt_x0002_&amp;ÿ4&amp;_Bac LinhDamSua" xfId="5769"/>
    <cellStyle name="þ_x001d_ð·_x000c_æþ'_x000d_ßþU_x0001_Ø_x0005_ü_x0014__x0007__x0001__x0001_?_x0002_ÿÿÿÿÿÿÿÿÿÿÿÿÿÿÿ¯?(_x0002__x001e__x0016_ ???¼$ÿÿÿÿ????_x0006__x0016_??????????????Í!Ë??????????           ?????           ????Fþ_x0016_?_x000d_FÆ_x0016_Pš_x001a_7_x0014__x000b_Àt_x0019_‹F_x0006_‹V_x0008_‰Fö‰VøÿvþFÆ_x0016_Pš‚C_x0014_ÉË¸ÿ_x0013_U‹ì_x001e_ZØ‹F_x000a_‹V_x000c_Ä^_x0006_&amp;‰G_x0008_&amp;‰W_x000a__x001f_ÉË?¸ÿ_x0013_È_x0006_??WV_x001e_ZØ‹^_x000a_‹v_x0006_ƒûÿt_x0007_ZF_x0008_&amp;‰\_x000a_ƒ~_x000c_?u.ZF_x0008_&amp;ÿt_x0002_&amp;ÿ4&amp;_Book1" xfId="5770"/>
    <cellStyle name="þ_x001d_ð·_x000c_æþ'_x000d_ßþU_x0001_Ø_x0005_ü_x0014__x0007__x0001__x0001_?_x0002_ÿÿÿÿÿÿÿÿÿÿÿÿÿÿÿ¯?(_x0002__x001e__x0016_ ???¼$ÿÿÿÿ????_x0006__x0016_??????????????Í!Ë??????????           ?????           ????Fþ_x0016_?_x000d_FÆ_x0016_Pš_x001a_7_x0014__x000b_Àt_x0019_‹F_x0006_‹V_x0008_‰Fö‰VøÿvþFÆ_x0016_Pš‚C_x0014_ÉË¸ÿ_x0013_U‹ì_x001e_ŽØ‹F_x000a_‹V_x000c_Ä^_x0006_&amp;‰G_x0008_&amp;‰W_x000a__x001f_ÉË?¸ÿ_x0013_È_x0006_??WV_x001e_ŽØ‹^_x000a_‹v_x0006_ƒûÿt_x0007_ŽF_x0008_&amp;‰\_x000a_ƒ~_x000c_?u.ŽF_x0008_&amp;ÿt_x0002_&amp;ÿ4&amp;_Book1" xfId="5771"/>
    <cellStyle name="þ_x001d_ð·_x000c_æþ'_x000d_ßþU_x0001_Ø_x0005_ü_x0014__x0007__x0001__x0001_?_x0002_ÿÿÿÿÿÿÿÿÿÿÿÿÿÿÿ¯?(_x0002__x001e__x0016_ ???¼$ÿÿÿÿ????_x0006__x0016_??????????????Í!Ë??????????           ?????           ????Fþ_x0016_?_x000d_FÆ_x0016_Pš_x001a_7_x0014__x000b_Àt_x0019_‹F_x0006_‹V_x0008_‰Fö‰VøÿvþFÆ_x0016_Pš‚C_x0014_ÉË¸ÿ_x0013_U‹ì_x001e_ZØ‹F_x000a_‹V_x000c_Ä^_x0006_&amp;‰G_x0008_&amp;‰W_x000a__x001f_ÉË?¸ÿ_x0013_È_x0006_??WV_x001e_ZØ‹^_x000a_‹v_x0006_ƒûÿt_x0007_ZF_x0008_&amp;‰\_x000a_ƒ~_x000c_?u.ZF_x0008_&amp;ÿt_x0002_&amp;ÿ4&amp;_DDK110" xfId="5772"/>
    <cellStyle name="þ_x001d_ð·_x000c_æþ'_x000d_ßþU_x0001_Ø_x0005_ü_x0014__x0007__x0001__x0001_?_x0002_ÿÿÿÿÿÿÿÿÿÿÿÿÿÿÿ¯?(_x0002__x001e__x0016_ ???¼$ÿÿÿÿ????_x0006__x0016_??????????????Í!Ë??????????           ?????           ????Fþ_x0016_?_x000d_FÆ_x0016_Pš_x001a_7_x0014__x000b_Àt_x0019_‹F_x0006_‹V_x0008_‰Fö‰VøÿvþFÆ_x0016_Pš‚C_x0014_ÉË¸ÿ_x0013_U‹ì_x001e_ŽØ‹F_x000a_‹V_x000c_Ä^_x0006_&amp;‰G_x0008_&amp;‰W_x000a__x001f_ÉË?¸ÿ_x0013_È_x0006_??WV_x001e_ŽØ‹^_x000a_‹v_x0006_ƒûÿt_x0007_ŽF_x0008_&amp;‰\_x000a_ƒ~_x000c_?u.ŽF_x0008_&amp;ÿt_x0002_&amp;ÿ4&amp;_DDK110" xfId="5773"/>
    <cellStyle name="þ_x001d_ð·_x000c_æþ'_x000d_ßþU_x0001_Ø_x0005_ü_x0014__x0007__x0001__x0001_?_x0002_ÿÿÿÿÿÿÿÿÿÿÿÿÿÿÿ¯?(_x0002__x001e__x0016_ ???¼$ÿÿÿÿ????_x0006__x0016_??????????????Í!Ë??????????           ?????           ????Fþ_x0016_?_x000d_FÆ_x0016_Pš_x001a_7_x0014__x000b_Àt_x0019_‹F_x0006_‹V_x0008_‰Fö‰VøÿvþFÆ_x0016_Pš‚C_x0014_ÉË¸ÿ_x0013_U‹ì_x001e_ZØ‹F_x000a_‹V_x000c_Ä^_x0006_&amp;‰G_x0008_&amp;‰W_x000a__x001f_ÉË?¸ÿ_x0013_È_x0006_??WV_x001e_ZØ‹^_x000a_‹v_x0006_ƒûÿt_x0007_ZF_x0008_&amp;‰\_x000a_ƒ~_x000c_?u.ZF_x0008_&amp;ÿt_x0002_&amp;ÿ4&amp;_DT nghiadanP1" xfId="5774"/>
    <cellStyle name="þ_x001d_ð·_x000c_æþ'_x000d_ßþU_x0001_Ø_x0005_ü_x0014__x0007__x0001__x0001_?_x0002_ÿÿÿÿÿÿÿÿÿÿÿÿÿÿÿ¯?(_x0002__x001e__x0016_ ???¼$ÿÿÿÿ????_x0006__x0016_??????????????Í!Ë??????????           ?????           ????Fþ_x0016_?_x000d_FÆ_x0016_Pš_x001a_7_x0014__x000b_Àt_x0019_‹F_x0006_‹V_x0008_‰Fö‰VøÿvþFÆ_x0016_Pš‚C_x0014_ÉË¸ÿ_x0013_U‹ì_x001e_ŽØ‹F_x000a_‹V_x000c_Ä^_x0006_&amp;‰G_x0008_&amp;‰W_x000a__x001f_ÉË?¸ÿ_x0013_È_x0006_??WV_x001e_ŽØ‹^_x000a_‹v_x0006_ƒûÿt_x0007_ŽF_x0008_&amp;‰\_x000a_ƒ~_x000c_?u.ŽF_x0008_&amp;ÿt_x0002_&amp;ÿ4&amp;_DT nghiadanP1" xfId="5775"/>
    <cellStyle name="þ_x001d_ð·_x000c_æþ'_x000d_ßþU_x0001_Ø_x0005_ü_x0014__x0007__x0001__x0001_?_x0002_ÿÿÿÿÿÿÿÿÿÿÿÿÿÿÿ¯?(_x0002__x001e__x0016_ ???¼$ÿÿÿÿ????_x0006__x0016_??????????????Í!Ë??????????           ?????           ????Fþ_x0016_?_x000d_FÆ_x0016_Pš_x001a_7_x0014__x000b_Àt_x0019_‹F_x0006_‹V_x0008_‰Fö‰VøÿvþFÆ_x0016_Pš‚C_x0014_ÉË¸ÿ_x0013_U‹ì_x001e_ZØ‹F_x000a_‹V_x000c_Ä^_x0006_&amp;‰G_x0008_&amp;‰W_x000a__x001f_ÉË?¸ÿ_x0013_È_x0006_??WV_x001e_ZØ‹^_x000a_‹v_x0006_ƒûÿt_x0007_ZF_x0008_&amp;‰\_x000a_ƒ~_x000c_?u.ZF_x0008_&amp;ÿt_x0002_&amp;ÿ4&amp;_nghiadantk" xfId="5776"/>
    <cellStyle name="þ_x001d_ð·_x000c_æþ'_x000d_ßþU_x0001_Ø_x0005_ü_x0014__x0007__x0001__x0001_?_x0002_ÿÿÿÿÿÿÿÿÿÿÿÿÿÿÿ¯?(_x0002__x001e__x0016_ ???¼$ÿÿÿÿ????_x0006__x0016_??????????????Í!Ë??????????           ?????           ????Fþ_x0016_?_x000d_FÆ_x0016_Pš_x001a_7_x0014__x000b_Àt_x0019_‹F_x0006_‹V_x0008_‰Fö‰VøÿvþFÆ_x0016_Pš‚C_x0014_ÉË¸ÿ_x0013_U‹ì_x001e_ŽØ‹F_x000a_‹V_x000c_Ä^_x0006_&amp;‰G_x0008_&amp;‰W_x000a__x001f_ÉË?¸ÿ_x0013_È_x0006_??WV_x001e_ŽØ‹^_x000a_‹v_x0006_ƒûÿt_x0007_ŽF_x0008_&amp;‰\_x000a_ƒ~_x000c_?u.ŽF_x0008_&amp;ÿt_x0002_&amp;ÿ4&amp;_Q3" xfId="5777"/>
    <cellStyle name="þ_x001d_ð·_x000c_æþ'_x000d_ßþU_x0001_Ø_x0005_ü_x0014__x0007__x0001__x0001_?_x0002_ÿÿÿÿÿÿÿÿÿÿÿÿÿÿÿ¯?(_x0002__x001e__x0016_ ???¼$ÿÿÿÿ????_x0006__x0016_??????????????Í!Ë??????????           ?????           ????Fþ_x0016_?_x000d_FÆ_x0016_Pš_x001a_7_x0014__x000b_Àt_x0019_‹F_x0006_‹V_x0008_‰Fö‰VøÿvþFÆ_x0016_Pš‚C_x0014_ÉË¸ÿ_x0013_U‹ì_x001e_ZØ‹F_x000a_‹V_x000c_Ä^_x0006_&amp;‰G_x0008_&amp;‰W_x000a__x001f_ÉË?¸ÿ_x0013_È_x0006_??WV_x001e_ZØ‹^_x000a_‹v_x0006_ƒûÿt_x0007_ZF_x0008_&amp;‰\_x000a_ƒ~_x000c_?u.ZF_x0008_&amp;ÿt_x0002_&amp;ÿ4&amp;_quy hop" xfId="5778"/>
    <cellStyle name="þ_x001d_ð·_x000c_æþ'_x000d_ßþU_x0001_Ø_x0005_ü_x0014__x0007__x0001__x0001_?_x0002_ÿÿÿÿÿÿÿÿÿÿÿÿÿÿÿ¯?(_x0002__x001e__x0016_ ???¼$ÿÿÿÿ????_x0006__x0016_??????????????Í!Ë??????????           ?????           ????Fþ_x0016_?_x000d_FÆ_x0016_Pš_x001a_7_x0014__x000b_Àt_x0019_‹F_x0006_‹V_x0008_‰Fö‰VøÿvþFÆ_x0016_Pš‚C_x0014_ÉË¸ÿ_x0013_U‹ì_x001e_ŽØ‹F_x000a_‹V_x000c_Ä^_x0006_&amp;‰G_x0008_&amp;‰W_x000a__x001f_ÉË?¸ÿ_x0013_È_x0006_??WV_x001e_ŽØ‹^_x000a_‹v_x0006_ƒûÿt_x0007_ŽF_x0008_&amp;‰\_x000a_ƒ~_x000c_?u.ŽF_x0008_&amp;ÿt_x0002_&amp;ÿ4&amp;_T&amp;D2" xfId="5779"/>
    <cellStyle name="þ_x001d_ð·_x000c_æþ'_x000d_ßþU_x0001_Ø_x0005_ü_x0014__x0007__x0001__x0001_?_x0002_ÿÿÿÿÿÿÿÿÿÿÿÿÿÿÿ¯?(_x0002__x001e__x0016_ ???¼$ÿÿÿÿ????_x0006__x0016_??????????????Í!Ë??????????           ?????           ????Fþ_x0016_?_x000d_FÆ_x0016_Pš_x001a_7_x0014__x000b_Àt_x0019_‹F_x0006_‹V_x0008_‰Fö‰VøÿvþFÆ_x0016_Pš‚C_x0014_ÉË¸ÿ_x0013_U‹ì_x001e_ZØ‹F_x000a_‹V_x000c_Ä^_x0006_&amp;‰G_x0008_&amp;‰W_x000a__x001f_ÉË?¸ÿ_x0013_È_x0006_??WV_x001e_ZØ‹^_x000a_‹v_x0006_ƒûÿt_x0007_ZF_x0008_&amp;‰\_x000a_ƒ~_x000c_?u.ZF_x0008_&amp;ÿt_x0002_&amp;ÿ4&amp;_TANDANTK" xfId="5780"/>
    <cellStyle name="þ_x001d_ð·_x000c_æþ'_x000d_ßþU_x0001_Ø_x0005_ü_x0014__x0007__x0001__x0001_?_x0002_ÿÿÿÿÿÿÿÿÿÿÿÿÿÿÿ¯?(_x0002__x001e__x0016_ ???¼$ÿÿÿÿ????_x0006__x0016_??????????????Í!Ë??????????           ?????           ????Fþ_x0016_?_x000d_FÆ_x0016_Pš_x001a_7_x0014__x000b_Àt_x0019_‹F_x0006_‹V_x0008_‰Fö‰VøÿvþFÆ_x0016_Pš‚C_x0014_ÉË¸ÿ_x0013_U‹ì_x001e_ŽØ‹F_x000a_‹V_x000c_Ä^_x0006_&amp;‰G_x0008_&amp;‰W_x000a__x001f_ÉË?¸ÿ_x0013_È_x0006_??WV_x001e_ŽØ‹^_x000a_‹v_x0006_ƒûÿt_x0007_ŽF_x0008_&amp;‰\_x000a_ƒ~_x000c_?u.ŽF_x0008_&amp;ÿt_x0002_&amp;ÿ4&amp;_TANDANTK" xfId="5781"/>
    <cellStyle name="þ_x001d_ð·_x000c_æþ'_x000d_ßþU_x0001_Ø_x0005_ü_x0014__x0007__x0001__x0001_?_x0002_ÿÿÿÿÿÿÿÿÿÿÿÿÿÿÿ¯?(_x0002__x001e__x0016_ ???¼$ÿÿÿÿ????_x0006__x0016_??????????????Í!Ë??????????           ?????           ????Fþ_x0016_?_x000d_FÆ_x0016_Pš_x001a_7_x0014__x000b_Àt_x0019_‹F_x0006_‹V_x0008_‰Fö‰VøÿvþFÆ_x0016_Pš‚C_x0014_ÉË¸ÿ_x0013_U‹ì_x001e_ZØ‹F_x000a_‹V_x000c_Ä^_x0006_&amp;‰G_x0008_&amp;‰W_x000a__x001f_ÉË?¸ÿ_x0013_È_x0006_??WV_x001e_ZØ‹^_x000a_‹v_x0006_ƒûÿt_x0007_ZF_x0008_&amp;‰\_x000a_ƒ~_x000c_?u.ZF_x0008_&amp;ÿt_x0002_&amp;ÿ4&amp;_TBA110cua lo" xfId="5782"/>
    <cellStyle name="þ_x001d_ð·_x000c_æþ'_x000d_ßþU_x0001_Ø_x0005_ü_x0014__x0007__x0001__x0001_?_x0002_ÿÿÿÿÿÿÿÿÿÿÿÿÿÿÿ¯?(_x0002__x001e__x0016_ ???¼$ÿÿÿÿ????_x0006__x0016_??????????????Í!Ë??????????           ?????           ????Fþ_x0016_?_x000d_FÆ_x0016_Pš_x001a_7_x0014__x000b_Àt_x0019_‹F_x0006_‹V_x0008_‰Fö‰VøÿvþFÆ_x0016_Pš‚C_x0014_ÉË¸ÿ_x0013_U‹ì_x001e_ŽØ‹F_x000a_‹V_x000c_Ä^_x0006_&amp;‰G_x0008_&amp;‰W_x000a__x001f_ÉË?¸ÿ_x0013_È_x0006_??WV_x001e_ŽØ‹^_x000a_‹v_x0006_ƒûÿt_x0007_ŽF_x0008_&amp;‰\_x000a_ƒ~_x000c_?u.ŽF_x0008_&amp;ÿt_x0002_&amp;ÿ4&amp;_TBA110cua lo" xfId="5783"/>
    <cellStyle name="þ_x001d_ð·_x000c_æþ'_x000d_ßþU_x0001_Ø_x0005_ü_x0014__x0007__x0001__x0001_?_x0002_ÿÿÿÿÿÿÿÿÿÿÿÿÿÿÿ¯?(_x0002__x001e__x0016_ ???¼$ÿÿÿÿ????_x0006__x0016_??????????????Í!Ë??????????           ?????           ????Fþ_x0016_?_x000d_FÆ_x0016_Pš_x001a_7_x0014__x000b_Àt_x0019_‹F_x0006_‹V_x0008_‰Fö‰VøÿvþFÆ_x0016_Pš‚C_x0014_ÉË¸ÿ_x0013_U‹ì_x001e_ZØ‹F_x000a_‹V_x000c_Ä^_x0006_&amp;‰G_x0008_&amp;‰W_x000a__x001f_ÉË?¸ÿ_x0013_È_x0006_??WV_x001e_ZØ‹^_x000a_‹v_x0006_ƒûÿt_x0007_ZF_x0008_&amp;‰\_x000a_ƒ~_x000c_?u.ZF_x0008_&amp;ÿt_x0002_&amp;ÿ4&amp;_TIENSON" xfId="5784"/>
    <cellStyle name="þ_x001d_ð·_x000c_æþ'_x000d_ßþU_x0001_Ø_x0005_ü_x0014__x0007__x0001__x0001_?_x0002_ÿÿÿÿÿÿÿÿÿÿÿÿÿÿÿ¯?(_x0002__x001e__x0016_ ???¼$ÿÿÿÿ????_x0006__x0016_??????????????Í!Ë??????????           ?????           ????Fþ_x0016_?_x000d_FÆ_x0016_Pš_x001a_7_x0014__x000b_Àt_x0019_‹F_x0006_‹V_x0008_‰Fö‰VøÿvþFÆ_x0016_Pš‚C_x0014_ÉË¸ÿ_x0013_U‹ì_x001e_ŽØ‹F_x000a_‹V_x000c_Ä^_x0006_&amp;‰G_x0008_&amp;‰W_x000a__x001f_ÉË?¸ÿ_x0013_È_x0006_??WV_x001e_ŽØ‹^_x000a_‹v_x0006_ƒûÿt_x0007_ŽF_x0008_&amp;‰\_x000a_ƒ~_x000c_?u.ŽF_x0008_&amp;ÿt_x0002_&amp;ÿ4&amp;_TIENSON" xfId="5785"/>
    <cellStyle name="þ_x001d_ð·_x000c_æþ'_x000d_ßþU_x0001_Ø_x0005_ü_x0014__x0007__x0001__x0001__GVL" xfId="3442"/>
    <cellStyle name="þ_x001d_ðÇ%Uý—&amp;Hý9_x0008_Ÿ_x0009_s_x000a__x0007__x0001_" xfId="3443"/>
    <cellStyle name="þ_x001d_ðÇ%Uý—&amp;Hý9_x0008_Ÿ_x0009_s_x000a__x0007__x0001__x0001_" xfId="3444"/>
    <cellStyle name="þ_x001d_ðÇ%Uý—&amp;Hý9_x0008_Ÿ_x0009_s_x000a__x0007__x0001_ 2" xfId="3445"/>
    <cellStyle name="þ_x001d_ðÇ%Uý—&amp;Hý9_x0008_Ÿ_x0009_s_x000a__x0007__x0001__x0001_ 2" xfId="3446"/>
    <cellStyle name="þ_x001d_ðÇ%Uý—&amp;Hý9_x0008_Ÿ_x0009_s_x000a__x0007__x0001__x0001_ 3" xfId="5786"/>
    <cellStyle name="þ_x001d_ðÇ%Uý—&amp;Hý9_x0008_Ÿ_x0009_s_x000a__x0007__x0001__x0001_?_x0002_ÿÿÿÿÿÿÿÿÿÿÿÿÿÿÿ_x0001_(_x0002_—_x000d_€???Î_x001f_ÿÿÿÿ????_x0007_???????????????Í!Ë??????????           ?????           ?????????_x000d_C:\WINDOWS\country.sys_x000d_??????????????????????????????????????????????????????????????????????????????????????????????" xfId="3447"/>
    <cellStyle name="þ_x001d_ðÇ%Uý—&amp;Hý9_x0008_Ÿ_x0009_s_x000a__x0007__x0001__x0001_?_x0002_ÿÿÿÿÿÿÿÿÿÿÿÿÿÿÿ_x0001_(_x0002_—_x000d_€???Î_x001f_ÿÿÿÿ????_x0007_???????????????Í!Ë??????????           ?????           ?????????_x000d_C:\WINDOWS\country.sys_x000d_?????????????????????????????????????????????????????????????????????????????????????????????? 1" xfId="5787"/>
    <cellStyle name="þ_x001d_ðÇ%Uý—&amp;Hý9_x0008_Ÿ_x0009_s_x000a__x0007__x0001__x0001_?_x0002_ÿÿÿÿÿÿÿÿÿÿÿÿÿÿÿ_x0001_(_x0002_—_x000d_€???Î_x001f_ÿÿÿÿ????_x0007_???????????????Í!Ë??????????           ?????           ?????????_x000d_C:\WINDOWS\country.sys_x000d_?????????????????????????????????????????????????????????????????????????????????????????????? 2" xfId="5788"/>
    <cellStyle name="þ_x001d_ðÇ%Uý—&amp;Hý9_x0008_Ÿ_x0009_s_x000a__x0007__x0001__x0001_?_x0002_ÿÿÿÿÿÿÿÿÿÿÿÿÿÿÿ_x0001_(_x0002_—_x000d_???Î_x001f_ÿÿÿÿ????_x0007_???????????????Í!Ë??????????           ?????           ?????????_x000d_C:\WINDOWS\country.sys_x000d_??????????????????????????????????????????????????????????????????????????????????????????????" xfId="5789"/>
    <cellStyle name="þ_x001d_ðÇ%Uý—&amp;Hý9_x0008_Ÿ_x0009_s_x000a__x0007__x0001__x0001_?_x0002_ÿÿÿÿÿÿÿÿÿÿÿÿÿÿÿ_x0001_(_x0002_—_x000d_???Î_x001f_ÿÿÿÿ????_x0007_???????????????Í!Ë??????????           ?????           ?????????_x000d_C:\WINDOWS\country.sys_x000d_?????????????????????????????????????????????????????????????????????????????????????????????? 1" xfId="5790"/>
    <cellStyle name="þ_x001d_ðÇ%Uý—&amp;Hý9_x0008_Ÿ_x0009_s_x000a__x0007__x0001__x0001__GVL" xfId="3448"/>
    <cellStyle name="þ_x001d_ðK_x000c_Fý_x001b__x000d_9ýU_x0001_Ð_x0008_¦)_x0007__x0001__x0001_" xfId="3449"/>
    <cellStyle name="þ_x001d_ðK_x000c_Fý_x001b__x000d_9ýU_x0001_Ð_x0008_¦)_x0007__x0001__x0001_?_x0002_ÿÿÿÿÿÿÿÿÿÿÿÿÿÿÿ¯?(_x0002_$- ???&amp;&lt;ÿÿÿÿ??Î_x0005__x0006__x0014_??????????????Í!Ë??????????           ?????           ?????????_x000d_._x000d__DELL2\VOL1:NET_CONF\MESSAGE2.TXT_x000d_AMAMOTO_x000d_\HYPERION\HYPPROGS_x000d_??????????????????????????????????????????????????????" xfId="5791"/>
    <cellStyle name="thuong-10" xfId="3450"/>
    <cellStyle name="thuong-11" xfId="3451"/>
    <cellStyle name="thuy" xfId="3452"/>
    <cellStyle name="Thuyet minh" xfId="3453"/>
    <cellStyle name="Thuyet minh 2" xfId="5792"/>
    <cellStyle name="thvt" xfId="3454"/>
    <cellStyle name="thvt 2" xfId="5793"/>
    <cellStyle name="Tiªu ®Ì" xfId="3455"/>
    <cellStyle name="Tien1" xfId="3456"/>
    <cellStyle name="Tieu_de_2" xfId="3457"/>
    <cellStyle name="Times New Roman" xfId="3458"/>
    <cellStyle name="TiÓu môc" xfId="3459"/>
    <cellStyle name="TiÓu môc 2" xfId="5794"/>
    <cellStyle name="tit1" xfId="3460"/>
    <cellStyle name="tit2" xfId="3461"/>
    <cellStyle name="tit3" xfId="3462"/>
    <cellStyle name="tit4" xfId="3463"/>
    <cellStyle name="Title" xfId="3464" builtinId="15" customBuiltin="1"/>
    <cellStyle name="TNN" xfId="3465"/>
    <cellStyle name="Tongcong" xfId="3466"/>
    <cellStyle name="Total" xfId="3467" builtinId="25" customBuiltin="1"/>
    <cellStyle name="Total 2" xfId="5795"/>
    <cellStyle name="trang" xfId="3468"/>
    <cellStyle name="ts" xfId="3469"/>
    <cellStyle name="ts 2" xfId="3470"/>
    <cellStyle name="tt1" xfId="3471"/>
    <cellStyle name="tt1 2" xfId="5796"/>
    <cellStyle name="Tusental (0)_pldt" xfId="3472"/>
    <cellStyle name="Tusental_pldt" xfId="3473"/>
    <cellStyle name="UNIDAGSCode" xfId="3474"/>
    <cellStyle name="UNIDAGSCode 2" xfId="3475"/>
    <cellStyle name="UNIDAGSCode 3" xfId="5797"/>
    <cellStyle name="UNIDAGSCode2" xfId="3476"/>
    <cellStyle name="UNIDAGSCode2 2" xfId="3477"/>
    <cellStyle name="UNIDAGSCode2 3" xfId="5798"/>
    <cellStyle name="UNIDAGSCurrency" xfId="3478"/>
    <cellStyle name="UNIDAGSCurrency 2" xfId="3479"/>
    <cellStyle name="UNIDAGSCurrency 3" xfId="5799"/>
    <cellStyle name="UNIDAGSDate" xfId="3480"/>
    <cellStyle name="UNIDAGSDate 2" xfId="3481"/>
    <cellStyle name="UNIDAGSDate 3" xfId="5800"/>
    <cellStyle name="UNIDAGSPercent" xfId="3482"/>
    <cellStyle name="UNIDAGSPercent 2" xfId="3483"/>
    <cellStyle name="UNIDAGSPercent 3" xfId="5801"/>
    <cellStyle name="UNIDAGSPercent2" xfId="3484"/>
    <cellStyle name="UNIDAGSPercent2 2" xfId="3485"/>
    <cellStyle name="UNIDAGSPercent2 3" xfId="5802"/>
    <cellStyle name="ux_3_¼­¿ï-¾È»ê" xfId="3486"/>
    <cellStyle name="Valuta (0)_pldt" xfId="3487"/>
    <cellStyle name="Valuta_pldt" xfId="3488"/>
    <cellStyle name="VANG1" xfId="3489"/>
    <cellStyle name="viet" xfId="3490"/>
    <cellStyle name="viet 2" xfId="3491"/>
    <cellStyle name="viet 3" xfId="5803"/>
    <cellStyle name="viet2" xfId="3492"/>
    <cellStyle name="viet2 2" xfId="3493"/>
    <cellStyle name="viet2 3" xfId="5804"/>
    <cellStyle name="VN new romanNormal" xfId="3494"/>
    <cellStyle name="Vn Time 13" xfId="3495"/>
    <cellStyle name="Vn Time 13 2" xfId="5805"/>
    <cellStyle name="Vn Time 14" xfId="3496"/>
    <cellStyle name="VN time new roman" xfId="3497"/>
    <cellStyle name="vn_time" xfId="3498"/>
    <cellStyle name="vnbo" xfId="3499"/>
    <cellStyle name="vnbo 2" xfId="5806"/>
    <cellStyle name="vnhead1" xfId="3500"/>
    <cellStyle name="vnhead1 2" xfId="5807"/>
    <cellStyle name="vnhead2" xfId="3501"/>
    <cellStyle name="vnhead2 2" xfId="5808"/>
    <cellStyle name="vnhead3" xfId="3502"/>
    <cellStyle name="vnhead3 2" xfId="5809"/>
    <cellStyle name="vnhead4" xfId="3503"/>
    <cellStyle name="vnhead4 2" xfId="5810"/>
    <cellStyle name="vntxt1" xfId="3504"/>
    <cellStyle name="vntxt1 2" xfId="5811"/>
    <cellStyle name="vntxt2" xfId="3505"/>
    <cellStyle name="vntxt2 2" xfId="5812"/>
    <cellStyle name="W?hrung [0]_35ERI8T2gbIEMixb4v26icuOo" xfId="3506"/>
    <cellStyle name="W?hrung_35ERI8T2gbIEMixb4v26icuOo" xfId="3507"/>
    <cellStyle name="Währung [0]_68574_Materialbedarfsliste" xfId="3508"/>
    <cellStyle name="Währung_68574_Materialbedarfsliste" xfId="3509"/>
    <cellStyle name="Walutowy [0]_Invoices2001Slovakia" xfId="3510"/>
    <cellStyle name="Walutowy_Invoices2001Slovakia" xfId="3511"/>
    <cellStyle name="Warning Text" xfId="3512" builtinId="11" customBuiltin="1"/>
    <cellStyle name="wrap" xfId="3513"/>
    <cellStyle name="Wไhrung [0]_35ERI8T2gbIEMixb4v26icuOo" xfId="3514"/>
    <cellStyle name="Wไhrung_35ERI8T2gbIEMixb4v26icuOo" xfId="3515"/>
    <cellStyle name="xan1" xfId="3516"/>
    <cellStyle name="xan1 2" xfId="5813"/>
    <cellStyle name="xuan" xfId="3517"/>
    <cellStyle name="y" xfId="3518"/>
    <cellStyle name="Ý kh¸c_B¶ng 1 (2)" xfId="3519"/>
    <cellStyle name="Zeilenebene_1_主营业务利润明细表" xfId="3520"/>
    <cellStyle name="センター" xfId="3521"/>
    <cellStyle name="เครื่องหมายสกุลเงิน [0]_FTC_OFFER" xfId="3522"/>
    <cellStyle name="เครื่องหมายสกุลเงิน_FTC_OFFER" xfId="3523"/>
    <cellStyle name="ปกติ_FTC_OFFER" xfId="3524"/>
    <cellStyle name=" [0.00]_ Att. 1- Cover" xfId="3525"/>
    <cellStyle name="_ Att. 1- Cover" xfId="3526"/>
    <cellStyle name="?_ Att. 1- Cover" xfId="3527"/>
    <cellStyle name="똿뗦먛귟 [0.00]_PRODUCT DETAIL Q1" xfId="3528"/>
    <cellStyle name="똿뗦먛귟_PRODUCT DETAIL Q1" xfId="3529"/>
    <cellStyle name="믅됞 [0.00]_PRODUCT DETAIL Q1" xfId="3530"/>
    <cellStyle name="믅됞_PRODUCT DETAIL Q1" xfId="3531"/>
    <cellStyle name="백분율_††††† " xfId="3532"/>
    <cellStyle name="뷭?_BOOKSHIP" xfId="3533"/>
    <cellStyle name="쉼표 [0]_2001 Target monthly" xfId="3534"/>
    <cellStyle name="쉼표_Sample plan" xfId="3535"/>
    <cellStyle name="안건회계법인" xfId="3536"/>
    <cellStyle name="콤마 [ - 유형1" xfId="3537"/>
    <cellStyle name="콤마 [ - 유형1 2" xfId="5814"/>
    <cellStyle name="콤마 [ - 유형2" xfId="3538"/>
    <cellStyle name="콤마 [ - 유형2 2" xfId="5815"/>
    <cellStyle name="콤마 [ - 유형3" xfId="3539"/>
    <cellStyle name="콤마 [ - 유형3 2" xfId="5816"/>
    <cellStyle name="콤마 [ - 유형4" xfId="3540"/>
    <cellStyle name="콤마 [ - 유형4 2" xfId="5817"/>
    <cellStyle name="콤마 [ - 유형5" xfId="3541"/>
    <cellStyle name="콤마 [ - 유형5 2" xfId="5818"/>
    <cellStyle name="콤마 [ - 유형6" xfId="3542"/>
    <cellStyle name="콤마 [ - 유형6 2" xfId="5819"/>
    <cellStyle name="콤마 [ - 유형7" xfId="3543"/>
    <cellStyle name="콤마 [ - 유형7 2" xfId="5820"/>
    <cellStyle name="콤마 [ - 유형8" xfId="3544"/>
    <cellStyle name="콤마 [ - 유형8 2" xfId="5821"/>
    <cellStyle name="콤마 [0]_ 비목별 월별기술 " xfId="3545"/>
    <cellStyle name="콤마_ 비목별 월별기술 " xfId="3546"/>
    <cellStyle name="통화 [0]_††††† " xfId="3547"/>
    <cellStyle name="통화_††††† " xfId="3548"/>
    <cellStyle name="표준_ 97년 경영분석(안)" xfId="3549"/>
    <cellStyle name="표줠_Sheet1_1_총괄표 (수출입) (2)" xfId="3550"/>
    <cellStyle name="一般_00Q3902REV.1" xfId="3551"/>
    <cellStyle name="千位[0]_pldt" xfId="3552"/>
    <cellStyle name="千位_pldt" xfId="3553"/>
    <cellStyle name="千位分隔_CCTV" xfId="3554"/>
    <cellStyle name="千分位[0]_00Q3902REV.1" xfId="3555"/>
    <cellStyle name="千分位_00Q3902REV.1" xfId="3556"/>
    <cellStyle name="后继超级链接_销售公司-2002年报表体系（12.21）" xfId="3557"/>
    <cellStyle name="已瀏覽過的超連結" xfId="3558"/>
    <cellStyle name="已瀏覽過的超連結 2" xfId="5822"/>
    <cellStyle name="常?_Sales Forecast - TCLVN" xfId="3559"/>
    <cellStyle name="常规_4403-200312" xfId="3560"/>
    <cellStyle name="桁区切り [0.00]_††††† " xfId="3561"/>
    <cellStyle name="桁区切り_††††† " xfId="3562"/>
    <cellStyle name="標準_(A1)BOQ " xfId="3563"/>
    <cellStyle name="貨幣 [0]_00Q3902REV.1" xfId="3564"/>
    <cellStyle name="貨幣[0]_BRE" xfId="3565"/>
    <cellStyle name="貨幣_00Q3902REV.1" xfId="3566"/>
    <cellStyle name="超级链接_销售公司-2002年报表体系（12.21）" xfId="3567"/>
    <cellStyle name="超連結" xfId="3568"/>
    <cellStyle name="超連結_x000f_" xfId="3569"/>
    <cellStyle name="超連結 2" xfId="5823"/>
    <cellStyle name="超連結_x000f_ 2" xfId="5824"/>
    <cellStyle name="超連結_x000d_" xfId="3570"/>
    <cellStyle name="超連結_x000d_ 2" xfId="5825"/>
    <cellStyle name="超連結??汸" xfId="3571"/>
    <cellStyle name="超連結??汸 2" xfId="5826"/>
    <cellStyle name="超連結?w?" xfId="3572"/>
    <cellStyle name="超連結?w? 2" xfId="5827"/>
    <cellStyle name="超連結?潒?" xfId="3573"/>
    <cellStyle name="超連結?潒? 2" xfId="5828"/>
    <cellStyle name="超連結♇⹡汸" xfId="3574"/>
    <cellStyle name="超連結♇⹡汸 2" xfId="5829"/>
    <cellStyle name="超連結⁷潒慭" xfId="3575"/>
    <cellStyle name="超連結⁷潒慭 2" xfId="5830"/>
    <cellStyle name="超連結敎w慭" xfId="3576"/>
    <cellStyle name="超連結敎w慭 2" xfId="5831"/>
    <cellStyle name="通貨 [0.00]_††††† " xfId="3577"/>
    <cellStyle name="通貨_††††† " xfId="3578"/>
    <cellStyle name="隨後的超連結" xfId="3579"/>
    <cellStyle name="隨後的超連結 2" xfId="5832"/>
    <cellStyle name="隨後的超連結n_x0003_" xfId="3580"/>
    <cellStyle name="隨後的超連結n_x0003_ 2" xfId="5833"/>
    <cellStyle name="隨後的超連結n汸s?呃L" xfId="3581"/>
    <cellStyle name="隨後的超連結n汸s?呃L 2" xfId="5834"/>
    <cellStyle name="隨後的超連結n汸s䱘呃L" xfId="3582"/>
    <cellStyle name="隨後的超連結n汸s䱘呃L 2" xfId="5835"/>
    <cellStyle name="隨後的超連結s?呃L?R" xfId="3583"/>
    <cellStyle name="隨後的超連結s?呃L?R 2" xfId="5836"/>
    <cellStyle name="隨後的超連結s䱘呃L䄀R" xfId="3584"/>
    <cellStyle name="隨後的超連結s䱘呃L䄀R 2" xfId="583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7.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ung\daitu\LUUTAM\VBAO\BookJHFGJGXBGCCNCVCCVVCVCC2.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M%2067"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NGUYEN%20HONG/TAI%20LIEU%20NAM%202021/QUYET%20TOAN%202020/Trinh%20phien%20hop%20T10/Bieu%20theo%20N&#272;%2031%20-%20Kem%20theo%20BC%20UBND%20da%20ky%20s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Nhung/CHI%20HONG/Bieu%2062%20%20ng&#224;y%204-9%20(nhung).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NGUYEN%20HONG/TAI%20LIEU%20NAM%202021/QUYET%20TOAN%202020/Trinh%20phien%20hop%20T10/Bieu%2062%20-gi&#7843;m.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nguyenthihong\Desktop\B&#225;o%20cao%20quy&#234;t%20toan%20ngan%20sach%20d&#7883;a%20phuong\bieu%2062-%20TM%20BCQT.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Manh%20Hieu%20_%20NS/Nam%202019/2%20-%20Quyet%20toan%202018/QT%20NS&#272;P%202018%20%20bieu%2062%20(hong).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NGUYEN%20HONG/TAI%20LIEU%20NAM%202021/BAO%20CAO,%20KE%20HOACH,THAM%20GIA/28.%20Quy%20che%20phoi%20hop%20TTHDND,UBND,%20MTTQ%20gd%202021-2026/Thu%20SN%20-bieu%206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okJHFGJGXBGCCNCVCCVVCVCC2"/>
      <sheetName val="#REF"/>
      <sheetName val="_REF"/>
      <sheetName val="MTO REV.2(ARMOR)"/>
      <sheetName val="Sheet1"/>
      <sheetName val="DN"/>
      <sheetName val="VP"/>
      <sheetName val="KD"/>
      <sheetName val="DD"/>
      <sheetName val="CT"/>
      <sheetName val="PX"/>
      <sheetName val="GR"/>
      <sheetName val="00000000"/>
      <sheetName val="DS CHU Phuc"/>
      <sheetName val="DS THI AT"/>
      <sheetName val="Bien Ban"/>
      <sheetName val="Sheet2"/>
      <sheetName val="XL4Poppy"/>
      <sheetName val="MeKong - Penetration"/>
      <sheetName val="Dist. Perform - Ctns.sales in "/>
      <sheetName val="Dist. Perform - Value.sales in"/>
      <sheetName val="Dist. Perform - Value.sales Out"/>
      <sheetName val="Head Count"/>
      <sheetName val="Sales Result For Month"/>
      <sheetName val="BC Ton Kho New"/>
      <sheetName val="BC Cua GSBH New"/>
      <sheetName val="10000000"/>
      <sheetName val="Gia_GC_Satthep"/>
      <sheetName val="dongia (2)"/>
      <sheetName val="Ref"/>
      <sheetName val="PNT-QUOT-#3"/>
      <sheetName val="COAT&amp;WRAP-QIOT-#3"/>
      <sheetName val="DS CHU Ph_x0001__x0000_"/>
      <sheetName val=""/>
      <sheetName val="DS CHU Ph_x0001_?"/>
      <sheetName val="CT Thang Mo"/>
      <sheetName val="DTKLg"/>
      <sheetName val="VL"/>
      <sheetName val="PTVTu"/>
      <sheetName val="THKP-Full"/>
      <sheetName val="KLg"/>
      <sheetName val="Chuso"/>
      <sheetName val="Bhyt t1"/>
      <sheetName val="MTP"/>
      <sheetName val="Chitiet"/>
      <sheetName val="Dongia"/>
      <sheetName val="bieu_solieu"/>
      <sheetName val="data"/>
      <sheetName val="CT  PL"/>
      <sheetName val="ThongSo"/>
      <sheetName val="ESTI."/>
      <sheetName val="DI-ESTI"/>
      <sheetName val="DAMNEN KHONG HC"/>
      <sheetName val="dochat"/>
      <sheetName val="DAM NEN HC"/>
      <sheetName val="2001"/>
      <sheetName val="156nhap01"/>
      <sheetName val="CT00"/>
      <sheetName val="CT99"/>
      <sheetName val="Detailed Reporting"/>
      <sheetName val="DS CHU Ph_x0001__"/>
      <sheetName val="Product hierachy-old"/>
      <sheetName val="MTP1"/>
      <sheetName val="total"/>
      <sheetName val="global"/>
      <sheetName val="vªÄ"/>
      <sheetName val="ZC³"/>
      <sheetName val="Øü"/>
      <sheetName val="PL_VÆQ"/>
      <sheetName val="PL_DUO_2Q"/>
      <sheetName val="Leave Statistic Report"/>
      <sheetName val="Database"/>
      <sheetName val="MTO_REV_2(ARMOR)"/>
      <sheetName val="MeKong_-_Penetration"/>
      <sheetName val="Dist__Perform_-_Ctns_sales_in_"/>
      <sheetName val="Dist__Perform_-_Value_sales_in"/>
      <sheetName val="Dist__Perform_-_Value_sales_Out"/>
      <sheetName val="Head_Count"/>
      <sheetName val="Sales_Result_For_Month"/>
      <sheetName val="DS_CHU_Phuc"/>
      <sheetName val="DS_THI_AT"/>
      <sheetName val="Bien_Ban"/>
      <sheetName val="—˜‰vˆ•ªˆÄ"/>
      <sheetName val="ŒˆŽZC³"/>
      <sheetName val="ŽØ“ü"/>
      <sheetName val="PL_VŽ–‹ÆQŒˆ"/>
      <sheetName val="PL_DUO_2QŒˆ"/>
      <sheetName val="dongia_(2)"/>
      <sheetName val="Leave_Statistic_Report"/>
      <sheetName val="SILICATE"/>
      <sheetName val="CHUONG TRINH"/>
      <sheetName val="206"/>
      <sheetName val="���v������"/>
      <sheetName val="���Z�C��"/>
      <sheetName val="PL_�V�����Q��"/>
      <sheetName val="PL_DUO_2�Q��"/>
      <sheetName val="FW Sum"/>
      <sheetName val="2002"/>
      <sheetName val="登録データ"/>
      <sheetName val="MTO_REV_2(ARMOR)1"/>
      <sheetName val="MeKong_-_Penetration1"/>
      <sheetName val="Dist__Perform_-_Ctns_sales_in_1"/>
      <sheetName val="Dist__Perform_-_Value_sales_in1"/>
      <sheetName val="Dist__Perform_-_Value_sales_Ou1"/>
      <sheetName val="Head_Count1"/>
      <sheetName val="Sales_Result_For_Month1"/>
      <sheetName val="DS_CHU_Phuc1"/>
      <sheetName val="DS_THI_AT1"/>
      <sheetName val="Bien_Ban1"/>
      <sheetName val="dongia_(2)1"/>
      <sheetName val="Leave_Statistic_Report1"/>
      <sheetName val="DS_CHU_Ph"/>
      <sheetName val="ESTI_"/>
      <sheetName val="DS_CHU_Ph_"/>
      <sheetName val="FW_Sum"/>
      <sheetName val="DS_CHU_Ph?"/>
      <sheetName val="BAOGIATHANG"/>
      <sheetName val="vanchuyen TC"/>
      <sheetName val="DS CHU Ph_x005f_x0001__x005f_x0000_"/>
      <sheetName val="DS CHU Ph_x005f_x0001__"/>
      <sheetName val="DS CHU Ph_x005f_x0001_"/>
      <sheetName val="bang tien luong"/>
      <sheetName val="DS CHU Ph_x005f_x005f_x005f_x0001__x005f_x005f_x0"/>
      <sheetName val="DS CHU Ph_x005f_x005f_x005f_x0001__"/>
      <sheetName val="DS CHU Ph_x005f_x005f_x005f_x0001_"/>
      <sheetName val="XL4Pop_x0000__x0000_"/>
      <sheetName val="Huong dan"/>
      <sheetName val="DS CHU Ph_x005f_x005f_x005f_x005f_x005f_x005f_x00"/>
      <sheetName val="Name"/>
      <sheetName val="XL4Pop??"/>
      <sheetName val="XL4Pop_x005f_x0000__x005f_x0000_"/>
      <sheetName val="XL4Pop__"/>
      <sheetName val="dsphongban"/>
      <sheetName val="¡X??v??¡Ea?A"/>
      <sheetName val="???Z?C?3"/>
      <sheetName val="?O¡§u"/>
      <sheetName val="PL_?V?¡V?A?Q??"/>
      <sheetName val="PL_DUO_2?Q??"/>
      <sheetName val="DU LIEU"/>
      <sheetName val="dg-VTu"/>
      <sheetName val="DS CHU Ph_x0001_"/>
      <sheetName val="cc440THD"/>
      <sheetName val="CaQ5 gd2"/>
      <sheetName val="Duong PhuHuu"/>
      <sheetName val="Vh HTLO P14"/>
      <sheetName val="600!25D NT"/>
      <sheetName val="600!29D NT"/>
      <sheetName val="600!30D NT"/>
      <sheetName val="Chung"/>
      <sheetName val="YteP1"/>
      <sheetName val="BinhMinh"/>
      <sheetName val="YteP3"/>
      <sheetName val="20000000"/>
      <sheetName val="30000000"/>
      <sheetName val="XL4Pop"/>
      <sheetName val="¡X__v__¡Ea_A"/>
      <sheetName val="___Z_C_3"/>
      <sheetName val="_O¡§u"/>
      <sheetName val="PL__V_¡V_A_Q__"/>
      <sheetName val="PL_DUO_2_Q__"/>
      <sheetName val="M 67"/>
      <sheetName val="major"/>
      <sheetName val="현금경비중역"/>
      <sheetName val="3pha-XDM"/>
      <sheetName val="3pha-CT"/>
      <sheetName val="VT A cap-THI CONG"/>
      <sheetName val="DANH SACH VAT TU THU HOI"/>
      <sheetName val="TONG.HT"/>
      <sheetName val="REN"/>
      <sheetName val="VP-MM"/>
      <sheetName val="DG"/>
      <sheetName val="T.Tinh"/>
      <sheetName val="DON GIA CAN THO"/>
      <sheetName val="VC"/>
      <sheetName val="gVL"/>
      <sheetName val="Sheet3"/>
      <sheetName val="GiaVL"/>
      <sheetName val="ND"/>
      <sheetName val="Cp&gt;10-Ln&lt;10"/>
      <sheetName val="Ln&lt;20"/>
      <sheetName val="EIRR&gt;1&lt;1"/>
      <sheetName val="EIRR&gt; 2"/>
      <sheetName val="EIRR&lt;2"/>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sheetData sheetId="35" refreshError="1"/>
      <sheetData sheetId="36"/>
      <sheetData sheetId="37"/>
      <sheetData sheetId="38"/>
      <sheetData sheetId="39"/>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 67"/>
      <sheetName val="XL4Poppy"/>
      <sheetName val="T.GIANG"/>
      <sheetName val="THCT"/>
      <sheetName val="THDZ0,4"/>
      <sheetName val="TH DZ35"/>
      <sheetName val="THTram"/>
      <sheetName val="TTDZ22"/>
      <sheetName val="DG vat tu"/>
      <sheetName val="149-2"/>
      <sheetName val="T.So_chung"/>
      <sheetName val="INDOICHIEU"/>
      <sheetName val="Sheet1"/>
      <sheetName val="UP"/>
      <sheetName val="NHAP DU LIEU"/>
      <sheetName val="HE SO"/>
      <sheetName val="6호기"/>
      <sheetName val="Ma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xz"/>
      <sheetName val="bieu 1- Thu"/>
      <sheetName val="bieu 2 chi"/>
      <sheetName val="bieu 3-48"/>
      <sheetName val="bieu 4-50"/>
      <sheetName val="bieu 5-51"/>
      <sheetName val="bieu 6-52"/>
      <sheetName val="bieu 7-53"/>
      <sheetName val="bieu 8-54"/>
      <sheetName val="bieu 9-58"/>
      <sheetName val="bieu 10-59"/>
      <sheetName val="bieu 11-61"/>
      <sheetName val="bieu 12-63"/>
      <sheetName val="Sheet1"/>
      <sheetName val="Sheet2"/>
      <sheetName val="Sheet3"/>
      <sheetName val="Sheet4"/>
      <sheetName val="Sheet5"/>
      <sheetName val="Sheet6"/>
      <sheetName val="Sheet7"/>
      <sheetName val="Sheet8"/>
      <sheetName val="Sheet9"/>
      <sheetName val="Lưu ý "/>
    </sheetNames>
    <sheetDataSet>
      <sheetData sheetId="0" refreshError="1"/>
      <sheetData sheetId="1" refreshError="1">
        <row r="8">
          <cell r="E8">
            <v>8454073000000</v>
          </cell>
        </row>
      </sheetData>
      <sheetData sheetId="2" refreshError="1">
        <row r="10">
          <cell r="G10">
            <v>8454073000000</v>
          </cell>
          <cell r="H10">
            <v>11177173807546</v>
          </cell>
        </row>
      </sheetData>
      <sheetData sheetId="3" refreshError="1"/>
      <sheetData sheetId="4" refreshError="1">
        <row r="7">
          <cell r="E7">
            <v>4236433127263</v>
          </cell>
          <cell r="F7">
            <v>4044284002251</v>
          </cell>
        </row>
        <row r="10">
          <cell r="C10">
            <v>1156000000000</v>
          </cell>
          <cell r="D10">
            <v>1156000000000</v>
          </cell>
          <cell r="E10">
            <v>1054796372670</v>
          </cell>
          <cell r="F10">
            <v>1054796372670</v>
          </cell>
        </row>
        <row r="11">
          <cell r="C11">
            <v>12000000000</v>
          </cell>
          <cell r="D11">
            <v>12000000000</v>
          </cell>
          <cell r="E11">
            <v>5522963189</v>
          </cell>
          <cell r="F11">
            <v>5522963189</v>
          </cell>
        </row>
        <row r="12">
          <cell r="C12">
            <v>2000000000</v>
          </cell>
          <cell r="D12">
            <v>2000000000</v>
          </cell>
          <cell r="E12">
            <v>11458176311</v>
          </cell>
          <cell r="F12">
            <v>11458176311</v>
          </cell>
        </row>
        <row r="13">
          <cell r="C13">
            <v>287000000000</v>
          </cell>
          <cell r="D13">
            <v>287000000000</v>
          </cell>
          <cell r="E13">
            <v>425773983455</v>
          </cell>
          <cell r="F13">
            <v>425773983455</v>
          </cell>
        </row>
        <row r="14">
          <cell r="C14">
            <v>57000000000</v>
          </cell>
          <cell r="D14">
            <v>57000000000</v>
          </cell>
          <cell r="E14">
            <v>52358801138</v>
          </cell>
          <cell r="F14">
            <v>52358801138</v>
          </cell>
        </row>
        <row r="16">
          <cell r="C16">
            <v>29000000000</v>
          </cell>
          <cell r="D16">
            <v>29000000000</v>
          </cell>
          <cell r="E16">
            <v>32843162470</v>
          </cell>
          <cell r="F16">
            <v>32843162470</v>
          </cell>
        </row>
        <row r="17">
          <cell r="C17">
            <v>140000000000</v>
          </cell>
          <cell r="D17">
            <v>52080000000</v>
          </cell>
          <cell r="E17">
            <v>123410822599</v>
          </cell>
          <cell r="F17">
            <v>45908826011</v>
          </cell>
        </row>
        <row r="18">
          <cell r="C18">
            <v>49000000000</v>
          </cell>
          <cell r="D18">
            <v>47000000000</v>
          </cell>
          <cell r="E18">
            <v>38982455844</v>
          </cell>
          <cell r="F18">
            <v>36425116294</v>
          </cell>
        </row>
        <row r="19">
          <cell r="C19">
            <v>158000000000</v>
          </cell>
          <cell r="D19">
            <v>158000000000</v>
          </cell>
          <cell r="E19">
            <v>167200939292</v>
          </cell>
          <cell r="F19">
            <v>167200939292</v>
          </cell>
        </row>
        <row r="20">
          <cell r="C20">
            <v>13000000000</v>
          </cell>
          <cell r="D20">
            <v>13000000000</v>
          </cell>
          <cell r="E20">
            <v>75824821332</v>
          </cell>
          <cell r="F20">
            <v>75824821332</v>
          </cell>
        </row>
        <row r="21">
          <cell r="E21">
            <v>87550000</v>
          </cell>
          <cell r="F21">
            <v>87550000</v>
          </cell>
        </row>
        <row r="22">
          <cell r="C22">
            <v>40000000000</v>
          </cell>
          <cell r="D22">
            <v>32000000000</v>
          </cell>
          <cell r="E22">
            <v>149646955657</v>
          </cell>
          <cell r="F22">
            <v>141172256634</v>
          </cell>
        </row>
        <row r="23">
          <cell r="C23">
            <v>150000000000</v>
          </cell>
          <cell r="D23">
            <v>45000000000</v>
          </cell>
          <cell r="E23">
            <v>77157126491</v>
          </cell>
          <cell r="F23">
            <v>26675931945</v>
          </cell>
          <cell r="G23">
            <v>0.51438084327333333</v>
          </cell>
        </row>
        <row r="24">
          <cell r="E24">
            <v>118043540</v>
          </cell>
          <cell r="F24">
            <v>118043540</v>
          </cell>
        </row>
        <row r="25">
          <cell r="C25">
            <v>27000000000</v>
          </cell>
          <cell r="D25">
            <v>27000000000</v>
          </cell>
          <cell r="E25">
            <v>25738672610</v>
          </cell>
          <cell r="F25">
            <v>25738672610</v>
          </cell>
        </row>
        <row r="26">
          <cell r="E26">
            <v>570156940</v>
          </cell>
          <cell r="F26">
            <v>570156940</v>
          </cell>
        </row>
        <row r="27">
          <cell r="C27">
            <v>30000000000</v>
          </cell>
          <cell r="E27">
            <v>52752755760</v>
          </cell>
        </row>
        <row r="28">
          <cell r="E28">
            <v>381139545</v>
          </cell>
        </row>
        <row r="31">
          <cell r="E31">
            <v>283170133842</v>
          </cell>
          <cell r="F31">
            <v>283170133842</v>
          </cell>
        </row>
        <row r="32">
          <cell r="E32">
            <v>1624643094578</v>
          </cell>
          <cell r="F32">
            <v>1624643094578</v>
          </cell>
        </row>
        <row r="34">
          <cell r="C34">
            <v>4393314000000</v>
          </cell>
          <cell r="D34">
            <v>4393314000000</v>
          </cell>
        </row>
        <row r="35">
          <cell r="C35">
            <v>2240379000000</v>
          </cell>
          <cell r="D35">
            <v>2240379000000</v>
          </cell>
        </row>
        <row r="36">
          <cell r="E36">
            <v>379596069808</v>
          </cell>
          <cell r="F36">
            <v>278262021555</v>
          </cell>
        </row>
        <row r="37">
          <cell r="E37">
            <v>2500000000</v>
          </cell>
          <cell r="F37">
            <v>2500000000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eu 62 tong tinh (kiem)"/>
      <sheetName val="Bieu 62 tong tinh"/>
      <sheetName val="Bieu 62 SS 2018"/>
      <sheetName val="62-hcsn"/>
      <sheetName val="62-TCDN"/>
      <sheetName val="62-Khoi huyen"/>
      <sheetName val="62-ĐT"/>
      <sheetName val="SS QT 2019 KT"/>
      <sheetName val="Bieu 62 -KT"/>
    </sheetNames>
    <sheetDataSet>
      <sheetData sheetId="0" refreshError="1"/>
      <sheetData sheetId="1" refreshError="1">
        <row r="10">
          <cell r="F10">
            <v>9152583192139</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eu 62 tong tinh (kiem)"/>
      <sheetName val="Bieu 62 tong -in"/>
      <sheetName val="foxz"/>
      <sheetName val="foxz_2"/>
      <sheetName val="foxz_3"/>
      <sheetName val="Bieu 62 tong gui c ngoc"/>
      <sheetName val="Bieu 62 tong tinh"/>
      <sheetName val="Bieu 62 SS 2018"/>
      <sheetName val="So sanh tabmis"/>
      <sheetName val="62-TCDN"/>
      <sheetName val="SS QT 2019 KT"/>
      <sheetName val="Bieu 62 -KT"/>
      <sheetName val="TD"/>
      <sheetName val="PT"/>
      <sheetName val="SH"/>
      <sheetName val="1"/>
      <sheetName val="NN  "/>
      <sheetName val="Mte"/>
      <sheetName val="Than uyen"/>
      <sheetName val="Tan Uyen"/>
      <sheetName val="TPLC"/>
      <sheetName val="HCSN"/>
      <sheetName val="ĐT"/>
      <sheetName val="YC huyen thuyet minh"/>
      <sheetName val="THAM DINH QUYET TOAN"/>
      <sheetName val="Tong hợp covid 2020"/>
      <sheetName val="KH giao 2020"/>
      <sheetName val="Sheet6"/>
      <sheetName val="Sheet5"/>
      <sheetName val="Sheet4"/>
      <sheetName val="Sheet3"/>
    </sheetNames>
    <sheetDataSet>
      <sheetData sheetId="0" refreshError="1"/>
      <sheetData sheetId="1" refreshError="1"/>
      <sheetData sheetId="2" refreshError="1"/>
      <sheetData sheetId="3" refreshError="1"/>
      <sheetData sheetId="4" refreshError="1"/>
      <sheetData sheetId="5" refreshError="1">
        <row r="13">
          <cell r="H13">
            <v>6360142657570</v>
          </cell>
          <cell r="I13">
            <v>1219875434544</v>
          </cell>
        </row>
        <row r="45">
          <cell r="P45">
            <v>45506503054</v>
          </cell>
          <cell r="S45">
            <v>177604488908</v>
          </cell>
          <cell r="V45">
            <v>182637215862</v>
          </cell>
          <cell r="Y45">
            <v>129003869160</v>
          </cell>
          <cell r="AB45">
            <v>147937453175</v>
          </cell>
          <cell r="AE45">
            <v>114327263589</v>
          </cell>
          <cell r="AH45">
            <v>108665433141</v>
          </cell>
          <cell r="AK45">
            <v>7082833957</v>
          </cell>
        </row>
        <row r="258">
          <cell r="P258">
            <v>16056682869</v>
          </cell>
          <cell r="S258">
            <v>38335004173</v>
          </cell>
          <cell r="V258">
            <v>42950014850</v>
          </cell>
          <cell r="Y258">
            <v>22102479000</v>
          </cell>
          <cell r="AB258">
            <v>33350710000</v>
          </cell>
          <cell r="AE258">
            <v>19732340381</v>
          </cell>
          <cell r="AH258">
            <v>21628475900</v>
          </cell>
          <cell r="AK258">
            <v>850867707</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eu 62 tong tinh (kiem)"/>
      <sheetName val="Bieu 62 tong -in"/>
      <sheetName val="foxz"/>
      <sheetName val="foxz_2"/>
      <sheetName val="foxz_3"/>
      <sheetName val="foxz_4"/>
      <sheetName val="foxz_5"/>
      <sheetName val="foxz_6"/>
      <sheetName val="foxz_7"/>
      <sheetName val="foxz_8"/>
      <sheetName val="foxz_9"/>
      <sheetName val="foxz_10"/>
      <sheetName val="foxz_11"/>
      <sheetName val="foxz_12"/>
      <sheetName val="foxz_13"/>
      <sheetName val="foxz_14"/>
      <sheetName val="foxz_15"/>
      <sheetName val="foxz_16"/>
      <sheetName val="foxz_17"/>
      <sheetName val="foxz_18"/>
      <sheetName val="foxz_19"/>
      <sheetName val="foxz_20"/>
      <sheetName val="foxz_21"/>
      <sheetName val="foxz_22"/>
      <sheetName val="foxz_23"/>
      <sheetName val="foxz_24"/>
      <sheetName val="foxz_25"/>
      <sheetName val="foxz_26"/>
      <sheetName val="Bieu 62 tong gui c ngoc"/>
      <sheetName val="Bieu 62 tong tinh"/>
      <sheetName val="Bieu 62 SS 2018"/>
      <sheetName val="So sanh tabmis"/>
      <sheetName val="62-TCDN"/>
      <sheetName val="SS QT 2019 KT"/>
      <sheetName val="Bieu 62 -KT"/>
      <sheetName val="TD"/>
      <sheetName val="PT"/>
      <sheetName val="SH"/>
      <sheetName val="1"/>
      <sheetName val="NN  "/>
      <sheetName val="Mte"/>
      <sheetName val="Than uyen"/>
      <sheetName val="Tan Uyen"/>
      <sheetName val="TPLC"/>
      <sheetName val="HCSN"/>
      <sheetName val="ĐT"/>
      <sheetName val="YC huyen thuyet minh"/>
      <sheetName val="THAM DINH QUYET TOAN"/>
      <sheetName val="Tong hợp covid 2020"/>
      <sheetName val="KH giao 2020"/>
      <sheetName val="Sheet6"/>
      <sheetName val="Sheet5"/>
      <sheetName val="Sheet4"/>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55">
          <cell r="U55">
            <v>0</v>
          </cell>
          <cell r="X55">
            <v>3689188600</v>
          </cell>
          <cell r="AA55">
            <v>283373928</v>
          </cell>
          <cell r="AD55">
            <v>17961315000</v>
          </cell>
          <cell r="AG55">
            <v>1398000000</v>
          </cell>
          <cell r="AJ55">
            <v>1699786900</v>
          </cell>
          <cell r="AM55">
            <v>0</v>
          </cell>
        </row>
        <row r="56">
          <cell r="R56">
            <v>559000000</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EU 62 toan tinh"/>
      <sheetName val="Bieu 62 ca tinh c ngoc"/>
      <sheetName val="Bieu 62  t.tinh sau cung"/>
      <sheetName val="Bieu 62  t.tinh"/>
      <sheetName val="Bieu 62  t.tinh ss 2017"/>
      <sheetName val="62-Dtu"/>
      <sheetName val="62- HCSN"/>
      <sheetName val="62-TCDN"/>
      <sheetName val="62-Khoi huyen"/>
      <sheetName val="mte"/>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194">
          <cell r="C1194">
            <v>464608543204</v>
          </cell>
        </row>
      </sheetData>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xz"/>
      <sheetName val="Bieu 64"/>
      <sheetName val="QT kem TT 342"/>
    </sheetNames>
    <sheetDataSet>
      <sheetData sheetId="0"/>
      <sheetData sheetId="1"/>
      <sheetData sheetId="2">
        <row r="14">
          <cell r="C14">
            <v>4000</v>
          </cell>
          <cell r="D14">
            <v>5068</v>
          </cell>
        </row>
        <row r="15">
          <cell r="C15">
            <v>1138</v>
          </cell>
          <cell r="D15">
            <v>727</v>
          </cell>
        </row>
        <row r="17">
          <cell r="C17">
            <v>350</v>
          </cell>
          <cell r="D17">
            <v>414</v>
          </cell>
        </row>
        <row r="19">
          <cell r="C19">
            <v>8390</v>
          </cell>
          <cell r="D19">
            <v>9642</v>
          </cell>
        </row>
        <row r="23">
          <cell r="C23">
            <v>313124</v>
          </cell>
          <cell r="D23">
            <v>301166</v>
          </cell>
        </row>
        <row r="37">
          <cell r="C37">
            <v>18536</v>
          </cell>
          <cell r="D37">
            <v>13364</v>
          </cell>
          <cell r="E37">
            <v>72.097539922313331</v>
          </cell>
        </row>
        <row r="62">
          <cell r="C62">
            <v>4670</v>
          </cell>
          <cell r="D62">
            <v>2947</v>
          </cell>
          <cell r="E62">
            <v>63.104925053533186</v>
          </cell>
        </row>
        <row r="63">
          <cell r="C63">
            <v>750</v>
          </cell>
          <cell r="D63">
            <v>917.5</v>
          </cell>
        </row>
        <row r="65">
          <cell r="C65">
            <v>13399</v>
          </cell>
          <cell r="D65">
            <v>13612</v>
          </cell>
        </row>
        <row r="68">
          <cell r="C68">
            <v>300</v>
          </cell>
          <cell r="D68">
            <v>144.85599999999999</v>
          </cell>
        </row>
        <row r="70">
          <cell r="C70">
            <v>1095</v>
          </cell>
          <cell r="D70">
            <v>1248</v>
          </cell>
        </row>
        <row r="72">
          <cell r="C72">
            <v>100</v>
          </cell>
          <cell r="D72">
            <v>30</v>
          </cell>
        </row>
        <row r="74">
          <cell r="C74">
            <v>2880</v>
          </cell>
          <cell r="D74">
            <v>3442</v>
          </cell>
          <cell r="E74">
            <v>119.5138888888889</v>
          </cell>
        </row>
        <row r="75">
          <cell r="C75">
            <v>93477</v>
          </cell>
          <cell r="D75">
            <v>69763</v>
          </cell>
        </row>
        <row r="76">
          <cell r="C76">
            <v>6541</v>
          </cell>
          <cell r="D76">
            <v>3643</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7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F115"/>
  <sheetViews>
    <sheetView topLeftCell="A4" zoomScale="85" zoomScaleNormal="85" workbookViewId="0">
      <selection activeCell="U14" sqref="U14"/>
    </sheetView>
  </sheetViews>
  <sheetFormatPr defaultRowHeight="15"/>
  <cols>
    <col min="1" max="1" width="4" style="350" customWidth="1"/>
    <col min="2" max="2" width="31.25" style="350" customWidth="1"/>
    <col min="3" max="3" width="15.75" style="384" hidden="1" customWidth="1"/>
    <col min="4" max="4" width="14.625" style="350" customWidth="1"/>
    <col min="5" max="5" width="16" style="350" hidden="1" customWidth="1"/>
    <col min="6" max="6" width="16.375" style="350" customWidth="1"/>
    <col min="7" max="7" width="16.25" style="350" customWidth="1"/>
    <col min="8" max="8" width="14.875" style="350" hidden="1" customWidth="1"/>
    <col min="9" max="9" width="7.75" style="386" customWidth="1"/>
    <col min="10" max="10" width="8.5" style="386" customWidth="1"/>
    <col min="11" max="11" width="6.5" style="350" hidden="1" customWidth="1"/>
    <col min="12" max="12" width="5.625" style="350" hidden="1" customWidth="1"/>
    <col min="13" max="14" width="17.875" style="350" hidden="1" customWidth="1"/>
    <col min="15" max="15" width="15.75" style="350" hidden="1" customWidth="1"/>
    <col min="16" max="16" width="23.125" style="350" hidden="1" customWidth="1"/>
    <col min="17" max="17" width="12.75" style="350" hidden="1" customWidth="1"/>
    <col min="18" max="18" width="15.25" style="350" hidden="1" customWidth="1"/>
    <col min="19" max="19" width="9" style="350" hidden="1" customWidth="1"/>
    <col min="20" max="21" width="9" style="350" customWidth="1"/>
    <col min="22" max="22" width="17.125" style="350" customWidth="1"/>
    <col min="23" max="29" width="9" style="350" customWidth="1"/>
    <col min="30" max="30" width="17.25" style="350" hidden="1" customWidth="1"/>
    <col min="31" max="31" width="17.625" style="350" hidden="1" customWidth="1"/>
    <col min="32" max="32" width="16.875" style="350" hidden="1" customWidth="1"/>
    <col min="33" max="16384" width="9" style="350"/>
  </cols>
  <sheetData>
    <row r="1" spans="1:32" ht="21.75" customHeight="1">
      <c r="A1" s="867"/>
      <c r="B1" s="867"/>
      <c r="C1" s="376"/>
      <c r="D1" s="781"/>
      <c r="E1" s="868" t="s">
        <v>486</v>
      </c>
      <c r="F1" s="868"/>
      <c r="G1" s="868"/>
      <c r="H1" s="868"/>
      <c r="I1" s="868"/>
      <c r="J1" s="868"/>
      <c r="K1" s="868"/>
      <c r="L1" s="868"/>
      <c r="M1" s="402"/>
      <c r="N1" s="858" t="s">
        <v>302</v>
      </c>
      <c r="O1" s="858"/>
    </row>
    <row r="2" spans="1:32" ht="19.5" customHeight="1">
      <c r="A2" s="859" t="s">
        <v>515</v>
      </c>
      <c r="B2" s="859"/>
      <c r="C2" s="859"/>
      <c r="D2" s="859"/>
      <c r="E2" s="859"/>
      <c r="F2" s="859"/>
      <c r="G2" s="859"/>
      <c r="H2" s="859"/>
      <c r="I2" s="859"/>
      <c r="J2" s="859"/>
      <c r="K2" s="859"/>
      <c r="L2" s="859"/>
      <c r="M2" s="806"/>
      <c r="N2" s="858"/>
      <c r="O2" s="858"/>
      <c r="P2" s="350">
        <f>10878-373</f>
        <v>10505</v>
      </c>
    </row>
    <row r="3" spans="1:32" s="56" customFormat="1" ht="24" customHeight="1">
      <c r="A3" s="860" t="s">
        <v>516</v>
      </c>
      <c r="B3" s="860"/>
      <c r="C3" s="860"/>
      <c r="D3" s="860"/>
      <c r="E3" s="860"/>
      <c r="F3" s="860"/>
      <c r="G3" s="860"/>
      <c r="H3" s="860"/>
      <c r="I3" s="860"/>
      <c r="J3" s="860"/>
      <c r="K3" s="860"/>
      <c r="L3" s="860"/>
      <c r="M3" s="807"/>
      <c r="N3" s="858"/>
      <c r="O3" s="858"/>
    </row>
    <row r="4" spans="1:32" s="56" customFormat="1" ht="24" customHeight="1">
      <c r="A4" s="807"/>
      <c r="B4" s="807"/>
      <c r="C4" s="808" t="s">
        <v>430</v>
      </c>
      <c r="D4" s="807"/>
      <c r="E4" s="807"/>
      <c r="F4" s="807"/>
      <c r="G4" s="868" t="s">
        <v>18</v>
      </c>
      <c r="H4" s="868"/>
      <c r="I4" s="868"/>
      <c r="J4" s="868"/>
      <c r="K4" s="807"/>
      <c r="L4" s="807"/>
      <c r="M4" s="807"/>
      <c r="N4" s="858"/>
      <c r="O4" s="858"/>
    </row>
    <row r="5" spans="1:32" hidden="1">
      <c r="B5" s="56"/>
      <c r="C5" s="375" t="s">
        <v>430</v>
      </c>
      <c r="D5" s="56"/>
      <c r="E5" s="56"/>
      <c r="F5" s="56"/>
      <c r="G5" s="861" t="s">
        <v>18</v>
      </c>
      <c r="H5" s="861"/>
      <c r="I5" s="861"/>
      <c r="J5" s="861"/>
      <c r="K5" s="861"/>
      <c r="L5" s="861"/>
      <c r="M5" s="508">
        <f>F9-G9</f>
        <v>293483173265</v>
      </c>
      <c r="N5" s="858"/>
      <c r="O5" s="858"/>
    </row>
    <row r="6" spans="1:32" ht="18.75" hidden="1" customHeight="1">
      <c r="B6" s="56"/>
      <c r="C6" s="375"/>
      <c r="D6" s="56"/>
      <c r="E6" s="56"/>
      <c r="F6" s="56"/>
      <c r="G6" s="780"/>
      <c r="H6" s="780"/>
      <c r="I6" s="377"/>
      <c r="J6" s="377"/>
      <c r="K6" s="780"/>
      <c r="L6" s="780"/>
      <c r="M6" s="508"/>
      <c r="N6" s="858"/>
      <c r="O6" s="858"/>
    </row>
    <row r="7" spans="1:32" s="351" customFormat="1" ht="36" customHeight="1">
      <c r="A7" s="862" t="s">
        <v>0</v>
      </c>
      <c r="B7" s="863" t="s">
        <v>30</v>
      </c>
      <c r="C7" s="871" t="s">
        <v>519</v>
      </c>
      <c r="D7" s="873" t="s">
        <v>517</v>
      </c>
      <c r="E7" s="809"/>
      <c r="F7" s="866" t="s">
        <v>518</v>
      </c>
      <c r="G7" s="865"/>
      <c r="H7" s="810"/>
      <c r="I7" s="869" t="s">
        <v>32</v>
      </c>
      <c r="J7" s="870"/>
      <c r="K7" s="864" t="s">
        <v>32</v>
      </c>
      <c r="L7" s="865"/>
      <c r="M7" s="811"/>
      <c r="N7" s="858"/>
      <c r="O7" s="858"/>
    </row>
    <row r="8" spans="1:32" s="351" customFormat="1" ht="36" customHeight="1">
      <c r="A8" s="862"/>
      <c r="B8" s="863"/>
      <c r="C8" s="872"/>
      <c r="D8" s="874"/>
      <c r="E8" s="812" t="s">
        <v>80</v>
      </c>
      <c r="F8" s="812" t="s">
        <v>40</v>
      </c>
      <c r="G8" s="812" t="s">
        <v>495</v>
      </c>
      <c r="H8" s="813"/>
      <c r="I8" s="814" t="s">
        <v>31</v>
      </c>
      <c r="J8" s="815" t="s">
        <v>520</v>
      </c>
      <c r="K8" s="816"/>
      <c r="L8" s="25" t="s">
        <v>81</v>
      </c>
      <c r="M8" s="817">
        <f>G9-'bieu 2 chi'!G10</f>
        <v>17079436260</v>
      </c>
      <c r="N8" s="513">
        <f>F9-'bieu 4-50'!E7</f>
        <v>0</v>
      </c>
      <c r="O8" s="513">
        <f>G9-'bieu 4-50'!F7</f>
        <v>0</v>
      </c>
      <c r="P8" s="121" t="s">
        <v>601</v>
      </c>
    </row>
    <row r="9" spans="1:32" s="351" customFormat="1" ht="36" customHeight="1">
      <c r="A9" s="25"/>
      <c r="B9" s="25" t="s">
        <v>41</v>
      </c>
      <c r="C9" s="818">
        <f>+C10+C32+C33+C34+C37+C38</f>
        <v>10878427247131</v>
      </c>
      <c r="D9" s="819">
        <f>+D10+D32+D33+D34+D37+D38</f>
        <v>8783693000000</v>
      </c>
      <c r="E9" s="819">
        <f>+E10+E32+E33+E34+E37+E38</f>
        <v>8550773000000</v>
      </c>
      <c r="F9" s="819">
        <f>+F10+F32+F33+F34+F37+F38</f>
        <v>11487736417071</v>
      </c>
      <c r="G9" s="819">
        <f>+G10+G32+G33+G34+G37+G38</f>
        <v>11194253243806</v>
      </c>
      <c r="H9" s="820"/>
      <c r="I9" s="821">
        <f>F9/D9</f>
        <v>1.3078481245953155</v>
      </c>
      <c r="J9" s="821">
        <f>F9/C9</f>
        <v>1.0560107776701539</v>
      </c>
      <c r="K9" s="822">
        <f t="shared" ref="K9:L16" si="0">F9/D9</f>
        <v>1.3078481245953155</v>
      </c>
      <c r="L9" s="823">
        <f t="shared" si="0"/>
        <v>1.3091510257383747</v>
      </c>
      <c r="M9" s="824">
        <f>+F9-G9</f>
        <v>293483173265</v>
      </c>
      <c r="O9" s="825"/>
      <c r="Q9" s="351">
        <f>D9-7883230000000</f>
        <v>900463000000</v>
      </c>
      <c r="R9" s="351">
        <v>9182246686504</v>
      </c>
      <c r="V9" s="351">
        <f>+D9-E9</f>
        <v>232920000000</v>
      </c>
      <c r="AD9" s="351">
        <f>D10+D34</f>
        <v>8783693000000</v>
      </c>
      <c r="AE9" s="351">
        <v>10877019782131</v>
      </c>
      <c r="AF9" s="351">
        <v>10503274380314</v>
      </c>
    </row>
    <row r="10" spans="1:32" ht="30" customHeight="1">
      <c r="A10" s="826" t="s">
        <v>9</v>
      </c>
      <c r="B10" s="827" t="s">
        <v>42</v>
      </c>
      <c r="C10" s="818">
        <f>C11++C29+C31+C30</f>
        <v>2207613555371</v>
      </c>
      <c r="D10" s="819">
        <f>D11+D29+D31</f>
        <v>2150000000000</v>
      </c>
      <c r="E10" s="819">
        <f>E11+E29+E31</f>
        <v>1917080000000</v>
      </c>
      <c r="F10" s="819">
        <f>F11++F29+F31+F30</f>
        <v>2328619898843</v>
      </c>
      <c r="G10" s="819">
        <f>G11++G29+G31+G30</f>
        <v>2136470773831</v>
      </c>
      <c r="H10" s="820"/>
      <c r="I10" s="821">
        <f>F10/D10</f>
        <v>1.0830790227176743</v>
      </c>
      <c r="J10" s="821">
        <f t="shared" ref="J10:J22" si="1">F10/C10</f>
        <v>1.0548131910032887</v>
      </c>
      <c r="K10" s="822">
        <f t="shared" si="0"/>
        <v>1.0830790227176743</v>
      </c>
      <c r="L10" s="823">
        <f t="shared" si="0"/>
        <v>1.1144400723136227</v>
      </c>
      <c r="M10" s="824"/>
      <c r="R10" s="350">
        <v>5637583553551</v>
      </c>
      <c r="V10" s="350">
        <f>87920000000+2000000000+105000000000+8000000000+30000000000</f>
        <v>232920000000</v>
      </c>
      <c r="AE10" s="350">
        <f>F9-AE9</f>
        <v>610716634940</v>
      </c>
      <c r="AF10" s="350">
        <f>G9-AF9</f>
        <v>690978863492</v>
      </c>
    </row>
    <row r="11" spans="1:32" s="381" customFormat="1" ht="30" customHeight="1">
      <c r="A11" s="826" t="s">
        <v>1</v>
      </c>
      <c r="B11" s="828" t="s">
        <v>7</v>
      </c>
      <c r="C11" s="829">
        <f>SUM(C12:C28)</f>
        <v>2148565144367</v>
      </c>
      <c r="D11" s="830">
        <f>SUM(D12:D28)</f>
        <v>2120000000000</v>
      </c>
      <c r="E11" s="830">
        <f>SUM(E12:E28)</f>
        <v>1917080000000</v>
      </c>
      <c r="F11" s="830">
        <f>SUM(F12:F28)</f>
        <v>2241491003538</v>
      </c>
      <c r="G11" s="830">
        <f>SUM(G12:G28)</f>
        <v>2102475773831</v>
      </c>
      <c r="H11" s="831"/>
      <c r="I11" s="832">
        <f t="shared" ref="I11:I16" si="2">F11/D11</f>
        <v>1.0573070771405659</v>
      </c>
      <c r="J11" s="832">
        <f>F11/C11</f>
        <v>1.0432501939327408</v>
      </c>
      <c r="K11" s="833">
        <f t="shared" si="0"/>
        <v>1.0573070771405659</v>
      </c>
      <c r="L11" s="834">
        <f t="shared" si="0"/>
        <v>1.0967073746692888</v>
      </c>
      <c r="M11" s="835">
        <f>1460+641</f>
        <v>2101</v>
      </c>
      <c r="N11" s="381" t="s">
        <v>304</v>
      </c>
      <c r="O11" s="381" t="s">
        <v>303</v>
      </c>
      <c r="R11" s="381">
        <v>880559982491</v>
      </c>
    </row>
    <row r="12" spans="1:32" ht="36" customHeight="1">
      <c r="A12" s="826">
        <v>1</v>
      </c>
      <c r="B12" s="28" t="s">
        <v>161</v>
      </c>
      <c r="C12" s="836">
        <v>977016967136</v>
      </c>
      <c r="D12" s="837">
        <f>'bieu 4-50'!C10</f>
        <v>1156000000000</v>
      </c>
      <c r="E12" s="837">
        <f>'bieu 4-50'!D10</f>
        <v>1156000000000</v>
      </c>
      <c r="F12" s="837">
        <f>'bieu 4-50'!E10</f>
        <v>1054796372670</v>
      </c>
      <c r="G12" s="837">
        <f>'bieu 4-50'!F10</f>
        <v>1054796372670</v>
      </c>
      <c r="H12" s="838"/>
      <c r="I12" s="839">
        <f t="shared" si="2"/>
        <v>0.91245360957612454</v>
      </c>
      <c r="J12" s="839">
        <f t="shared" si="1"/>
        <v>1.0796090632509694</v>
      </c>
      <c r="K12" s="840">
        <f t="shared" si="0"/>
        <v>0.91245360957612454</v>
      </c>
      <c r="L12" s="841">
        <f>G12/E12</f>
        <v>0.91245360957612454</v>
      </c>
      <c r="M12" s="842"/>
      <c r="N12" s="350">
        <f>D12+D13+D14+D15+D16+D21+D22+D26+D28+D18</f>
        <v>1741000000000</v>
      </c>
      <c r="O12" s="350">
        <f>D19+D25+D24+D20</f>
        <v>379000000000</v>
      </c>
      <c r="P12" s="350">
        <f>N12+O12-D11</f>
        <v>0</v>
      </c>
      <c r="R12" s="350">
        <v>4418475000000</v>
      </c>
    </row>
    <row r="13" spans="1:32" ht="36" customHeight="1">
      <c r="A13" s="826">
        <v>2</v>
      </c>
      <c r="B13" s="28" t="s">
        <v>162</v>
      </c>
      <c r="C13" s="836">
        <v>8653884056</v>
      </c>
      <c r="D13" s="837">
        <f>'bieu 4-50'!C11</f>
        <v>12000000000</v>
      </c>
      <c r="E13" s="837">
        <f>'bieu 4-50'!D11</f>
        <v>12000000000</v>
      </c>
      <c r="F13" s="837">
        <f>'bieu 4-50'!E11</f>
        <v>5522963189</v>
      </c>
      <c r="G13" s="837">
        <f>'bieu 4-50'!F11</f>
        <v>5522963189</v>
      </c>
      <c r="H13" s="838"/>
      <c r="I13" s="839">
        <f t="shared" si="2"/>
        <v>0.46024693241666664</v>
      </c>
      <c r="J13" s="839">
        <f t="shared" si="1"/>
        <v>0.63820628439905691</v>
      </c>
      <c r="K13" s="840">
        <f t="shared" si="0"/>
        <v>0.46024693241666664</v>
      </c>
      <c r="L13" s="841">
        <f t="shared" si="0"/>
        <v>0.46024693241666664</v>
      </c>
      <c r="M13" s="842"/>
      <c r="N13" s="608">
        <f>+F11/2000000000000</f>
        <v>1.120745501769</v>
      </c>
      <c r="R13" s="350">
        <v>778640842232</v>
      </c>
    </row>
    <row r="14" spans="1:32" ht="36" customHeight="1">
      <c r="A14" s="826">
        <v>3</v>
      </c>
      <c r="B14" s="28" t="s">
        <v>163</v>
      </c>
      <c r="C14" s="836">
        <v>3517948658</v>
      </c>
      <c r="D14" s="837">
        <f>'bieu 4-50'!C12</f>
        <v>2000000000</v>
      </c>
      <c r="E14" s="837">
        <f>'bieu 4-50'!D12</f>
        <v>2000000000</v>
      </c>
      <c r="F14" s="837">
        <f>'bieu 4-50'!E12</f>
        <v>11458176311</v>
      </c>
      <c r="G14" s="837">
        <f>'bieu 4-50'!F12</f>
        <v>11458176311</v>
      </c>
      <c r="H14" s="838"/>
      <c r="I14" s="839">
        <f t="shared" si="2"/>
        <v>5.7290881555000004</v>
      </c>
      <c r="J14" s="839">
        <f t="shared" si="1"/>
        <v>3.2570618348688818</v>
      </c>
      <c r="K14" s="840">
        <f t="shared" si="0"/>
        <v>5.7290881555000004</v>
      </c>
      <c r="L14" s="841">
        <f t="shared" si="0"/>
        <v>5.7290881555000004</v>
      </c>
      <c r="M14" s="842"/>
      <c r="R14" s="350">
        <f>R9+R10+R11-R12-R13</f>
        <v>10503274380314</v>
      </c>
    </row>
    <row r="15" spans="1:32" ht="30" customHeight="1">
      <c r="A15" s="826">
        <v>4</v>
      </c>
      <c r="B15" s="28" t="s">
        <v>43</v>
      </c>
      <c r="C15" s="836">
        <v>350181381379</v>
      </c>
      <c r="D15" s="837">
        <f>'bieu 4-50'!C13</f>
        <v>287000000000</v>
      </c>
      <c r="E15" s="837">
        <f>'bieu 4-50'!D13</f>
        <v>287000000000</v>
      </c>
      <c r="F15" s="837">
        <f>'bieu 4-50'!E13</f>
        <v>425773983455</v>
      </c>
      <c r="G15" s="837">
        <f>'bieu 4-50'!F13</f>
        <v>425773983455</v>
      </c>
      <c r="H15" s="838"/>
      <c r="I15" s="839">
        <f t="shared" si="2"/>
        <v>1.4835330433972125</v>
      </c>
      <c r="J15" s="839">
        <f t="shared" si="1"/>
        <v>1.2158669937799647</v>
      </c>
      <c r="K15" s="840">
        <f t="shared" si="0"/>
        <v>1.4835330433972125</v>
      </c>
      <c r="L15" s="841">
        <f t="shared" si="0"/>
        <v>1.4835330433972125</v>
      </c>
      <c r="M15" s="842"/>
      <c r="R15" s="350">
        <f>R14-G9</f>
        <v>-690978863492</v>
      </c>
    </row>
    <row r="16" spans="1:32" ht="30" customHeight="1">
      <c r="A16" s="826">
        <v>5</v>
      </c>
      <c r="B16" s="28" t="s">
        <v>164</v>
      </c>
      <c r="C16" s="836">
        <v>51414941242</v>
      </c>
      <c r="D16" s="837">
        <f>'bieu 4-50'!C14</f>
        <v>57000000000</v>
      </c>
      <c r="E16" s="837">
        <f>'bieu 4-50'!D14</f>
        <v>57000000000</v>
      </c>
      <c r="F16" s="837">
        <f>'bieu 4-50'!E14</f>
        <v>52358801138</v>
      </c>
      <c r="G16" s="837">
        <f>'bieu 4-50'!F14</f>
        <v>52358801138</v>
      </c>
      <c r="H16" s="838"/>
      <c r="I16" s="839">
        <f t="shared" si="2"/>
        <v>0.91857545856140355</v>
      </c>
      <c r="J16" s="839">
        <f t="shared" si="1"/>
        <v>1.0183576966772643</v>
      </c>
      <c r="K16" s="840">
        <f t="shared" si="0"/>
        <v>0.91857545856140355</v>
      </c>
      <c r="L16" s="841">
        <f t="shared" si="0"/>
        <v>0.91857545856140355</v>
      </c>
      <c r="M16" s="842"/>
      <c r="R16" s="350">
        <v>373745401817</v>
      </c>
    </row>
    <row r="17" spans="1:31" ht="30" hidden="1" customHeight="1">
      <c r="A17" s="826">
        <v>6</v>
      </c>
      <c r="B17" s="28" t="s">
        <v>165</v>
      </c>
      <c r="C17" s="836"/>
      <c r="D17" s="837"/>
      <c r="E17" s="837"/>
      <c r="F17" s="837"/>
      <c r="G17" s="837"/>
      <c r="H17" s="838"/>
      <c r="I17" s="839"/>
      <c r="J17" s="839" t="e">
        <f t="shared" si="1"/>
        <v>#DIV/0!</v>
      </c>
      <c r="K17" s="840"/>
      <c r="L17" s="841"/>
      <c r="M17" s="842"/>
    </row>
    <row r="18" spans="1:31" ht="30" customHeight="1">
      <c r="A18" s="826">
        <v>6</v>
      </c>
      <c r="B18" s="28" t="s">
        <v>11</v>
      </c>
      <c r="C18" s="836">
        <v>25577823402</v>
      </c>
      <c r="D18" s="837">
        <f>'bieu 4-50'!C16</f>
        <v>29000000000</v>
      </c>
      <c r="E18" s="837">
        <f>'bieu 4-50'!D16</f>
        <v>29000000000</v>
      </c>
      <c r="F18" s="837">
        <f>'bieu 4-50'!E16</f>
        <v>32843162470</v>
      </c>
      <c r="G18" s="837">
        <f>'bieu 4-50'!F16</f>
        <v>32843162470</v>
      </c>
      <c r="H18" s="838"/>
      <c r="I18" s="839">
        <f>F18/D18</f>
        <v>1.1325228437931034</v>
      </c>
      <c r="J18" s="839">
        <f t="shared" si="1"/>
        <v>1.2840483708802175</v>
      </c>
      <c r="K18" s="840">
        <f t="shared" ref="K18:L22" si="3">F18/D18</f>
        <v>1.1325228437931034</v>
      </c>
      <c r="L18" s="841">
        <f t="shared" si="3"/>
        <v>1.1325228437931034</v>
      </c>
      <c r="M18" s="842"/>
      <c r="R18" s="350">
        <f>R14+R16-F9</f>
        <v>-610716634940</v>
      </c>
    </row>
    <row r="19" spans="1:31" ht="30" customHeight="1">
      <c r="A19" s="826">
        <v>7</v>
      </c>
      <c r="B19" s="28" t="s">
        <v>166</v>
      </c>
      <c r="C19" s="836">
        <v>130000000400</v>
      </c>
      <c r="D19" s="837">
        <f>'bieu 4-50'!C17</f>
        <v>140000000000</v>
      </c>
      <c r="E19" s="837">
        <f>'bieu 4-50'!D17</f>
        <v>52080000000</v>
      </c>
      <c r="F19" s="837">
        <f>'bieu 4-50'!E17</f>
        <v>123410822599</v>
      </c>
      <c r="G19" s="837">
        <f>'bieu 4-50'!F17</f>
        <v>45908826011</v>
      </c>
      <c r="H19" s="838"/>
      <c r="I19" s="839">
        <f>F19/D19</f>
        <v>0.88150587570714289</v>
      </c>
      <c r="J19" s="839">
        <f t="shared" si="1"/>
        <v>0.94931401707134144</v>
      </c>
      <c r="K19" s="840">
        <f t="shared" si="3"/>
        <v>0.88150587570714289</v>
      </c>
      <c r="L19" s="841">
        <f t="shared" si="3"/>
        <v>0.88150587578725037</v>
      </c>
      <c r="M19" s="842"/>
    </row>
    <row r="20" spans="1:31" ht="36" customHeight="1">
      <c r="A20" s="826">
        <v>8</v>
      </c>
      <c r="B20" s="28" t="s">
        <v>167</v>
      </c>
      <c r="C20" s="836">
        <v>41096640009</v>
      </c>
      <c r="D20" s="837">
        <f>'bieu 4-50'!C18</f>
        <v>49000000000</v>
      </c>
      <c r="E20" s="837">
        <f>'bieu 4-50'!D18</f>
        <v>47000000000</v>
      </c>
      <c r="F20" s="837">
        <f>'bieu 4-50'!E18</f>
        <v>38982455844</v>
      </c>
      <c r="G20" s="837">
        <f>'bieu 4-50'!F18</f>
        <v>36425116294</v>
      </c>
      <c r="H20" s="838"/>
      <c r="I20" s="839">
        <f>F20/D20</f>
        <v>0.79556032334693882</v>
      </c>
      <c r="J20" s="839">
        <f t="shared" si="1"/>
        <v>0.94855579033865045</v>
      </c>
      <c r="K20" s="840">
        <f t="shared" si="3"/>
        <v>0.79556032334693882</v>
      </c>
      <c r="L20" s="841">
        <f t="shared" si="3"/>
        <v>0.77500247434042557</v>
      </c>
      <c r="M20" s="842"/>
    </row>
    <row r="21" spans="1:31" ht="30" customHeight="1">
      <c r="A21" s="826">
        <v>9</v>
      </c>
      <c r="B21" s="28" t="s">
        <v>168</v>
      </c>
      <c r="C21" s="836">
        <v>190979968268</v>
      </c>
      <c r="D21" s="837">
        <f>'bieu 4-50'!C19</f>
        <v>158000000000</v>
      </c>
      <c r="E21" s="837">
        <f>'bieu 4-50'!D19</f>
        <v>158000000000</v>
      </c>
      <c r="F21" s="837">
        <f>'bieu 4-50'!E19</f>
        <v>167200939292</v>
      </c>
      <c r="G21" s="837">
        <f>'bieu 4-50'!F19</f>
        <v>167200939292</v>
      </c>
      <c r="H21" s="838"/>
      <c r="I21" s="839">
        <f>F21/D21</f>
        <v>1.0582337929873418</v>
      </c>
      <c r="J21" s="839">
        <f t="shared" si="1"/>
        <v>0.87548940765017214</v>
      </c>
      <c r="K21" s="840">
        <f t="shared" si="3"/>
        <v>1.0582337929873418</v>
      </c>
      <c r="L21" s="841">
        <f t="shared" si="3"/>
        <v>1.0582337929873418</v>
      </c>
      <c r="M21" s="842"/>
    </row>
    <row r="22" spans="1:31" ht="30" customHeight="1">
      <c r="A22" s="826">
        <v>10</v>
      </c>
      <c r="B22" s="28" t="s">
        <v>169</v>
      </c>
      <c r="C22" s="836">
        <v>28234133932</v>
      </c>
      <c r="D22" s="837">
        <f>'bieu 4-50'!C20</f>
        <v>13000000000</v>
      </c>
      <c r="E22" s="837">
        <f>'bieu 4-50'!D20</f>
        <v>13000000000</v>
      </c>
      <c r="F22" s="837">
        <f>'bieu 4-50'!E20</f>
        <v>75824821332</v>
      </c>
      <c r="G22" s="837">
        <f>'bieu 4-50'!F20</f>
        <v>75824821332</v>
      </c>
      <c r="H22" s="838"/>
      <c r="I22" s="839">
        <f>F22/D22</f>
        <v>5.8326785640000001</v>
      </c>
      <c r="J22" s="839">
        <f t="shared" si="1"/>
        <v>2.6855727721140288</v>
      </c>
      <c r="K22" s="840">
        <f t="shared" si="3"/>
        <v>5.8326785640000001</v>
      </c>
      <c r="L22" s="841">
        <f t="shared" si="3"/>
        <v>5.8326785640000001</v>
      </c>
      <c r="M22" s="842"/>
    </row>
    <row r="23" spans="1:31" ht="30" customHeight="1">
      <c r="A23" s="826">
        <v>11</v>
      </c>
      <c r="B23" s="28" t="s">
        <v>170</v>
      </c>
      <c r="C23" s="836">
        <v>255767675</v>
      </c>
      <c r="D23" s="837">
        <f>'bieu 4-50'!C21</f>
        <v>0</v>
      </c>
      <c r="E23" s="837">
        <f>'bieu 4-50'!D21</f>
        <v>0</v>
      </c>
      <c r="F23" s="837">
        <f>'bieu 4-50'!E21</f>
        <v>87550000</v>
      </c>
      <c r="G23" s="837">
        <f>'bieu 4-50'!F21</f>
        <v>87550000</v>
      </c>
      <c r="H23" s="838"/>
      <c r="I23" s="839"/>
      <c r="J23" s="839">
        <f t="shared" ref="J23" si="4">F23/C23</f>
        <v>0.34230283400746397</v>
      </c>
      <c r="K23" s="840"/>
      <c r="L23" s="841"/>
      <c r="M23" s="842"/>
    </row>
    <row r="24" spans="1:31" ht="30" customHeight="1">
      <c r="A24" s="826">
        <v>12</v>
      </c>
      <c r="B24" s="28" t="s">
        <v>12</v>
      </c>
      <c r="C24" s="836">
        <v>74446953151</v>
      </c>
      <c r="D24" s="837">
        <f>'bieu 4-50'!C22</f>
        <v>40000000000</v>
      </c>
      <c r="E24" s="837">
        <f>'bieu 4-50'!D22</f>
        <v>32000000000</v>
      </c>
      <c r="F24" s="837">
        <f>'bieu 4-50'!E22</f>
        <v>149646955657</v>
      </c>
      <c r="G24" s="837">
        <f>'bieu 4-50'!F22</f>
        <v>141172256634</v>
      </c>
      <c r="H24" s="838"/>
      <c r="I24" s="839">
        <f>F24/D24</f>
        <v>3.7411738914249999</v>
      </c>
      <c r="J24" s="839">
        <f t="shared" ref="J24:J29" si="5">F24/C24</f>
        <v>2.0101152474765835</v>
      </c>
      <c r="K24" s="840">
        <f t="shared" ref="K24:L26" si="6">F24/D24</f>
        <v>3.7411738914249999</v>
      </c>
      <c r="L24" s="841">
        <f t="shared" si="6"/>
        <v>4.4116330198125002</v>
      </c>
      <c r="M24" s="842"/>
    </row>
    <row r="25" spans="1:31" ht="30" customHeight="1">
      <c r="A25" s="826">
        <v>13</v>
      </c>
      <c r="B25" s="28" t="s">
        <v>171</v>
      </c>
      <c r="C25" s="836">
        <v>234522084268</v>
      </c>
      <c r="D25" s="837">
        <f>'bieu 4-50'!C23</f>
        <v>150000000000</v>
      </c>
      <c r="E25" s="837">
        <f>'bieu 4-50'!D23</f>
        <v>45000000000</v>
      </c>
      <c r="F25" s="837">
        <f>'bieu 4-50'!E23</f>
        <v>77157126491</v>
      </c>
      <c r="G25" s="837">
        <f>'bieu 4-50'!F23</f>
        <v>26675931945</v>
      </c>
      <c r="H25" s="837">
        <f>'bieu 4-50'!G23</f>
        <v>0.51438084327333333</v>
      </c>
      <c r="I25" s="839">
        <f>F25/D25</f>
        <v>0.51438084327333333</v>
      </c>
      <c r="J25" s="839">
        <f t="shared" si="5"/>
        <v>0.328997274315662</v>
      </c>
      <c r="K25" s="840">
        <f t="shared" si="6"/>
        <v>0.51438084327333333</v>
      </c>
      <c r="L25" s="841">
        <f t="shared" si="6"/>
        <v>0.59279848766666665</v>
      </c>
      <c r="M25" s="842"/>
    </row>
    <row r="26" spans="1:31" ht="36" customHeight="1">
      <c r="A26" s="826">
        <v>14</v>
      </c>
      <c r="B26" s="28" t="s">
        <v>172</v>
      </c>
      <c r="C26" s="836">
        <v>297077000</v>
      </c>
      <c r="D26" s="837">
        <f>'bieu 4-50'!C26</f>
        <v>0</v>
      </c>
      <c r="E26" s="837">
        <f>'bieu 4-50'!D26</f>
        <v>0</v>
      </c>
      <c r="F26" s="837">
        <f>'bieu 4-50'!E24</f>
        <v>118043540</v>
      </c>
      <c r="G26" s="837">
        <f>'bieu 4-50'!F24</f>
        <v>118043540</v>
      </c>
      <c r="H26" s="838"/>
      <c r="I26" s="839"/>
      <c r="J26" s="839">
        <f t="shared" si="5"/>
        <v>0.39734997997152255</v>
      </c>
      <c r="K26" s="840" t="e">
        <f t="shared" si="6"/>
        <v>#DIV/0!</v>
      </c>
      <c r="L26" s="841" t="e">
        <f t="shared" si="6"/>
        <v>#DIV/0!</v>
      </c>
      <c r="M26" s="842"/>
    </row>
    <row r="27" spans="1:31" ht="36" customHeight="1">
      <c r="A27" s="826">
        <v>15</v>
      </c>
      <c r="B27" s="28" t="s">
        <v>261</v>
      </c>
      <c r="C27" s="836">
        <v>3473365983</v>
      </c>
      <c r="D27" s="837">
        <f>'bieu 4-50'!C26</f>
        <v>0</v>
      </c>
      <c r="E27" s="837">
        <f>'bieu 4-50'!D26</f>
        <v>0</v>
      </c>
      <c r="F27" s="837">
        <f>'bieu 4-50'!E26</f>
        <v>570156940</v>
      </c>
      <c r="G27" s="837">
        <f>'bieu 4-50'!F26</f>
        <v>570156940</v>
      </c>
      <c r="H27" s="838"/>
      <c r="I27" s="839"/>
      <c r="J27" s="839">
        <f t="shared" si="5"/>
        <v>0.16415112682929733</v>
      </c>
      <c r="K27" s="840"/>
      <c r="L27" s="841"/>
      <c r="M27" s="842"/>
    </row>
    <row r="28" spans="1:31" ht="36" customHeight="1">
      <c r="A28" s="826">
        <v>16</v>
      </c>
      <c r="B28" s="28" t="s">
        <v>173</v>
      </c>
      <c r="C28" s="836">
        <v>28896207808</v>
      </c>
      <c r="D28" s="837">
        <f>'bieu 4-50'!C25</f>
        <v>27000000000</v>
      </c>
      <c r="E28" s="837">
        <f>'bieu 4-50'!D25</f>
        <v>27000000000</v>
      </c>
      <c r="F28" s="837">
        <f>'bieu 4-50'!E25</f>
        <v>25738672610</v>
      </c>
      <c r="G28" s="837">
        <f>'bieu 4-50'!F25</f>
        <v>25738672610</v>
      </c>
      <c r="H28" s="838"/>
      <c r="I28" s="839">
        <f>F28/D28</f>
        <v>0.95328417074074079</v>
      </c>
      <c r="J28" s="839">
        <f t="shared" si="5"/>
        <v>0.89072838834146861</v>
      </c>
      <c r="K28" s="840">
        <f>F28/D28</f>
        <v>0.95328417074074079</v>
      </c>
      <c r="L28" s="841">
        <f>G28/E28</f>
        <v>0.95328417074074079</v>
      </c>
      <c r="M28" s="842"/>
    </row>
    <row r="29" spans="1:31" s="382" customFormat="1" ht="36" customHeight="1">
      <c r="A29" s="59" t="s">
        <v>2</v>
      </c>
      <c r="B29" s="843" t="s">
        <v>174</v>
      </c>
      <c r="C29" s="818">
        <v>41716125611</v>
      </c>
      <c r="D29" s="819">
        <f>'bieu 4-50'!C27</f>
        <v>30000000000</v>
      </c>
      <c r="E29" s="819">
        <f>'bieu 4-50'!D27</f>
        <v>0</v>
      </c>
      <c r="F29" s="819">
        <f>'bieu 4-50'!E27</f>
        <v>52752755760</v>
      </c>
      <c r="G29" s="819">
        <f>'bieu 4-50'!F27</f>
        <v>0</v>
      </c>
      <c r="H29" s="820"/>
      <c r="I29" s="821">
        <f>F29/D29</f>
        <v>1.758425192</v>
      </c>
      <c r="J29" s="821">
        <f t="shared" si="5"/>
        <v>1.2645650809453355</v>
      </c>
      <c r="K29" s="822">
        <f>F29/D29</f>
        <v>1.758425192</v>
      </c>
      <c r="L29" s="823"/>
      <c r="M29" s="824"/>
      <c r="AE29" s="382">
        <v>37196377110</v>
      </c>
    </row>
    <row r="30" spans="1:31" s="382" customFormat="1" ht="25.5" customHeight="1">
      <c r="A30" s="59" t="s">
        <v>3</v>
      </c>
      <c r="B30" s="843" t="s">
        <v>270</v>
      </c>
      <c r="C30" s="818"/>
      <c r="D30" s="819"/>
      <c r="E30" s="819"/>
      <c r="F30" s="819">
        <f>'bieu 4-50'!E28</f>
        <v>381139545</v>
      </c>
      <c r="G30" s="819"/>
      <c r="H30" s="820"/>
      <c r="I30" s="839"/>
      <c r="J30" s="821"/>
      <c r="K30" s="822"/>
      <c r="L30" s="823"/>
      <c r="M30" s="824"/>
    </row>
    <row r="31" spans="1:31" s="382" customFormat="1" ht="25.5" customHeight="1">
      <c r="A31" s="59" t="s">
        <v>22</v>
      </c>
      <c r="B31" s="843" t="s">
        <v>670</v>
      </c>
      <c r="C31" s="818">
        <v>17332285393</v>
      </c>
      <c r="D31" s="819">
        <f>'bieu 4-50'!C29</f>
        <v>0</v>
      </c>
      <c r="E31" s="819">
        <f>'bieu 4-50'!D29</f>
        <v>0</v>
      </c>
      <c r="F31" s="819">
        <f>+'bieu 4-50'!E30</f>
        <v>33995000000</v>
      </c>
      <c r="G31" s="819">
        <f>+'bieu 4-50'!F30</f>
        <v>33995000000</v>
      </c>
      <c r="H31" s="820"/>
      <c r="I31" s="821"/>
      <c r="J31" s="821">
        <f>F31/C31</f>
        <v>1.9613685806102397</v>
      </c>
      <c r="K31" s="822"/>
      <c r="L31" s="823"/>
      <c r="M31" s="824"/>
      <c r="AE31" s="844">
        <f>F29/AE29</f>
        <v>1.4182229523051526</v>
      </c>
    </row>
    <row r="32" spans="1:31" ht="25.5" customHeight="1">
      <c r="A32" s="25" t="s">
        <v>10</v>
      </c>
      <c r="B32" s="26" t="s">
        <v>69</v>
      </c>
      <c r="C32" s="818">
        <v>299484396547</v>
      </c>
      <c r="D32" s="819">
        <f>'bieu 4-50'!C31</f>
        <v>0</v>
      </c>
      <c r="E32" s="819">
        <f>'bieu 4-50'!D31</f>
        <v>0</v>
      </c>
      <c r="F32" s="819">
        <f>'bieu 4-50'!E31</f>
        <v>283170133842</v>
      </c>
      <c r="G32" s="819">
        <f>'bieu 4-50'!F31</f>
        <v>283170133842</v>
      </c>
      <c r="H32" s="820"/>
      <c r="I32" s="821"/>
      <c r="J32" s="821">
        <f>F32/C32</f>
        <v>0.9455255001826457</v>
      </c>
      <c r="K32" s="822"/>
      <c r="L32" s="823"/>
      <c r="M32" s="824"/>
    </row>
    <row r="33" spans="1:32" ht="36" customHeight="1">
      <c r="A33" s="25" t="s">
        <v>23</v>
      </c>
      <c r="B33" s="26" t="s">
        <v>70</v>
      </c>
      <c r="C33" s="818">
        <v>2010054211139</v>
      </c>
      <c r="D33" s="819">
        <f>'bieu 4-50'!C32</f>
        <v>0</v>
      </c>
      <c r="E33" s="819">
        <f>'bieu 4-50'!D32</f>
        <v>0</v>
      </c>
      <c r="F33" s="819">
        <f>'bieu 4-50'!E32</f>
        <v>1624643094578</v>
      </c>
      <c r="G33" s="819">
        <f>'bieu 4-50'!F32</f>
        <v>1624643094578</v>
      </c>
      <c r="H33" s="820"/>
      <c r="I33" s="821"/>
      <c r="J33" s="821">
        <f>F33/C33</f>
        <v>0.80825834724994494</v>
      </c>
      <c r="K33" s="822"/>
      <c r="L33" s="823"/>
      <c r="M33" s="824"/>
    </row>
    <row r="34" spans="1:32" ht="36" customHeight="1">
      <c r="A34" s="25" t="s">
        <v>24</v>
      </c>
      <c r="B34" s="26" t="s">
        <v>71</v>
      </c>
      <c r="C34" s="818">
        <f>+C35+C36</f>
        <v>6112737401108</v>
      </c>
      <c r="D34" s="819">
        <f>D35+D36</f>
        <v>6633693000000</v>
      </c>
      <c r="E34" s="819">
        <f>E35+E36</f>
        <v>6633693000000</v>
      </c>
      <c r="F34" s="819">
        <f>F35+F36</f>
        <v>6869207220000</v>
      </c>
      <c r="G34" s="819">
        <f>G35+G36</f>
        <v>6869207220000</v>
      </c>
      <c r="H34" s="820"/>
      <c r="I34" s="821">
        <f>F34/D34</f>
        <v>1.0355027312840677</v>
      </c>
      <c r="J34" s="821">
        <f>F34/C34</f>
        <v>1.1237530371834525</v>
      </c>
      <c r="K34" s="822">
        <f>F34/D34</f>
        <v>1.0355027312840677</v>
      </c>
      <c r="L34" s="823">
        <f>G34/E34</f>
        <v>1.0355027312840677</v>
      </c>
      <c r="M34" s="824"/>
      <c r="O34" s="350">
        <v>4393314000000</v>
      </c>
      <c r="AE34" s="350">
        <f>+G34-D34</f>
        <v>235514220000</v>
      </c>
    </row>
    <row r="35" spans="1:32" s="56" customFormat="1" ht="27" customHeight="1">
      <c r="A35" s="32"/>
      <c r="B35" s="30" t="s">
        <v>4</v>
      </c>
      <c r="C35" s="845">
        <v>4196747000000</v>
      </c>
      <c r="D35" s="846">
        <f>'bieu 4-50'!C34</f>
        <v>4393314000000</v>
      </c>
      <c r="E35" s="846">
        <f>'bieu 4-50'!D34</f>
        <v>4393314000000</v>
      </c>
      <c r="F35" s="562">
        <v>4393314000000</v>
      </c>
      <c r="G35" s="562">
        <v>4393314000000</v>
      </c>
      <c r="H35" s="847"/>
      <c r="I35" s="848">
        <f t="shared" ref="I35:I36" si="7">F35/D35</f>
        <v>1</v>
      </c>
      <c r="J35" s="848">
        <f t="shared" ref="J35:J36" si="8">F35/C35</f>
        <v>1.0468379437693052</v>
      </c>
      <c r="K35" s="849"/>
      <c r="L35" s="850"/>
      <c r="M35" s="851"/>
      <c r="N35" s="56" t="s">
        <v>291</v>
      </c>
      <c r="O35" s="56">
        <v>2438540000000</v>
      </c>
    </row>
    <row r="36" spans="1:32" s="56" customFormat="1" ht="27" customHeight="1">
      <c r="A36" s="32"/>
      <c r="B36" s="30" t="s">
        <v>76</v>
      </c>
      <c r="C36" s="845">
        <v>1915990401108</v>
      </c>
      <c r="D36" s="846">
        <f>'bieu 4-50'!C35</f>
        <v>2240379000000</v>
      </c>
      <c r="E36" s="846">
        <f>'bieu 4-50'!D35</f>
        <v>2240379000000</v>
      </c>
      <c r="F36" s="562">
        <f>37353220000+2438540000000</f>
        <v>2475893220000</v>
      </c>
      <c r="G36" s="562">
        <f>37353220000+2438540000000</f>
        <v>2475893220000</v>
      </c>
      <c r="H36" s="847"/>
      <c r="I36" s="848">
        <f t="shared" si="7"/>
        <v>1.1051224904357699</v>
      </c>
      <c r="J36" s="848">
        <f t="shared" si="8"/>
        <v>1.2922263172968995</v>
      </c>
      <c r="K36" s="849"/>
      <c r="L36" s="850"/>
      <c r="M36" s="851"/>
      <c r="N36" s="56" t="s">
        <v>291</v>
      </c>
      <c r="O36" s="56">
        <v>4393314000000</v>
      </c>
      <c r="AE36" s="846">
        <v>1914582936108</v>
      </c>
      <c r="AF36" s="56">
        <f>+G36-AE36</f>
        <v>561310283892</v>
      </c>
    </row>
    <row r="37" spans="1:32" ht="36" customHeight="1">
      <c r="A37" s="25" t="s">
        <v>25</v>
      </c>
      <c r="B37" s="26" t="s">
        <v>72</v>
      </c>
      <c r="C37" s="818">
        <v>246033348966</v>
      </c>
      <c r="D37" s="819">
        <f>'bieu 4-50'!C36</f>
        <v>0</v>
      </c>
      <c r="E37" s="819">
        <f>'bieu 4-50'!D36</f>
        <v>0</v>
      </c>
      <c r="F37" s="819">
        <f>'bieu 4-50'!E36</f>
        <v>379596069808</v>
      </c>
      <c r="G37" s="819">
        <f>'bieu 4-50'!F36</f>
        <v>278262021555</v>
      </c>
      <c r="H37" s="820"/>
      <c r="I37" s="821"/>
      <c r="J37" s="821">
        <f>F37/C37</f>
        <v>1.5428642962562664</v>
      </c>
      <c r="K37" s="822"/>
      <c r="L37" s="823"/>
      <c r="M37" s="824"/>
      <c r="O37" s="350">
        <v>2438540000000</v>
      </c>
    </row>
    <row r="38" spans="1:32" s="383" customFormat="1" ht="36" customHeight="1">
      <c r="A38" s="59" t="s">
        <v>26</v>
      </c>
      <c r="B38" s="26" t="s">
        <v>262</v>
      </c>
      <c r="C38" s="818">
        <v>2504334000</v>
      </c>
      <c r="D38" s="819">
        <f>'bieu 4-50'!C37</f>
        <v>0</v>
      </c>
      <c r="E38" s="819">
        <f>'bieu 4-50'!D37</f>
        <v>0</v>
      </c>
      <c r="F38" s="819">
        <f>'bieu 4-50'!E37</f>
        <v>2500000000</v>
      </c>
      <c r="G38" s="819">
        <f>'bieu 4-50'!F37</f>
        <v>2500000000</v>
      </c>
      <c r="H38" s="819">
        <f>'bieu 4-50'!G37</f>
        <v>0</v>
      </c>
      <c r="I38" s="821"/>
      <c r="J38" s="821">
        <f>F38/C38</f>
        <v>0.99826940016786903</v>
      </c>
      <c r="K38" s="852"/>
      <c r="L38" s="853"/>
      <c r="M38" s="854"/>
    </row>
    <row r="39" spans="1:32">
      <c r="B39" s="779"/>
      <c r="G39" s="384"/>
      <c r="H39" s="384"/>
      <c r="I39" s="385"/>
      <c r="J39" s="385"/>
      <c r="K39" s="384"/>
    </row>
    <row r="40" spans="1:32">
      <c r="B40" s="779"/>
      <c r="G40" s="384"/>
      <c r="H40" s="384"/>
      <c r="I40" s="385"/>
      <c r="J40" s="385"/>
      <c r="K40" s="384"/>
    </row>
    <row r="41" spans="1:32">
      <c r="B41" s="779"/>
      <c r="G41" s="384"/>
      <c r="H41" s="384"/>
      <c r="I41" s="385"/>
      <c r="J41" s="385"/>
      <c r="K41" s="384"/>
    </row>
    <row r="42" spans="1:32">
      <c r="B42" s="779"/>
      <c r="G42" s="384"/>
      <c r="H42" s="384"/>
      <c r="I42" s="385"/>
      <c r="J42" s="385"/>
      <c r="K42" s="384"/>
    </row>
    <row r="43" spans="1:32">
      <c r="B43" s="779"/>
      <c r="G43" s="384"/>
      <c r="H43" s="384"/>
      <c r="I43" s="385"/>
      <c r="J43" s="385"/>
      <c r="K43" s="384"/>
    </row>
    <row r="44" spans="1:32">
      <c r="B44" s="779"/>
      <c r="G44" s="384"/>
      <c r="H44" s="384"/>
      <c r="I44" s="385"/>
      <c r="J44" s="385"/>
      <c r="K44" s="384"/>
    </row>
    <row r="45" spans="1:32">
      <c r="B45" s="779"/>
      <c r="G45" s="384"/>
      <c r="H45" s="384"/>
      <c r="I45" s="385"/>
      <c r="J45" s="385"/>
      <c r="K45" s="384"/>
    </row>
    <row r="46" spans="1:32">
      <c r="B46" s="779"/>
      <c r="G46" s="384"/>
      <c r="H46" s="384"/>
      <c r="I46" s="385"/>
      <c r="J46" s="385"/>
      <c r="K46" s="384"/>
    </row>
    <row r="47" spans="1:32">
      <c r="B47" s="779"/>
      <c r="G47" s="384"/>
      <c r="H47" s="384"/>
      <c r="I47" s="385"/>
      <c r="J47" s="385"/>
      <c r="K47" s="384"/>
    </row>
    <row r="48" spans="1:32">
      <c r="B48" s="779"/>
      <c r="G48" s="384"/>
      <c r="H48" s="384"/>
      <c r="I48" s="385"/>
      <c r="J48" s="385"/>
      <c r="K48" s="384"/>
    </row>
    <row r="49" spans="2:11">
      <c r="B49" s="779"/>
      <c r="G49" s="384"/>
      <c r="H49" s="384"/>
      <c r="I49" s="385"/>
      <c r="J49" s="385"/>
      <c r="K49" s="384"/>
    </row>
    <row r="50" spans="2:11">
      <c r="B50" s="779"/>
      <c r="G50" s="384"/>
      <c r="H50" s="384"/>
      <c r="I50" s="385"/>
      <c r="J50" s="385"/>
      <c r="K50" s="384"/>
    </row>
    <row r="51" spans="2:11">
      <c r="B51" s="779"/>
      <c r="G51" s="384"/>
      <c r="H51" s="384"/>
      <c r="I51" s="385"/>
      <c r="J51" s="385"/>
      <c r="K51" s="384"/>
    </row>
    <row r="52" spans="2:11">
      <c r="B52" s="779"/>
      <c r="G52" s="384"/>
      <c r="H52" s="384"/>
      <c r="I52" s="385"/>
      <c r="J52" s="385"/>
      <c r="K52" s="384"/>
    </row>
    <row r="53" spans="2:11">
      <c r="B53" s="779"/>
      <c r="G53" s="384"/>
      <c r="H53" s="384"/>
      <c r="I53" s="385"/>
      <c r="J53" s="385"/>
      <c r="K53" s="384"/>
    </row>
    <row r="54" spans="2:11">
      <c r="B54" s="779"/>
      <c r="G54" s="384"/>
      <c r="H54" s="384"/>
      <c r="I54" s="385"/>
      <c r="J54" s="385"/>
      <c r="K54" s="384"/>
    </row>
    <row r="55" spans="2:11">
      <c r="B55" s="779"/>
      <c r="G55" s="384"/>
      <c r="H55" s="384"/>
      <c r="I55" s="385"/>
      <c r="J55" s="385"/>
      <c r="K55" s="384"/>
    </row>
    <row r="56" spans="2:11">
      <c r="B56" s="779"/>
      <c r="G56" s="384"/>
      <c r="H56" s="384"/>
      <c r="I56" s="385"/>
      <c r="J56" s="385"/>
      <c r="K56" s="384"/>
    </row>
    <row r="57" spans="2:11">
      <c r="B57" s="779"/>
      <c r="G57" s="384"/>
      <c r="H57" s="384"/>
      <c r="I57" s="385"/>
      <c r="J57" s="385"/>
      <c r="K57" s="384"/>
    </row>
    <row r="58" spans="2:11">
      <c r="B58" s="779"/>
      <c r="G58" s="384"/>
      <c r="H58" s="384"/>
      <c r="I58" s="385"/>
      <c r="J58" s="385"/>
      <c r="K58" s="384"/>
    </row>
    <row r="59" spans="2:11">
      <c r="B59" s="779"/>
      <c r="G59" s="384"/>
      <c r="H59" s="384"/>
      <c r="I59" s="385"/>
      <c r="J59" s="385"/>
      <c r="K59" s="384"/>
    </row>
    <row r="60" spans="2:11">
      <c r="B60" s="779"/>
      <c r="G60" s="384"/>
      <c r="H60" s="384"/>
      <c r="I60" s="385"/>
      <c r="J60" s="385"/>
      <c r="K60" s="384"/>
    </row>
    <row r="61" spans="2:11">
      <c r="B61" s="779"/>
      <c r="G61" s="384"/>
      <c r="H61" s="384"/>
      <c r="I61" s="385"/>
      <c r="J61" s="385"/>
      <c r="K61" s="384"/>
    </row>
    <row r="62" spans="2:11">
      <c r="B62" s="779"/>
      <c r="G62" s="384"/>
      <c r="H62" s="384"/>
      <c r="I62" s="385"/>
      <c r="J62" s="385"/>
      <c r="K62" s="384"/>
    </row>
    <row r="63" spans="2:11">
      <c r="B63" s="779"/>
      <c r="G63" s="384"/>
      <c r="H63" s="384"/>
      <c r="I63" s="385"/>
      <c r="J63" s="385"/>
      <c r="K63" s="384"/>
    </row>
    <row r="64" spans="2:11">
      <c r="B64" s="779"/>
      <c r="G64" s="384"/>
      <c r="H64" s="384"/>
      <c r="I64" s="385"/>
      <c r="J64" s="385"/>
      <c r="K64" s="384"/>
    </row>
    <row r="65" spans="2:11">
      <c r="B65" s="779"/>
      <c r="G65" s="384"/>
      <c r="H65" s="384"/>
      <c r="I65" s="385"/>
      <c r="J65" s="385"/>
      <c r="K65" s="384"/>
    </row>
    <row r="66" spans="2:11">
      <c r="B66" s="779"/>
      <c r="G66" s="384"/>
      <c r="H66" s="384"/>
      <c r="I66" s="385"/>
      <c r="J66" s="385"/>
      <c r="K66" s="384"/>
    </row>
    <row r="67" spans="2:11">
      <c r="B67" s="779"/>
    </row>
    <row r="68" spans="2:11">
      <c r="B68" s="779"/>
    </row>
    <row r="69" spans="2:11">
      <c r="B69" s="779"/>
    </row>
    <row r="70" spans="2:11">
      <c r="B70" s="779"/>
    </row>
    <row r="71" spans="2:11">
      <c r="B71" s="779"/>
    </row>
    <row r="72" spans="2:11">
      <c r="B72" s="779"/>
    </row>
    <row r="73" spans="2:11">
      <c r="B73" s="779"/>
    </row>
    <row r="74" spans="2:11">
      <c r="B74" s="779"/>
    </row>
    <row r="75" spans="2:11">
      <c r="B75" s="779"/>
    </row>
    <row r="76" spans="2:11">
      <c r="B76" s="779"/>
    </row>
    <row r="77" spans="2:11">
      <c r="B77" s="779"/>
    </row>
    <row r="78" spans="2:11">
      <c r="B78" s="779"/>
    </row>
    <row r="79" spans="2:11">
      <c r="B79" s="779"/>
    </row>
    <row r="80" spans="2:11">
      <c r="B80" s="779"/>
    </row>
    <row r="81" spans="2:2">
      <c r="B81" s="779"/>
    </row>
    <row r="82" spans="2:2">
      <c r="B82" s="779"/>
    </row>
    <row r="83" spans="2:2">
      <c r="B83" s="779"/>
    </row>
    <row r="84" spans="2:2">
      <c r="B84" s="779"/>
    </row>
    <row r="85" spans="2:2">
      <c r="B85" s="779"/>
    </row>
    <row r="86" spans="2:2">
      <c r="B86" s="779"/>
    </row>
    <row r="87" spans="2:2">
      <c r="B87" s="779"/>
    </row>
    <row r="88" spans="2:2">
      <c r="B88" s="779"/>
    </row>
    <row r="89" spans="2:2">
      <c r="B89" s="779"/>
    </row>
    <row r="90" spans="2:2">
      <c r="B90" s="779"/>
    </row>
    <row r="91" spans="2:2">
      <c r="B91" s="779"/>
    </row>
    <row r="92" spans="2:2">
      <c r="B92" s="779"/>
    </row>
    <row r="93" spans="2:2">
      <c r="B93" s="779"/>
    </row>
    <row r="94" spans="2:2">
      <c r="B94" s="779"/>
    </row>
    <row r="95" spans="2:2">
      <c r="B95" s="779"/>
    </row>
    <row r="96" spans="2:2">
      <c r="B96" s="779"/>
    </row>
    <row r="97" spans="2:2">
      <c r="B97" s="779"/>
    </row>
    <row r="98" spans="2:2">
      <c r="B98" s="779"/>
    </row>
    <row r="99" spans="2:2">
      <c r="B99" s="779"/>
    </row>
    <row r="100" spans="2:2">
      <c r="B100" s="779"/>
    </row>
    <row r="101" spans="2:2">
      <c r="B101" s="779"/>
    </row>
    <row r="102" spans="2:2">
      <c r="B102" s="779"/>
    </row>
    <row r="103" spans="2:2">
      <c r="B103" s="779"/>
    </row>
    <row r="104" spans="2:2">
      <c r="B104" s="779"/>
    </row>
    <row r="105" spans="2:2">
      <c r="B105" s="779"/>
    </row>
    <row r="106" spans="2:2">
      <c r="B106" s="779"/>
    </row>
    <row r="107" spans="2:2">
      <c r="B107" s="779"/>
    </row>
    <row r="108" spans="2:2">
      <c r="B108" s="779"/>
    </row>
    <row r="109" spans="2:2">
      <c r="B109" s="779"/>
    </row>
    <row r="110" spans="2:2">
      <c r="B110" s="779"/>
    </row>
    <row r="111" spans="2:2">
      <c r="B111" s="779"/>
    </row>
    <row r="112" spans="2:2">
      <c r="B112" s="779"/>
    </row>
    <row r="113" spans="2:2">
      <c r="B113" s="779"/>
    </row>
    <row r="114" spans="2:2">
      <c r="B114" s="779"/>
    </row>
    <row r="115" spans="2:2">
      <c r="B115" s="779"/>
    </row>
  </sheetData>
  <mergeCells count="14">
    <mergeCell ref="N1:O7"/>
    <mergeCell ref="A2:L2"/>
    <mergeCell ref="A3:L3"/>
    <mergeCell ref="G5:L5"/>
    <mergeCell ref="A7:A8"/>
    <mergeCell ref="B7:B8"/>
    <mergeCell ref="K7:L7"/>
    <mergeCell ref="F7:G7"/>
    <mergeCell ref="A1:B1"/>
    <mergeCell ref="E1:L1"/>
    <mergeCell ref="I7:J7"/>
    <mergeCell ref="C7:C8"/>
    <mergeCell ref="D7:D8"/>
    <mergeCell ref="G4:J4"/>
  </mergeCells>
  <printOptions horizontalCentered="1"/>
  <pageMargins left="0.4" right="0.2" top="0.75" bottom="0.4" header="0.47" footer="0.47"/>
  <pageSetup paperSize="9" scale="90" orientation="portrait" r:id="rId1"/>
  <headerFooter>
    <oddHeader>&amp;C&amp;P</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A225"/>
  <sheetViews>
    <sheetView zoomScaleNormal="100" workbookViewId="0">
      <pane xSplit="4" ySplit="11" topLeftCell="E155" activePane="bottomRight" state="frozen"/>
      <selection activeCell="U14" sqref="U14"/>
      <selection pane="topRight" activeCell="U14" sqref="U14"/>
      <selection pane="bottomLeft" activeCell="U14" sqref="U14"/>
      <selection pane="bottomRight" activeCell="E157" sqref="E157:F157"/>
    </sheetView>
  </sheetViews>
  <sheetFormatPr defaultRowHeight="12.75"/>
  <cols>
    <col min="1" max="1" width="4.25" style="403" customWidth="1"/>
    <col min="2" max="2" width="46.875" style="7" customWidth="1"/>
    <col min="3" max="3" width="17.25" style="7" hidden="1" customWidth="1"/>
    <col min="4" max="4" width="14.375" style="18" customWidth="1"/>
    <col min="5" max="5" width="14" style="7" customWidth="1"/>
    <col min="6" max="6" width="14.5" style="7" customWidth="1"/>
    <col min="7" max="7" width="14.625" style="18" customWidth="1"/>
    <col min="8" max="8" width="16" style="18" customWidth="1"/>
    <col min="9" max="9" width="16.375" style="18" customWidth="1"/>
    <col min="10" max="10" width="8.625" style="277" customWidth="1"/>
    <col min="11" max="11" width="9" style="277" customWidth="1"/>
    <col min="12" max="12" width="7.25" style="365" hidden="1" customWidth="1"/>
    <col min="13" max="13" width="6.75" style="403" hidden="1" customWidth="1"/>
    <col min="14" max="14" width="16.25" style="7" hidden="1" customWidth="1"/>
    <col min="15" max="15" width="35.75" style="7" hidden="1" customWidth="1"/>
    <col min="16" max="16" width="12.125" style="7" hidden="1" customWidth="1"/>
    <col min="17" max="17" width="14.875" style="7" customWidth="1"/>
    <col min="18" max="18" width="18.25" style="7" customWidth="1"/>
    <col min="19" max="23" width="9" style="7" customWidth="1"/>
    <col min="24" max="24" width="14.375" style="7" customWidth="1"/>
    <col min="25" max="36" width="9" style="7" customWidth="1"/>
    <col min="37" max="37" width="14.25" style="7" customWidth="1"/>
    <col min="38" max="51" width="9" style="7" customWidth="1"/>
    <col min="52" max="52" width="15.625" style="7" customWidth="1"/>
    <col min="53" max="53" width="12.625" style="7" customWidth="1"/>
    <col min="54" max="54" width="9" style="7" customWidth="1"/>
    <col min="55" max="16384" width="9" style="7"/>
  </cols>
  <sheetData>
    <row r="1" spans="1:53" ht="15.75" customHeight="1">
      <c r="N1" s="876" t="s">
        <v>496</v>
      </c>
      <c r="O1" s="876"/>
    </row>
    <row r="2" spans="1:53" ht="17.25" customHeight="1">
      <c r="A2" s="877"/>
      <c r="B2" s="877"/>
      <c r="C2" s="404"/>
      <c r="D2" s="868" t="s">
        <v>485</v>
      </c>
      <c r="E2" s="868"/>
      <c r="F2" s="868"/>
      <c r="G2" s="868"/>
      <c r="H2" s="868"/>
      <c r="I2" s="868"/>
      <c r="J2" s="868"/>
      <c r="K2" s="868"/>
      <c r="L2" s="868"/>
      <c r="M2" s="868"/>
      <c r="N2" s="876"/>
      <c r="O2" s="876"/>
    </row>
    <row r="3" spans="1:53" ht="24" customHeight="1">
      <c r="A3" s="859" t="s">
        <v>523</v>
      </c>
      <c r="B3" s="859"/>
      <c r="C3" s="859"/>
      <c r="D3" s="859"/>
      <c r="E3" s="859"/>
      <c r="F3" s="859"/>
      <c r="G3" s="859"/>
      <c r="H3" s="859"/>
      <c r="I3" s="859"/>
      <c r="J3" s="859"/>
      <c r="K3" s="859"/>
      <c r="L3" s="859"/>
      <c r="M3" s="859"/>
      <c r="N3" s="876"/>
      <c r="O3" s="876"/>
    </row>
    <row r="4" spans="1:53" ht="18.75" customHeight="1">
      <c r="A4" s="878" t="s">
        <v>524</v>
      </c>
      <c r="B4" s="878"/>
      <c r="C4" s="878"/>
      <c r="D4" s="878"/>
      <c r="E4" s="878"/>
      <c r="F4" s="878"/>
      <c r="G4" s="878"/>
      <c r="H4" s="878"/>
      <c r="I4" s="878"/>
      <c r="J4" s="878"/>
      <c r="K4" s="878"/>
      <c r="L4" s="878"/>
      <c r="M4" s="878"/>
    </row>
    <row r="5" spans="1:53" ht="17.25" customHeight="1">
      <c r="A5" s="409"/>
      <c r="B5" s="410"/>
      <c r="C5" s="410"/>
      <c r="D5" s="410"/>
      <c r="E5" s="410"/>
      <c r="F5" s="410"/>
      <c r="G5" s="411"/>
      <c r="H5" s="410"/>
      <c r="I5" s="410"/>
      <c r="J5" s="366" t="s">
        <v>18</v>
      </c>
      <c r="K5" s="366"/>
      <c r="L5" s="366"/>
      <c r="M5" s="366"/>
      <c r="P5" s="7">
        <f>H10-9152583192139</f>
        <v>651187009817</v>
      </c>
    </row>
    <row r="6" spans="1:53" s="368" customFormat="1">
      <c r="A6" s="412"/>
      <c r="B6" s="413"/>
      <c r="C6" s="413"/>
      <c r="D6" s="414"/>
      <c r="E6" s="414" t="s">
        <v>615</v>
      </c>
      <c r="F6" s="414" t="s">
        <v>615</v>
      </c>
      <c r="G6" s="413"/>
      <c r="H6" s="415"/>
      <c r="I6" s="416"/>
      <c r="J6" s="367"/>
      <c r="K6" s="367"/>
      <c r="L6" s="366"/>
      <c r="M6" s="366"/>
    </row>
    <row r="7" spans="1:53" s="57" customFormat="1" ht="24.75" customHeight="1">
      <c r="A7" s="879" t="s">
        <v>0</v>
      </c>
      <c r="B7" s="879" t="s">
        <v>30</v>
      </c>
      <c r="C7" s="883" t="s">
        <v>521</v>
      </c>
      <c r="D7" s="879" t="s">
        <v>525</v>
      </c>
      <c r="E7" s="879" t="s">
        <v>45</v>
      </c>
      <c r="F7" s="879"/>
      <c r="G7" s="880" t="s">
        <v>526</v>
      </c>
      <c r="H7" s="882" t="s">
        <v>45</v>
      </c>
      <c r="I7" s="882"/>
      <c r="J7" s="885" t="s">
        <v>32</v>
      </c>
      <c r="K7" s="886"/>
      <c r="L7" s="369"/>
      <c r="M7" s="369"/>
      <c r="N7" s="57">
        <f>D11+D177+D220+D221+D223</f>
        <v>8550773000000</v>
      </c>
    </row>
    <row r="8" spans="1:53" s="57" customFormat="1" ht="27.75" customHeight="1">
      <c r="A8" s="879"/>
      <c r="B8" s="879"/>
      <c r="C8" s="884"/>
      <c r="D8" s="879"/>
      <c r="E8" s="405" t="s">
        <v>137</v>
      </c>
      <c r="F8" s="405" t="s">
        <v>46</v>
      </c>
      <c r="G8" s="881"/>
      <c r="H8" s="347" t="s">
        <v>137</v>
      </c>
      <c r="I8" s="347" t="s">
        <v>46</v>
      </c>
      <c r="J8" s="370" t="s">
        <v>31</v>
      </c>
      <c r="K8" s="370" t="s">
        <v>520</v>
      </c>
      <c r="L8" s="371" t="s">
        <v>137</v>
      </c>
      <c r="M8" s="405" t="s">
        <v>46</v>
      </c>
      <c r="N8" s="57" t="e">
        <f>H13-H28-H29-H30-#REF!</f>
        <v>#REF!</v>
      </c>
      <c r="O8" s="57" t="s">
        <v>484</v>
      </c>
      <c r="P8" s="57">
        <f>D10-7883230000000</f>
        <v>667543000000</v>
      </c>
      <c r="Q8" s="57">
        <f>'bieu 1- Thu'!G9-'bieu 2 chi'!G10</f>
        <v>17079436260</v>
      </c>
    </row>
    <row r="9" spans="1:53" s="496" customFormat="1" ht="24" customHeight="1">
      <c r="A9" s="494" t="s">
        <v>9</v>
      </c>
      <c r="B9" s="494" t="s">
        <v>10</v>
      </c>
      <c r="C9" s="495"/>
      <c r="D9" s="494">
        <v>1</v>
      </c>
      <c r="E9" s="494">
        <v>2</v>
      </c>
      <c r="F9" s="494">
        <v>3</v>
      </c>
      <c r="G9" s="494">
        <v>2</v>
      </c>
      <c r="H9" s="494">
        <v>5</v>
      </c>
      <c r="I9" s="494">
        <v>6</v>
      </c>
      <c r="J9" s="353" t="s">
        <v>435</v>
      </c>
      <c r="K9" s="353"/>
      <c r="L9" s="354" t="s">
        <v>246</v>
      </c>
      <c r="M9" s="347" t="s">
        <v>247</v>
      </c>
      <c r="N9" s="57" t="s">
        <v>295</v>
      </c>
    </row>
    <row r="10" spans="1:53" s="437" customFormat="1" ht="24" customHeight="1">
      <c r="A10" s="433"/>
      <c r="B10" s="433" t="s">
        <v>83</v>
      </c>
      <c r="C10" s="434">
        <v>10218811711472</v>
      </c>
      <c r="D10" s="372">
        <f>D11+D220+D221+D222+D177+D223</f>
        <v>8550773000000</v>
      </c>
      <c r="E10" s="372">
        <f t="shared" ref="E10:I10" si="0">E11+E220+E221+E222+E177+E223</f>
        <v>3427698000000</v>
      </c>
      <c r="F10" s="372">
        <f t="shared" si="0"/>
        <v>5123075000000</v>
      </c>
      <c r="G10" s="372">
        <f>G11+G220+G222+G177+G223</f>
        <v>11177173807546</v>
      </c>
      <c r="H10" s="372">
        <f t="shared" si="0"/>
        <v>9803770201956</v>
      </c>
      <c r="I10" s="372">
        <f t="shared" si="0"/>
        <v>7580018092114</v>
      </c>
      <c r="J10" s="497">
        <f>G10/D10</f>
        <v>1.3071536114391062</v>
      </c>
      <c r="K10" s="497">
        <f>G10/C10</f>
        <v>1.093784103585949</v>
      </c>
      <c r="L10" s="436">
        <f t="shared" ref="L10:M12" si="1">+H10/E10</f>
        <v>2.8601616017385427</v>
      </c>
      <c r="M10" s="436">
        <f t="shared" si="1"/>
        <v>1.4795836664725774</v>
      </c>
      <c r="N10" s="437">
        <f>G10-O10</f>
        <v>959629466074</v>
      </c>
      <c r="O10" s="437">
        <v>10217544341472</v>
      </c>
      <c r="Q10" s="437">
        <f>G10-H10-I10</f>
        <v>-6206614486524</v>
      </c>
      <c r="R10" s="437">
        <f>G10-G223</f>
        <v>11141495373546</v>
      </c>
      <c r="AZ10" s="437">
        <v>10217544341472</v>
      </c>
      <c r="BA10" s="437">
        <f>G10-AZ10</f>
        <v>959629466074</v>
      </c>
    </row>
    <row r="11" spans="1:53" s="437" customFormat="1" ht="24" customHeight="1">
      <c r="A11" s="152" t="s">
        <v>9</v>
      </c>
      <c r="B11" s="433" t="s">
        <v>78</v>
      </c>
      <c r="C11" s="434">
        <v>6505196370212</v>
      </c>
      <c r="D11" s="372">
        <f>D12+D36+D168+D169+D170+D171+D175+D176</f>
        <v>6607350000000</v>
      </c>
      <c r="E11" s="372">
        <f t="shared" ref="E11:I11" si="2">E12+E36+E168+E169+E170+E171+E175+E176</f>
        <v>2566335000000</v>
      </c>
      <c r="F11" s="372">
        <f t="shared" si="2"/>
        <v>4041015000000</v>
      </c>
      <c r="G11" s="372">
        <f t="shared" si="2"/>
        <v>6800087526216</v>
      </c>
      <c r="H11" s="372">
        <f t="shared" si="2"/>
        <v>2427069434125</v>
      </c>
      <c r="I11" s="372">
        <f t="shared" si="2"/>
        <v>4373018092091</v>
      </c>
      <c r="J11" s="497">
        <f>G11/D11</f>
        <v>1.029170170524643</v>
      </c>
      <c r="K11" s="497">
        <f>G11/C11</f>
        <v>1.045331630164823</v>
      </c>
      <c r="L11" s="436">
        <f t="shared" si="1"/>
        <v>0.94573367628349381</v>
      </c>
      <c r="M11" s="436">
        <f t="shared" si="1"/>
        <v>1.0821583419242442</v>
      </c>
      <c r="N11" s="437" t="e">
        <f>H13-H28-H29-H30-#REF!</f>
        <v>#REF!</v>
      </c>
      <c r="O11" s="437">
        <f>O10-G10</f>
        <v>-959629466074</v>
      </c>
      <c r="Q11" s="437">
        <f t="shared" ref="Q11:Q74" si="3">G11-H11-I11</f>
        <v>0</v>
      </c>
    </row>
    <row r="12" spans="1:53" s="437" customFormat="1" ht="24" customHeight="1">
      <c r="A12" s="152" t="s">
        <v>1</v>
      </c>
      <c r="B12" s="433" t="s">
        <v>5</v>
      </c>
      <c r="C12" s="434">
        <v>861488115552</v>
      </c>
      <c r="D12" s="372">
        <f>D13+D32</f>
        <v>794592000000</v>
      </c>
      <c r="E12" s="372">
        <f t="shared" ref="E12:I12" si="4">E13+E32</f>
        <v>520299000000</v>
      </c>
      <c r="F12" s="372">
        <f t="shared" si="4"/>
        <v>274293000000</v>
      </c>
      <c r="G12" s="372">
        <f t="shared" si="4"/>
        <v>827537183453</v>
      </c>
      <c r="H12" s="372">
        <f t="shared" si="4"/>
        <v>507914610071</v>
      </c>
      <c r="I12" s="372">
        <f t="shared" si="4"/>
        <v>319622573382</v>
      </c>
      <c r="J12" s="497">
        <f>G12/D12</f>
        <v>1.041461760819389</v>
      </c>
      <c r="K12" s="497">
        <f>G12/C12</f>
        <v>0.96059036510649265</v>
      </c>
      <c r="L12" s="436">
        <f t="shared" si="1"/>
        <v>0.97619755192879476</v>
      </c>
      <c r="M12" s="436">
        <f t="shared" si="1"/>
        <v>1.1652596799116273</v>
      </c>
      <c r="N12" s="437" t="e">
        <f>H13-H28-H30-#REF!</f>
        <v>#REF!</v>
      </c>
      <c r="O12" s="437">
        <f>D13-D15-D16-D17-D18-D19-D24-D25</f>
        <v>794592000000</v>
      </c>
      <c r="Q12" s="437">
        <f t="shared" si="3"/>
        <v>0</v>
      </c>
    </row>
    <row r="13" spans="1:53" s="437" customFormat="1" ht="24" customHeight="1">
      <c r="A13" s="505">
        <v>1</v>
      </c>
      <c r="B13" s="433" t="s">
        <v>47</v>
      </c>
      <c r="C13" s="434">
        <v>723541084268</v>
      </c>
      <c r="D13" s="372">
        <v>794592000000</v>
      </c>
      <c r="E13" s="372">
        <v>520299000000</v>
      </c>
      <c r="F13" s="372">
        <v>274293000000</v>
      </c>
      <c r="G13" s="372">
        <f>H13+I13</f>
        <v>758227122561</v>
      </c>
      <c r="H13" s="372">
        <f>SUM(H15:H25)</f>
        <v>465662744271</v>
      </c>
      <c r="I13" s="372">
        <f>SUM(I15:I25)</f>
        <v>292564378290</v>
      </c>
      <c r="J13" s="497">
        <f>G13/D13</f>
        <v>0.95423452861468527</v>
      </c>
      <c r="K13" s="497">
        <f>G13/C13</f>
        <v>1.0479392795339211</v>
      </c>
      <c r="L13" s="436"/>
      <c r="M13" s="436"/>
      <c r="Q13" s="437">
        <f t="shared" si="3"/>
        <v>0</v>
      </c>
    </row>
    <row r="14" spans="1:53" s="443" customFormat="1" ht="24" customHeight="1">
      <c r="A14" s="439"/>
      <c r="B14" s="439" t="s">
        <v>138</v>
      </c>
      <c r="C14" s="439"/>
      <c r="D14" s="398"/>
      <c r="E14" s="398"/>
      <c r="F14" s="398"/>
      <c r="G14" s="399">
        <f t="shared" ref="G14:G35" si="5">H14+I14</f>
        <v>0</v>
      </c>
      <c r="H14" s="398"/>
      <c r="I14" s="398"/>
      <c r="J14" s="498"/>
      <c r="K14" s="498"/>
      <c r="L14" s="442"/>
      <c r="M14" s="442"/>
      <c r="Q14" s="437">
        <f t="shared" si="3"/>
        <v>0</v>
      </c>
    </row>
    <row r="15" spans="1:53" s="448" customFormat="1" ht="24" customHeight="1">
      <c r="A15" s="444"/>
      <c r="B15" s="444" t="s">
        <v>73</v>
      </c>
      <c r="C15" s="444">
        <v>29733317701</v>
      </c>
      <c r="D15" s="399"/>
      <c r="E15" s="399"/>
      <c r="F15" s="399"/>
      <c r="G15" s="399">
        <f t="shared" si="5"/>
        <v>57784540520</v>
      </c>
      <c r="H15" s="499">
        <v>57784540520</v>
      </c>
      <c r="I15" s="399">
        <v>0</v>
      </c>
      <c r="J15" s="500"/>
      <c r="K15" s="500">
        <f t="shared" ref="K15:K26" si="6">G15/C15</f>
        <v>1.943427272431713</v>
      </c>
      <c r="L15" s="447"/>
      <c r="M15" s="447"/>
      <c r="N15" s="448">
        <v>57784540520</v>
      </c>
      <c r="Q15" s="437">
        <f t="shared" si="3"/>
        <v>0</v>
      </c>
    </row>
    <row r="16" spans="1:53" s="448" customFormat="1" ht="24" customHeight="1">
      <c r="A16" s="444"/>
      <c r="B16" s="444" t="s">
        <v>114</v>
      </c>
      <c r="C16" s="444">
        <v>9945882000</v>
      </c>
      <c r="D16" s="399"/>
      <c r="E16" s="399"/>
      <c r="F16" s="399"/>
      <c r="G16" s="399">
        <f t="shared" si="5"/>
        <v>10835854012</v>
      </c>
      <c r="H16" s="499">
        <v>10835854012</v>
      </c>
      <c r="I16" s="399">
        <v>0</v>
      </c>
      <c r="J16" s="500"/>
      <c r="K16" s="500">
        <f t="shared" si="6"/>
        <v>1.089481456948715</v>
      </c>
      <c r="L16" s="447"/>
      <c r="M16" s="447"/>
      <c r="N16" s="448">
        <v>10835854012</v>
      </c>
      <c r="Q16" s="437">
        <f t="shared" si="3"/>
        <v>0</v>
      </c>
    </row>
    <row r="17" spans="1:22" s="448" customFormat="1" ht="24" customHeight="1">
      <c r="A17" s="444"/>
      <c r="B17" s="444" t="s">
        <v>48</v>
      </c>
      <c r="C17" s="444">
        <v>184316771054</v>
      </c>
      <c r="D17" s="399"/>
      <c r="E17" s="399"/>
      <c r="F17" s="399"/>
      <c r="G17" s="399">
        <f t="shared" si="5"/>
        <v>138731529038</v>
      </c>
      <c r="H17" s="499">
        <f>14949388000+60035943390</f>
        <v>74985331390</v>
      </c>
      <c r="I17" s="399">
        <f>63746197648</f>
        <v>63746197648</v>
      </c>
      <c r="J17" s="500"/>
      <c r="K17" s="500">
        <f t="shared" si="6"/>
        <v>0.75267990126278461</v>
      </c>
      <c r="L17" s="447"/>
      <c r="M17" s="447"/>
      <c r="N17" s="448">
        <v>60035943390</v>
      </c>
      <c r="Q17" s="437">
        <f t="shared" si="3"/>
        <v>0</v>
      </c>
    </row>
    <row r="18" spans="1:22" s="448" customFormat="1" ht="24" customHeight="1">
      <c r="A18" s="444"/>
      <c r="B18" s="444" t="s">
        <v>49</v>
      </c>
      <c r="C18" s="444">
        <v>3615777000</v>
      </c>
      <c r="D18" s="399"/>
      <c r="E18" s="399"/>
      <c r="F18" s="399"/>
      <c r="G18" s="399">
        <f t="shared" si="5"/>
        <v>28227892131</v>
      </c>
      <c r="H18" s="499">
        <v>28152552131</v>
      </c>
      <c r="I18" s="399">
        <v>75340000</v>
      </c>
      <c r="J18" s="500"/>
      <c r="K18" s="500">
        <f t="shared" si="6"/>
        <v>7.8068675504601082</v>
      </c>
      <c r="L18" s="447"/>
      <c r="M18" s="447"/>
      <c r="N18" s="448">
        <v>28152552131</v>
      </c>
      <c r="Q18" s="437">
        <f t="shared" si="3"/>
        <v>0</v>
      </c>
    </row>
    <row r="19" spans="1:22" s="448" customFormat="1" ht="24" customHeight="1">
      <c r="A19" s="444"/>
      <c r="B19" s="444" t="s">
        <v>115</v>
      </c>
      <c r="C19" s="444">
        <v>21023790001</v>
      </c>
      <c r="D19" s="399"/>
      <c r="E19" s="399"/>
      <c r="F19" s="399"/>
      <c r="G19" s="399">
        <f t="shared" si="5"/>
        <v>14259199340</v>
      </c>
      <c r="H19" s="499">
        <f>10707497000+3469214340</f>
        <v>14176711340</v>
      </c>
      <c r="I19" s="399">
        <f>82488000</f>
        <v>82488000</v>
      </c>
      <c r="J19" s="500"/>
      <c r="K19" s="500">
        <f t="shared" si="6"/>
        <v>0.67824114202633112</v>
      </c>
      <c r="L19" s="447"/>
      <c r="M19" s="447"/>
      <c r="N19" s="448">
        <v>3469214340</v>
      </c>
      <c r="Q19" s="437">
        <f t="shared" si="3"/>
        <v>0</v>
      </c>
    </row>
    <row r="20" spans="1:22" s="448" customFormat="1" ht="24" customHeight="1">
      <c r="A20" s="444"/>
      <c r="B20" s="444" t="s">
        <v>129</v>
      </c>
      <c r="C20" s="444">
        <v>123498000</v>
      </c>
      <c r="D20" s="399"/>
      <c r="E20" s="399"/>
      <c r="F20" s="399"/>
      <c r="G20" s="399">
        <f t="shared" si="5"/>
        <v>18461404433</v>
      </c>
      <c r="H20" s="499">
        <v>15371208833</v>
      </c>
      <c r="I20" s="399">
        <v>3090195600</v>
      </c>
      <c r="J20" s="500"/>
      <c r="K20" s="500">
        <f t="shared" si="6"/>
        <v>149.48747698748159</v>
      </c>
      <c r="L20" s="447"/>
      <c r="M20" s="447"/>
      <c r="N20" s="448">
        <v>15371208833</v>
      </c>
      <c r="Q20" s="437">
        <f t="shared" si="3"/>
        <v>0</v>
      </c>
    </row>
    <row r="21" spans="1:22" s="448" customFormat="1" ht="24" customHeight="1">
      <c r="A21" s="444"/>
      <c r="B21" s="444" t="s">
        <v>130</v>
      </c>
      <c r="C21" s="444">
        <v>0</v>
      </c>
      <c r="D21" s="399"/>
      <c r="E21" s="399"/>
      <c r="F21" s="399"/>
      <c r="G21" s="399">
        <f t="shared" si="5"/>
        <v>0</v>
      </c>
      <c r="H21" s="499">
        <v>0</v>
      </c>
      <c r="I21" s="399"/>
      <c r="J21" s="500"/>
      <c r="K21" s="500"/>
      <c r="L21" s="447"/>
      <c r="M21" s="447"/>
      <c r="N21" s="448">
        <v>0</v>
      </c>
      <c r="Q21" s="437">
        <f t="shared" si="3"/>
        <v>0</v>
      </c>
      <c r="V21" s="448" t="s">
        <v>430</v>
      </c>
    </row>
    <row r="22" spans="1:22" s="448" customFormat="1" ht="24" customHeight="1">
      <c r="A22" s="444"/>
      <c r="B22" s="444" t="s">
        <v>131</v>
      </c>
      <c r="C22" s="444">
        <v>1425200000</v>
      </c>
      <c r="D22" s="399"/>
      <c r="E22" s="399"/>
      <c r="F22" s="399"/>
      <c r="G22" s="399">
        <f t="shared" si="5"/>
        <v>3564000000</v>
      </c>
      <c r="H22" s="499">
        <v>0</v>
      </c>
      <c r="I22" s="399">
        <v>3564000000</v>
      </c>
      <c r="J22" s="500"/>
      <c r="K22" s="500">
        <f t="shared" si="6"/>
        <v>2.5007016559079429</v>
      </c>
      <c r="L22" s="447"/>
      <c r="M22" s="447"/>
      <c r="N22" s="448">
        <v>0</v>
      </c>
      <c r="Q22" s="437">
        <f t="shared" si="3"/>
        <v>0</v>
      </c>
    </row>
    <row r="23" spans="1:22" s="448" customFormat="1" ht="24" customHeight="1">
      <c r="A23" s="444"/>
      <c r="B23" s="444" t="s">
        <v>116</v>
      </c>
      <c r="C23" s="444">
        <v>0</v>
      </c>
      <c r="D23" s="399"/>
      <c r="E23" s="399"/>
      <c r="F23" s="399"/>
      <c r="G23" s="399">
        <f t="shared" si="5"/>
        <v>14844558075</v>
      </c>
      <c r="H23" s="499">
        <v>14844558075</v>
      </c>
      <c r="I23" s="399">
        <v>0</v>
      </c>
      <c r="J23" s="500"/>
      <c r="K23" s="500"/>
      <c r="L23" s="447"/>
      <c r="M23" s="447"/>
      <c r="N23" s="448">
        <v>14844558075</v>
      </c>
      <c r="Q23" s="437">
        <f t="shared" si="3"/>
        <v>0</v>
      </c>
      <c r="V23" s="448" t="s">
        <v>430</v>
      </c>
    </row>
    <row r="24" spans="1:22" s="448" customFormat="1" ht="24" customHeight="1">
      <c r="A24" s="444"/>
      <c r="B24" s="444" t="s">
        <v>117</v>
      </c>
      <c r="C24" s="444">
        <v>408392210347</v>
      </c>
      <c r="D24" s="399"/>
      <c r="E24" s="399"/>
      <c r="F24" s="399"/>
      <c r="G24" s="399">
        <f t="shared" si="5"/>
        <v>454611665712</v>
      </c>
      <c r="H24" s="499">
        <f>236372651670</f>
        <v>236372651670</v>
      </c>
      <c r="I24" s="399">
        <f>114169930565+104069083477</f>
        <v>218239014042</v>
      </c>
      <c r="J24" s="500"/>
      <c r="K24" s="500">
        <f t="shared" si="6"/>
        <v>1.1131741845069194</v>
      </c>
      <c r="L24" s="447"/>
      <c r="M24" s="447"/>
      <c r="N24" s="448">
        <v>236372651670</v>
      </c>
      <c r="O24" s="448" t="s">
        <v>292</v>
      </c>
      <c r="Q24" s="437">
        <f t="shared" si="3"/>
        <v>0</v>
      </c>
    </row>
    <row r="25" spans="1:22" s="448" customFormat="1" ht="24" customHeight="1">
      <c r="A25" s="444"/>
      <c r="B25" s="444" t="s">
        <v>118</v>
      </c>
      <c r="C25" s="444">
        <v>27322139665</v>
      </c>
      <c r="D25" s="399"/>
      <c r="E25" s="399"/>
      <c r="F25" s="399"/>
      <c r="G25" s="399">
        <f t="shared" si="5"/>
        <v>16906479300</v>
      </c>
      <c r="H25" s="399">
        <v>13139336300</v>
      </c>
      <c r="I25" s="399">
        <v>3767143000</v>
      </c>
      <c r="J25" s="500"/>
      <c r="K25" s="500">
        <f t="shared" si="6"/>
        <v>0.61878313731253665</v>
      </c>
      <c r="L25" s="447"/>
      <c r="M25" s="447"/>
      <c r="N25" s="449">
        <v>13139336300</v>
      </c>
      <c r="Q25" s="437">
        <f t="shared" si="3"/>
        <v>0</v>
      </c>
    </row>
    <row r="26" spans="1:22" s="448" customFormat="1" ht="24" customHeight="1">
      <c r="A26" s="444"/>
      <c r="B26" s="450" t="s">
        <v>120</v>
      </c>
      <c r="C26" s="444">
        <v>37642498500</v>
      </c>
      <c r="D26" s="399"/>
      <c r="E26" s="399"/>
      <c r="F26" s="399"/>
      <c r="G26" s="399">
        <f t="shared" si="5"/>
        <v>0</v>
      </c>
      <c r="H26" s="399"/>
      <c r="I26" s="399"/>
      <c r="J26" s="500"/>
      <c r="K26" s="500">
        <f t="shared" si="6"/>
        <v>0</v>
      </c>
      <c r="L26" s="447"/>
      <c r="M26" s="447"/>
      <c r="Q26" s="437">
        <f t="shared" si="3"/>
        <v>0</v>
      </c>
    </row>
    <row r="27" spans="1:22" s="443" customFormat="1" ht="24" customHeight="1">
      <c r="A27" s="439"/>
      <c r="B27" s="439" t="s">
        <v>139</v>
      </c>
      <c r="C27" s="439">
        <v>723541084268</v>
      </c>
      <c r="D27" s="398"/>
      <c r="E27" s="398"/>
      <c r="F27" s="398"/>
      <c r="G27" s="399">
        <f t="shared" si="5"/>
        <v>0</v>
      </c>
      <c r="H27" s="398"/>
      <c r="I27" s="398"/>
      <c r="J27" s="498"/>
      <c r="K27" s="498"/>
      <c r="L27" s="442"/>
      <c r="M27" s="442"/>
      <c r="Q27" s="437">
        <f t="shared" si="3"/>
        <v>0</v>
      </c>
    </row>
    <row r="28" spans="1:22" s="448" customFormat="1" ht="24" customHeight="1">
      <c r="A28" s="444"/>
      <c r="B28" s="444" t="s">
        <v>514</v>
      </c>
      <c r="C28" s="444">
        <v>698318459268</v>
      </c>
      <c r="D28" s="399">
        <v>609592000000</v>
      </c>
      <c r="E28" s="399">
        <v>445899000000</v>
      </c>
      <c r="F28" s="399">
        <v>163693000000</v>
      </c>
      <c r="G28" s="399">
        <f>H28+I28</f>
        <v>618400306996</v>
      </c>
      <c r="H28" s="399">
        <v>440005859271</v>
      </c>
      <c r="I28" s="399">
        <v>178394447725</v>
      </c>
      <c r="J28" s="500">
        <f>G28/D28</f>
        <v>1.0144495121261434</v>
      </c>
      <c r="K28" s="500">
        <f t="shared" ref="K28:K38" si="7">G28/C28</f>
        <v>0.88555629425037286</v>
      </c>
      <c r="L28" s="447"/>
      <c r="M28" s="447"/>
      <c r="N28" s="448">
        <f>H28-H13</f>
        <v>-25656885000</v>
      </c>
      <c r="Q28" s="437">
        <f t="shared" si="3"/>
        <v>0</v>
      </c>
    </row>
    <row r="29" spans="1:22" s="448" customFormat="1" ht="24" customHeight="1">
      <c r="A29" s="444"/>
      <c r="B29" s="444" t="s">
        <v>13</v>
      </c>
      <c r="C29" s="444">
        <v>0</v>
      </c>
      <c r="D29" s="399">
        <v>158000000000</v>
      </c>
      <c r="E29" s="399">
        <v>47400000000</v>
      </c>
      <c r="F29" s="399">
        <v>110600000000</v>
      </c>
      <c r="G29" s="399">
        <f t="shared" si="5"/>
        <v>114169930565</v>
      </c>
      <c r="H29" s="399">
        <v>0</v>
      </c>
      <c r="I29" s="399">
        <v>114169930565</v>
      </c>
      <c r="J29" s="500"/>
      <c r="K29" s="500"/>
      <c r="L29" s="451">
        <f>+H29/E29</f>
        <v>0</v>
      </c>
      <c r="M29" s="451">
        <f>+I29/F29</f>
        <v>1.032277853209765</v>
      </c>
      <c r="Q29" s="437">
        <f t="shared" si="3"/>
        <v>0</v>
      </c>
    </row>
    <row r="30" spans="1:22" s="448" customFormat="1" ht="24" customHeight="1">
      <c r="A30" s="444"/>
      <c r="B30" s="444" t="s">
        <v>52</v>
      </c>
      <c r="C30" s="444">
        <v>25222625000</v>
      </c>
      <c r="D30" s="399">
        <v>27000000000</v>
      </c>
      <c r="E30" s="399">
        <v>27000000000</v>
      </c>
      <c r="F30" s="399"/>
      <c r="G30" s="399">
        <f t="shared" si="5"/>
        <v>25656885000</v>
      </c>
      <c r="H30" s="399">
        <v>25656885000</v>
      </c>
      <c r="I30" s="399">
        <v>0</v>
      </c>
      <c r="J30" s="500">
        <f t="shared" ref="J30" si="8">G30/D30</f>
        <v>0.95025499999999996</v>
      </c>
      <c r="K30" s="500">
        <f t="shared" si="7"/>
        <v>1.0172170818858068</v>
      </c>
      <c r="L30" s="451">
        <f>+H30/E30</f>
        <v>0.95025499999999996</v>
      </c>
      <c r="M30" s="451"/>
      <c r="Q30" s="437">
        <f t="shared" si="3"/>
        <v>0</v>
      </c>
    </row>
    <row r="31" spans="1:22" s="437" customFormat="1" ht="24" hidden="1" customHeight="1">
      <c r="A31" s="152" t="s">
        <v>430</v>
      </c>
      <c r="B31" s="433" t="s">
        <v>102</v>
      </c>
      <c r="C31" s="444">
        <v>0</v>
      </c>
      <c r="D31" s="372"/>
      <c r="E31" s="399"/>
      <c r="F31" s="399"/>
      <c r="G31" s="372">
        <f t="shared" si="5"/>
        <v>0</v>
      </c>
      <c r="H31" s="372"/>
      <c r="I31" s="372"/>
      <c r="J31" s="497"/>
      <c r="K31" s="497"/>
      <c r="L31" s="447"/>
      <c r="M31" s="447"/>
      <c r="N31" s="448" t="s">
        <v>430</v>
      </c>
      <c r="O31" s="448"/>
      <c r="P31" s="448"/>
      <c r="Q31" s="437">
        <f t="shared" si="3"/>
        <v>0</v>
      </c>
    </row>
    <row r="32" spans="1:22" s="437" customFormat="1" ht="24" customHeight="1">
      <c r="A32" s="417">
        <v>2</v>
      </c>
      <c r="B32" s="433" t="s">
        <v>54</v>
      </c>
      <c r="C32" s="433">
        <v>137947031284</v>
      </c>
      <c r="D32" s="372"/>
      <c r="E32" s="372"/>
      <c r="F32" s="372"/>
      <c r="G32" s="372">
        <f t="shared" si="5"/>
        <v>69310060892</v>
      </c>
      <c r="H32" s="372">
        <f>H33</f>
        <v>42251865800</v>
      </c>
      <c r="I32" s="372">
        <f>I33</f>
        <v>27058195092</v>
      </c>
      <c r="J32" s="497"/>
      <c r="K32" s="497">
        <f>G32/C32</f>
        <v>0.50243967011734481</v>
      </c>
      <c r="L32" s="436"/>
      <c r="M32" s="436"/>
      <c r="Q32" s="437">
        <f t="shared" si="3"/>
        <v>0</v>
      </c>
    </row>
    <row r="33" spans="1:37" s="432" customFormat="1" ht="24" customHeight="1">
      <c r="A33" s="453" t="s">
        <v>284</v>
      </c>
      <c r="B33" s="454" t="s">
        <v>529</v>
      </c>
      <c r="C33" s="454"/>
      <c r="D33" s="401"/>
      <c r="E33" s="401"/>
      <c r="F33" s="401"/>
      <c r="G33" s="401">
        <f t="shared" si="5"/>
        <v>69310060892</v>
      </c>
      <c r="H33" s="401">
        <f>H34+H35</f>
        <v>42251865800</v>
      </c>
      <c r="I33" s="401">
        <v>27058195092</v>
      </c>
      <c r="J33" s="501"/>
      <c r="K33" s="501"/>
      <c r="L33" s="455"/>
      <c r="M33" s="455"/>
      <c r="Q33" s="432">
        <f t="shared" si="3"/>
        <v>0</v>
      </c>
    </row>
    <row r="34" spans="1:37" s="448" customFormat="1" ht="24" hidden="1" customHeight="1">
      <c r="A34" s="456" t="s">
        <v>430</v>
      </c>
      <c r="B34" s="444" t="s">
        <v>115</v>
      </c>
      <c r="C34" s="444"/>
      <c r="D34" s="399"/>
      <c r="E34" s="399"/>
      <c r="F34" s="399"/>
      <c r="G34" s="399">
        <f>H34+I34</f>
        <v>1319436000</v>
      </c>
      <c r="H34" s="399">
        <v>1319436000</v>
      </c>
      <c r="I34" s="399"/>
      <c r="J34" s="500"/>
      <c r="K34" s="500"/>
      <c r="L34" s="457"/>
      <c r="M34" s="457"/>
      <c r="Q34" s="437">
        <f t="shared" si="3"/>
        <v>0</v>
      </c>
    </row>
    <row r="35" spans="1:37" s="448" customFormat="1" ht="24" hidden="1" customHeight="1">
      <c r="A35" s="456" t="s">
        <v>430</v>
      </c>
      <c r="B35" s="444" t="s">
        <v>117</v>
      </c>
      <c r="C35" s="444"/>
      <c r="D35" s="399"/>
      <c r="E35" s="399"/>
      <c r="F35" s="399"/>
      <c r="G35" s="399">
        <f t="shared" si="5"/>
        <v>40932429800</v>
      </c>
      <c r="H35" s="399">
        <v>40932429800</v>
      </c>
      <c r="I35" s="399"/>
      <c r="J35" s="500"/>
      <c r="K35" s="500"/>
      <c r="L35" s="457"/>
      <c r="M35" s="457"/>
      <c r="Q35" s="437">
        <f t="shared" si="3"/>
        <v>0</v>
      </c>
    </row>
    <row r="36" spans="1:37" s="437" customFormat="1" ht="24" customHeight="1">
      <c r="A36" s="152" t="s">
        <v>2</v>
      </c>
      <c r="B36" s="433" t="s">
        <v>6</v>
      </c>
      <c r="C36" s="434">
        <v>5627107132205</v>
      </c>
      <c r="D36" s="372">
        <f>D37+D64+D96+D115+D116+D125+D128+D129+D140+D149+D157+D158+D162+D167</f>
        <v>5659469000000</v>
      </c>
      <c r="E36" s="372">
        <f>E37+E64+E96+E115+E116+E125+E128+E129+E140+E149+E157+E158+E162+E167</f>
        <v>1935155000000</v>
      </c>
      <c r="F36" s="372">
        <f>F37+F64+F96+F115+F116+F125+F128+F129+F140+F149+F157+F158+F162+F167</f>
        <v>3724314000000</v>
      </c>
      <c r="G36" s="372">
        <f>G37+G64+G96+G115+G116+G125+G128+G129+G140+G149+G157+G158+G162</f>
        <v>5920204473863</v>
      </c>
      <c r="H36" s="372">
        <f>H37+H64+H96+H115+H116+H125+H128+H129+H140+H149+H157+H158+H162</f>
        <v>1917908003154</v>
      </c>
      <c r="I36" s="372">
        <f>I37+I64+I96+I115+I116+I125+I128+I129+I140+I149+I157+I158+I162</f>
        <v>4002296470709</v>
      </c>
      <c r="J36" s="497">
        <f>G36/D36</f>
        <v>1.0460706603151284</v>
      </c>
      <c r="K36" s="497">
        <f t="shared" si="7"/>
        <v>1.0520866823346136</v>
      </c>
      <c r="L36" s="436">
        <f>+H36/E36</f>
        <v>0.99108753725360499</v>
      </c>
      <c r="M36" s="436">
        <f>+I36/F36</f>
        <v>1.0746399123997064</v>
      </c>
      <c r="Q36" s="437">
        <f t="shared" si="3"/>
        <v>0</v>
      </c>
      <c r="W36" s="434">
        <f>+X36+Y36</f>
        <v>5249589000000</v>
      </c>
      <c r="X36" s="434">
        <v>1727913000000</v>
      </c>
      <c r="Y36" s="434">
        <v>3521676000000</v>
      </c>
      <c r="AK36" s="437">
        <f>G37+G64+G96+G115+G116+G125+G128+G129+G140+G149+G157+G158+G162</f>
        <v>5920204473863</v>
      </c>
    </row>
    <row r="37" spans="1:37" s="437" customFormat="1" ht="24" customHeight="1">
      <c r="A37" s="152">
        <v>1</v>
      </c>
      <c r="B37" s="433" t="s">
        <v>117</v>
      </c>
      <c r="C37" s="434">
        <v>905475727790</v>
      </c>
      <c r="D37" s="372">
        <f>+E37+F37</f>
        <v>698075000000</v>
      </c>
      <c r="E37" s="372">
        <f>E38+E49+E51+E54+E60</f>
        <v>265597000000</v>
      </c>
      <c r="F37" s="372">
        <f>F38+F49+F51+F54+F60</f>
        <v>432478000000</v>
      </c>
      <c r="G37" s="372">
        <f>G38+G49+G51+G54+G53</f>
        <v>966887331327</v>
      </c>
      <c r="H37" s="372">
        <f>H38+H49+H51+H54+H53</f>
        <v>281746881976</v>
      </c>
      <c r="I37" s="372">
        <f>I38+I49+I51+I54+I53</f>
        <v>685140449351</v>
      </c>
      <c r="J37" s="497">
        <f>G37/D37</f>
        <v>1.3850765767675393</v>
      </c>
      <c r="K37" s="497">
        <f t="shared" si="7"/>
        <v>1.0678224734824064</v>
      </c>
      <c r="L37" s="435">
        <f>H37/E37</f>
        <v>1.0608059653384638</v>
      </c>
      <c r="M37" s="435">
        <f>I37/F37</f>
        <v>1.5842203519046056</v>
      </c>
      <c r="O37" s="437">
        <f>G37-H37</f>
        <v>685140449351</v>
      </c>
      <c r="Q37" s="437">
        <f t="shared" si="3"/>
        <v>0</v>
      </c>
      <c r="W37" s="437">
        <f>W36-D36</f>
        <v>-409880000000</v>
      </c>
      <c r="X37" s="437">
        <f>X36-E36</f>
        <v>-207242000000</v>
      </c>
      <c r="Y37" s="437">
        <f>Y36-F36</f>
        <v>-202638000000</v>
      </c>
      <c r="Z37" s="437">
        <f>Z36-G36</f>
        <v>-5920204473863</v>
      </c>
    </row>
    <row r="38" spans="1:37" s="432" customFormat="1" ht="24" customHeight="1">
      <c r="A38" s="454" t="s">
        <v>108</v>
      </c>
      <c r="B38" s="454" t="s">
        <v>470</v>
      </c>
      <c r="C38" s="439">
        <v>49881489806</v>
      </c>
      <c r="D38" s="401">
        <f>E38+F38</f>
        <v>157593000000</v>
      </c>
      <c r="E38" s="398">
        <v>58187000000</v>
      </c>
      <c r="F38" s="398">
        <v>99406000000</v>
      </c>
      <c r="G38" s="401">
        <f>H38+I38</f>
        <v>196727083075</v>
      </c>
      <c r="H38" s="401">
        <v>6830393954</v>
      </c>
      <c r="I38" s="401">
        <v>189896689121</v>
      </c>
      <c r="J38" s="501">
        <f>G38/D38</f>
        <v>1.2483237394744691</v>
      </c>
      <c r="K38" s="501">
        <f t="shared" si="7"/>
        <v>3.9438894836564535</v>
      </c>
      <c r="L38" s="441">
        <f t="shared" ref="L38" si="9">H38/E38</f>
        <v>0.11738694130991459</v>
      </c>
      <c r="M38" s="441">
        <f t="shared" ref="M38" si="10">I38/F38</f>
        <v>1.910314157304388</v>
      </c>
      <c r="N38" s="443">
        <f>I37-I38-I49-I51-I54</f>
        <v>12181115538</v>
      </c>
      <c r="O38" s="443"/>
      <c r="P38" s="443"/>
      <c r="Q38" s="432">
        <f t="shared" si="3"/>
        <v>0</v>
      </c>
    </row>
    <row r="39" spans="1:37" s="448" customFormat="1" ht="24" customHeight="1">
      <c r="A39" s="444"/>
      <c r="B39" s="444" t="s">
        <v>59</v>
      </c>
      <c r="C39" s="444"/>
      <c r="D39" s="399"/>
      <c r="E39" s="399"/>
      <c r="F39" s="399"/>
      <c r="G39" s="399"/>
      <c r="H39" s="399"/>
      <c r="I39" s="399"/>
      <c r="J39" s="500"/>
      <c r="K39" s="500"/>
      <c r="L39" s="458"/>
      <c r="M39" s="458"/>
      <c r="Q39" s="437">
        <f t="shared" si="3"/>
        <v>0</v>
      </c>
    </row>
    <row r="40" spans="1:37" s="448" customFormat="1" ht="33.75" customHeight="1">
      <c r="A40" s="444"/>
      <c r="B40" s="444" t="s">
        <v>472</v>
      </c>
      <c r="C40" s="444"/>
      <c r="D40" s="399"/>
      <c r="E40" s="399"/>
      <c r="F40" s="399"/>
      <c r="G40" s="399">
        <f t="shared" ref="G40:G48" si="11">H40+I40</f>
        <v>46678212682</v>
      </c>
      <c r="H40" s="399">
        <v>0</v>
      </c>
      <c r="I40" s="399">
        <v>46678212682</v>
      </c>
      <c r="J40" s="500"/>
      <c r="K40" s="500"/>
      <c r="L40" s="458"/>
      <c r="M40" s="458"/>
      <c r="Q40" s="437">
        <f t="shared" si="3"/>
        <v>0</v>
      </c>
    </row>
    <row r="41" spans="1:37" s="448" customFormat="1" ht="24" customHeight="1">
      <c r="A41" s="444"/>
      <c r="B41" s="444" t="s">
        <v>473</v>
      </c>
      <c r="C41" s="444"/>
      <c r="D41" s="399"/>
      <c r="E41" s="399"/>
      <c r="F41" s="399"/>
      <c r="G41" s="399">
        <f t="shared" si="11"/>
        <v>16330703192</v>
      </c>
      <c r="H41" s="399">
        <v>0</v>
      </c>
      <c r="I41" s="399">
        <v>16330703192</v>
      </c>
      <c r="J41" s="500"/>
      <c r="K41" s="500"/>
      <c r="L41" s="458"/>
      <c r="M41" s="458"/>
      <c r="Q41" s="437">
        <f t="shared" si="3"/>
        <v>0</v>
      </c>
    </row>
    <row r="42" spans="1:37" s="448" customFormat="1" ht="24" hidden="1" customHeight="1">
      <c r="A42" s="444"/>
      <c r="B42" s="444" t="s">
        <v>474</v>
      </c>
      <c r="C42" s="444"/>
      <c r="D42" s="399"/>
      <c r="E42" s="399"/>
      <c r="F42" s="399"/>
      <c r="G42" s="399">
        <f t="shared" si="11"/>
        <v>0</v>
      </c>
      <c r="H42" s="399">
        <v>0</v>
      </c>
      <c r="I42" s="399">
        <v>0</v>
      </c>
      <c r="J42" s="500"/>
      <c r="K42" s="500"/>
      <c r="L42" s="458"/>
      <c r="M42" s="458"/>
      <c r="Q42" s="437">
        <f t="shared" si="3"/>
        <v>0</v>
      </c>
    </row>
    <row r="43" spans="1:37" s="448" customFormat="1" ht="24" customHeight="1">
      <c r="A43" s="444"/>
      <c r="B43" s="444" t="s">
        <v>475</v>
      </c>
      <c r="C43" s="444"/>
      <c r="D43" s="399"/>
      <c r="E43" s="399"/>
      <c r="F43" s="399"/>
      <c r="G43" s="399">
        <f t="shared" si="11"/>
        <v>891333900</v>
      </c>
      <c r="H43" s="399">
        <v>0</v>
      </c>
      <c r="I43" s="399">
        <v>891333900</v>
      </c>
      <c r="J43" s="500"/>
      <c r="K43" s="500"/>
      <c r="L43" s="458"/>
      <c r="M43" s="458"/>
      <c r="Q43" s="437">
        <f t="shared" si="3"/>
        <v>0</v>
      </c>
    </row>
    <row r="44" spans="1:37" s="448" customFormat="1" ht="39.75" customHeight="1">
      <c r="A44" s="444"/>
      <c r="B44" s="459" t="s">
        <v>565</v>
      </c>
      <c r="C44" s="444"/>
      <c r="D44" s="399"/>
      <c r="E44" s="399"/>
      <c r="F44" s="399"/>
      <c r="G44" s="399">
        <f t="shared" si="11"/>
        <v>58309464400</v>
      </c>
      <c r="H44" s="399">
        <v>0</v>
      </c>
      <c r="I44" s="399">
        <v>58309464400</v>
      </c>
      <c r="J44" s="500"/>
      <c r="K44" s="500"/>
      <c r="L44" s="458"/>
      <c r="M44" s="458"/>
      <c r="Q44" s="437">
        <f t="shared" si="3"/>
        <v>0</v>
      </c>
    </row>
    <row r="45" spans="1:37" s="448" customFormat="1" ht="47.25" customHeight="1">
      <c r="A45" s="444"/>
      <c r="B45" s="459" t="s">
        <v>566</v>
      </c>
      <c r="C45" s="444"/>
      <c r="D45" s="399"/>
      <c r="E45" s="399"/>
      <c r="F45" s="399"/>
      <c r="G45" s="399">
        <f t="shared" si="11"/>
        <v>3655000000</v>
      </c>
      <c r="H45" s="399">
        <v>0</v>
      </c>
      <c r="I45" s="399">
        <v>3655000000</v>
      </c>
      <c r="J45" s="500"/>
      <c r="K45" s="500"/>
      <c r="L45" s="458"/>
      <c r="M45" s="458"/>
      <c r="Q45" s="437">
        <f t="shared" si="3"/>
        <v>0</v>
      </c>
    </row>
    <row r="46" spans="1:37" s="448" customFormat="1" ht="39.75" customHeight="1">
      <c r="A46" s="444"/>
      <c r="B46" s="459" t="s">
        <v>567</v>
      </c>
      <c r="C46" s="444"/>
      <c r="D46" s="399"/>
      <c r="E46" s="399"/>
      <c r="F46" s="399"/>
      <c r="G46" s="399">
        <f t="shared" si="11"/>
        <v>30196316230</v>
      </c>
      <c r="H46" s="399">
        <v>0</v>
      </c>
      <c r="I46" s="399">
        <v>30196316230</v>
      </c>
      <c r="J46" s="500"/>
      <c r="K46" s="500"/>
      <c r="L46" s="458"/>
      <c r="M46" s="458"/>
      <c r="Q46" s="437">
        <f t="shared" si="3"/>
        <v>0</v>
      </c>
    </row>
    <row r="47" spans="1:37" s="448" customFormat="1" ht="24" customHeight="1">
      <c r="A47" s="444"/>
      <c r="B47" s="459" t="s">
        <v>568</v>
      </c>
      <c r="C47" s="444"/>
      <c r="D47" s="399"/>
      <c r="E47" s="399"/>
      <c r="F47" s="399"/>
      <c r="G47" s="399">
        <f t="shared" si="11"/>
        <v>1974452732</v>
      </c>
      <c r="H47" s="399">
        <v>0</v>
      </c>
      <c r="I47" s="399">
        <v>1974452732</v>
      </c>
      <c r="J47" s="500"/>
      <c r="K47" s="500"/>
      <c r="L47" s="458"/>
      <c r="M47" s="458"/>
      <c r="Q47" s="437">
        <f t="shared" si="3"/>
        <v>0</v>
      </c>
    </row>
    <row r="48" spans="1:37" s="448" customFormat="1" ht="24" customHeight="1">
      <c r="A48" s="444"/>
      <c r="B48" s="459" t="s">
        <v>569</v>
      </c>
      <c r="C48" s="444">
        <v>10500000000</v>
      </c>
      <c r="D48" s="399"/>
      <c r="E48" s="399"/>
      <c r="F48" s="399"/>
      <c r="G48" s="399">
        <f t="shared" si="11"/>
        <v>16733482321</v>
      </c>
      <c r="H48" s="399">
        <v>0</v>
      </c>
      <c r="I48" s="399">
        <v>16733482321</v>
      </c>
      <c r="J48" s="500"/>
      <c r="K48" s="500"/>
      <c r="L48" s="458"/>
      <c r="M48" s="458"/>
      <c r="O48" s="448">
        <v>10500000000</v>
      </c>
      <c r="P48" s="448" t="s">
        <v>478</v>
      </c>
      <c r="Q48" s="437">
        <f t="shared" si="3"/>
        <v>0</v>
      </c>
      <c r="W48" s="448" t="s">
        <v>502</v>
      </c>
    </row>
    <row r="49" spans="1:23" s="432" customFormat="1" ht="24" customHeight="1">
      <c r="A49" s="454" t="s">
        <v>109</v>
      </c>
      <c r="B49" s="454" t="s">
        <v>476</v>
      </c>
      <c r="C49" s="439">
        <v>261906591033</v>
      </c>
      <c r="D49" s="401">
        <f>E49+F49</f>
        <v>140923000000</v>
      </c>
      <c r="E49" s="398">
        <v>108611000000</v>
      </c>
      <c r="F49" s="398">
        <v>32312000000</v>
      </c>
      <c r="G49" s="401">
        <f t="shared" ref="G49:G93" si="12">H49+I49</f>
        <v>270379864980</v>
      </c>
      <c r="H49" s="401">
        <v>175151178237</v>
      </c>
      <c r="I49" s="401">
        <v>95228686743</v>
      </c>
      <c r="J49" s="501">
        <f>G49/D49</f>
        <v>1.918635460357784</v>
      </c>
      <c r="K49" s="501">
        <f>G49/C49</f>
        <v>1.0323522745784293</v>
      </c>
      <c r="L49" s="441">
        <f t="shared" ref="L49" si="13">H49/E49</f>
        <v>1.6126467690841628</v>
      </c>
      <c r="M49" s="441">
        <f t="shared" ref="M49" si="14">I49/F49</f>
        <v>2.9471616347796483</v>
      </c>
      <c r="N49" s="443"/>
      <c r="O49" s="443"/>
      <c r="P49" s="443" t="s">
        <v>433</v>
      </c>
      <c r="Q49" s="432">
        <f t="shared" si="3"/>
        <v>0</v>
      </c>
    </row>
    <row r="50" spans="1:23" s="448" customFormat="1" ht="32.25" customHeight="1">
      <c r="A50" s="444"/>
      <c r="B50" s="444" t="s">
        <v>498</v>
      </c>
      <c r="C50" s="444">
        <v>41906788763</v>
      </c>
      <c r="D50" s="399"/>
      <c r="E50" s="399"/>
      <c r="F50" s="399"/>
      <c r="G50" s="399">
        <f t="shared" si="12"/>
        <v>174054178237</v>
      </c>
      <c r="H50" s="399">
        <v>174054178237</v>
      </c>
      <c r="I50" s="399">
        <v>0</v>
      </c>
      <c r="J50" s="500"/>
      <c r="K50" s="500"/>
      <c r="L50" s="458"/>
      <c r="M50" s="458"/>
      <c r="Q50" s="437">
        <f t="shared" si="3"/>
        <v>0</v>
      </c>
    </row>
    <row r="51" spans="1:23" s="432" customFormat="1" ht="24" customHeight="1">
      <c r="A51" s="454" t="s">
        <v>110</v>
      </c>
      <c r="B51" s="429" t="s">
        <v>477</v>
      </c>
      <c r="C51" s="439">
        <v>44376651890</v>
      </c>
      <c r="D51" s="401">
        <f>E51+F51</f>
        <v>56007000000</v>
      </c>
      <c r="E51" s="398">
        <v>12197000000</v>
      </c>
      <c r="F51" s="398">
        <v>43810000000</v>
      </c>
      <c r="G51" s="401">
        <f t="shared" si="12"/>
        <v>82841216193</v>
      </c>
      <c r="H51" s="506">
        <v>15398978255</v>
      </c>
      <c r="I51" s="401">
        <v>67442237938</v>
      </c>
      <c r="J51" s="501">
        <f>G51/D51</f>
        <v>1.4791225417001446</v>
      </c>
      <c r="K51" s="501">
        <f>G51/C51</f>
        <v>1.8667748165937625</v>
      </c>
      <c r="L51" s="441">
        <f t="shared" ref="L51" si="15">H51/E51</f>
        <v>1.2625217885545625</v>
      </c>
      <c r="M51" s="441">
        <f t="shared" ref="M51" si="16">I51/F51</f>
        <v>1.539425654827665</v>
      </c>
      <c r="N51" s="443"/>
      <c r="O51" s="443"/>
      <c r="P51" s="443"/>
      <c r="Q51" s="432">
        <f t="shared" si="3"/>
        <v>0</v>
      </c>
    </row>
    <row r="52" spans="1:23" s="448" customFormat="1" ht="31.5" customHeight="1">
      <c r="A52" s="444"/>
      <c r="B52" s="444" t="s">
        <v>589</v>
      </c>
      <c r="C52" s="444">
        <v>30993291200</v>
      </c>
      <c r="D52" s="399"/>
      <c r="E52" s="399"/>
      <c r="F52" s="399"/>
      <c r="G52" s="399">
        <f t="shared" si="12"/>
        <v>31208347938</v>
      </c>
      <c r="H52" s="399">
        <v>14476030000</v>
      </c>
      <c r="I52" s="399">
        <v>16732317938</v>
      </c>
      <c r="J52" s="500"/>
      <c r="K52" s="500">
        <f>G52/C52</f>
        <v>1.0069388157782997</v>
      </c>
      <c r="L52" s="458"/>
      <c r="M52" s="458"/>
      <c r="Q52" s="437">
        <f t="shared" si="3"/>
        <v>0</v>
      </c>
    </row>
    <row r="53" spans="1:23" s="432" customFormat="1" ht="24" customHeight="1">
      <c r="A53" s="454" t="s">
        <v>111</v>
      </c>
      <c r="B53" s="454" t="s">
        <v>570</v>
      </c>
      <c r="C53" s="439"/>
      <c r="D53" s="401"/>
      <c r="E53" s="398"/>
      <c r="F53" s="398"/>
      <c r="G53" s="401">
        <f t="shared" si="12"/>
        <v>19948002955</v>
      </c>
      <c r="H53" s="401">
        <v>7766887417</v>
      </c>
      <c r="I53" s="401">
        <v>12181115538</v>
      </c>
      <c r="J53" s="501"/>
      <c r="K53" s="501"/>
      <c r="L53" s="441"/>
      <c r="M53" s="441"/>
      <c r="N53" s="443"/>
      <c r="O53" s="443"/>
      <c r="P53" s="443"/>
      <c r="Q53" s="432">
        <f t="shared" si="3"/>
        <v>0</v>
      </c>
      <c r="R53" s="432">
        <f>+G53+G157</f>
        <v>49014656244</v>
      </c>
    </row>
    <row r="54" spans="1:23" s="432" customFormat="1" ht="24" customHeight="1">
      <c r="A54" s="454" t="s">
        <v>112</v>
      </c>
      <c r="B54" s="454" t="s">
        <v>479</v>
      </c>
      <c r="C54" s="439">
        <v>386668732857</v>
      </c>
      <c r="D54" s="401">
        <f>E54+F54</f>
        <v>343552000000</v>
      </c>
      <c r="E54" s="398">
        <f>92466000000-5864000000</f>
        <v>86602000000</v>
      </c>
      <c r="F54" s="398">
        <f>276150000000-19200000000</f>
        <v>256950000000</v>
      </c>
      <c r="G54" s="401">
        <f t="shared" si="12"/>
        <v>396991164124</v>
      </c>
      <c r="H54" s="401">
        <v>76599444113</v>
      </c>
      <c r="I54" s="401">
        <v>320391720011</v>
      </c>
      <c r="J54" s="501">
        <f>G54/D54</f>
        <v>1.1555489827566132</v>
      </c>
      <c r="K54" s="501">
        <f>G54/C54</f>
        <v>1.0266958002803332</v>
      </c>
      <c r="L54" s="441">
        <f t="shared" ref="L54" si="17">H54/E54</f>
        <v>0.88449971262788385</v>
      </c>
      <c r="M54" s="441">
        <f t="shared" ref="M54" si="18">I54/F54</f>
        <v>1.2469029772757345</v>
      </c>
      <c r="N54" s="443">
        <v>363748558817</v>
      </c>
      <c r="O54" s="443"/>
      <c r="P54" s="443"/>
      <c r="Q54" s="432">
        <f t="shared" si="3"/>
        <v>0</v>
      </c>
      <c r="W54" s="432" t="s">
        <v>503</v>
      </c>
    </row>
    <row r="55" spans="1:23" s="448" customFormat="1" ht="24" customHeight="1">
      <c r="A55" s="444"/>
      <c r="B55" s="454" t="s">
        <v>55</v>
      </c>
      <c r="C55" s="454"/>
      <c r="D55" s="399"/>
      <c r="E55" s="399"/>
      <c r="F55" s="399"/>
      <c r="G55" s="399"/>
      <c r="H55" s="399"/>
      <c r="I55" s="399"/>
      <c r="J55" s="500"/>
      <c r="K55" s="500"/>
      <c r="L55" s="458"/>
      <c r="M55" s="458"/>
      <c r="Q55" s="437">
        <f t="shared" si="3"/>
        <v>0</v>
      </c>
    </row>
    <row r="56" spans="1:23" s="448" customFormat="1" ht="24" customHeight="1">
      <c r="A56" s="444"/>
      <c r="B56" s="444" t="s">
        <v>573</v>
      </c>
      <c r="C56" s="444">
        <v>18720365000</v>
      </c>
      <c r="D56" s="399"/>
      <c r="E56" s="399"/>
      <c r="F56" s="399"/>
      <c r="G56" s="399">
        <f t="shared" si="12"/>
        <v>21163445818</v>
      </c>
      <c r="H56" s="499">
        <v>12256901510</v>
      </c>
      <c r="I56" s="499">
        <v>8906544308</v>
      </c>
      <c r="J56" s="500"/>
      <c r="K56" s="500"/>
      <c r="L56" s="458"/>
      <c r="M56" s="458"/>
      <c r="Q56" s="437">
        <f t="shared" si="3"/>
        <v>0</v>
      </c>
    </row>
    <row r="57" spans="1:23" s="448" customFormat="1" ht="24" customHeight="1">
      <c r="A57" s="444"/>
      <c r="B57" s="444" t="s">
        <v>572</v>
      </c>
      <c r="C57" s="444">
        <v>61243510580</v>
      </c>
      <c r="D57" s="399"/>
      <c r="E57" s="399"/>
      <c r="F57" s="399"/>
      <c r="G57" s="399">
        <f t="shared" si="12"/>
        <v>26317096795</v>
      </c>
      <c r="H57" s="399">
        <v>0</v>
      </c>
      <c r="I57" s="399">
        <v>26317096795</v>
      </c>
      <c r="J57" s="500"/>
      <c r="K57" s="500"/>
      <c r="L57" s="458"/>
      <c r="M57" s="458"/>
      <c r="Q57" s="437">
        <f t="shared" si="3"/>
        <v>0</v>
      </c>
    </row>
    <row r="58" spans="1:23" s="448" customFormat="1" ht="69" customHeight="1">
      <c r="A58" s="444"/>
      <c r="B58" s="450" t="s">
        <v>571</v>
      </c>
      <c r="C58" s="450">
        <v>288553000</v>
      </c>
      <c r="D58" s="399"/>
      <c r="E58" s="399"/>
      <c r="F58" s="399"/>
      <c r="G58" s="399">
        <f t="shared" si="12"/>
        <v>39932426000</v>
      </c>
      <c r="H58" s="399">
        <v>0</v>
      </c>
      <c r="I58" s="399">
        <v>39932426000</v>
      </c>
      <c r="J58" s="500"/>
      <c r="K58" s="500"/>
      <c r="L58" s="458"/>
      <c r="M58" s="458"/>
      <c r="Q58" s="437">
        <f t="shared" si="3"/>
        <v>0</v>
      </c>
      <c r="V58" s="448" t="s">
        <v>430</v>
      </c>
    </row>
    <row r="59" spans="1:23" s="448" customFormat="1" ht="35.25" customHeight="1">
      <c r="A59" s="444"/>
      <c r="B59" s="445" t="s">
        <v>588</v>
      </c>
      <c r="C59" s="460">
        <v>134845222793</v>
      </c>
      <c r="D59" s="399"/>
      <c r="E59" s="399"/>
      <c r="F59" s="399"/>
      <c r="G59" s="399">
        <f t="shared" si="12"/>
        <v>11323836741</v>
      </c>
      <c r="H59" s="399"/>
      <c r="I59" s="399">
        <v>11323836741</v>
      </c>
      <c r="J59" s="500"/>
      <c r="K59" s="500"/>
      <c r="L59" s="458"/>
      <c r="M59" s="458"/>
      <c r="Q59" s="437">
        <f t="shared" si="3"/>
        <v>0</v>
      </c>
    </row>
    <row r="60" spans="1:23" s="443" customFormat="1" ht="85.5" customHeight="1">
      <c r="A60" s="439"/>
      <c r="B60" s="445" t="s">
        <v>574</v>
      </c>
      <c r="C60" s="439">
        <v>105336213401</v>
      </c>
      <c r="D60" s="398"/>
      <c r="E60" s="398"/>
      <c r="F60" s="398"/>
      <c r="G60" s="399">
        <f t="shared" si="12"/>
        <v>8185451100</v>
      </c>
      <c r="H60" s="398"/>
      <c r="I60" s="398">
        <v>8185451100</v>
      </c>
      <c r="J60" s="498"/>
      <c r="K60" s="498">
        <f>G60/C60</f>
        <v>7.7707854077107841E-2</v>
      </c>
      <c r="L60" s="461"/>
      <c r="M60" s="461"/>
      <c r="Q60" s="437">
        <f t="shared" si="3"/>
        <v>0</v>
      </c>
    </row>
    <row r="61" spans="1:23" s="448" customFormat="1" ht="45.75" customHeight="1">
      <c r="A61" s="444"/>
      <c r="B61" s="445" t="s">
        <v>575</v>
      </c>
      <c r="C61" s="462">
        <v>49812914434</v>
      </c>
      <c r="D61" s="399"/>
      <c r="E61" s="399"/>
      <c r="F61" s="399"/>
      <c r="G61" s="399">
        <f t="shared" si="12"/>
        <v>625860000</v>
      </c>
      <c r="H61" s="399"/>
      <c r="I61" s="399">
        <v>625860000</v>
      </c>
      <c r="J61" s="500"/>
      <c r="K61" s="500"/>
      <c r="L61" s="458"/>
      <c r="M61" s="458"/>
      <c r="O61" s="440">
        <v>49812914434</v>
      </c>
      <c r="P61" s="448" t="s">
        <v>471</v>
      </c>
      <c r="Q61" s="437">
        <f t="shared" si="3"/>
        <v>0</v>
      </c>
    </row>
    <row r="62" spans="1:23" s="448" customFormat="1" ht="42" customHeight="1">
      <c r="A62" s="444"/>
      <c r="B62" s="445" t="s">
        <v>576</v>
      </c>
      <c r="C62" s="462">
        <v>16986325248</v>
      </c>
      <c r="D62" s="399"/>
      <c r="E62" s="399"/>
      <c r="F62" s="399"/>
      <c r="G62" s="399">
        <f t="shared" si="12"/>
        <v>752646000</v>
      </c>
      <c r="H62" s="399"/>
      <c r="I62" s="399">
        <v>752646000</v>
      </c>
      <c r="J62" s="500"/>
      <c r="K62" s="500"/>
      <c r="L62" s="458"/>
      <c r="M62" s="458"/>
      <c r="O62" s="440">
        <v>16986325248</v>
      </c>
      <c r="P62" s="448" t="s">
        <v>471</v>
      </c>
      <c r="Q62" s="437">
        <f t="shared" si="3"/>
        <v>0</v>
      </c>
    </row>
    <row r="63" spans="1:23" s="448" customFormat="1" ht="24" customHeight="1">
      <c r="A63" s="444"/>
      <c r="B63" s="445" t="s">
        <v>577</v>
      </c>
      <c r="C63" s="462">
        <v>7703469848</v>
      </c>
      <c r="D63" s="399"/>
      <c r="E63" s="399"/>
      <c r="F63" s="399"/>
      <c r="G63" s="399">
        <f t="shared" si="12"/>
        <v>306123000</v>
      </c>
      <c r="H63" s="399"/>
      <c r="I63" s="399">
        <v>306123000</v>
      </c>
      <c r="J63" s="500"/>
      <c r="K63" s="500"/>
      <c r="L63" s="458"/>
      <c r="M63" s="458"/>
      <c r="O63" s="440">
        <v>7703469848</v>
      </c>
      <c r="P63" s="448" t="s">
        <v>471</v>
      </c>
      <c r="Q63" s="437">
        <f t="shared" si="3"/>
        <v>0</v>
      </c>
    </row>
    <row r="64" spans="1:23" s="437" customFormat="1" ht="24" customHeight="1">
      <c r="A64" s="152">
        <v>2</v>
      </c>
      <c r="B64" s="433" t="s">
        <v>48</v>
      </c>
      <c r="C64" s="434">
        <v>2375772280713</v>
      </c>
      <c r="D64" s="372">
        <f>D65+D85</f>
        <v>2511911000000</v>
      </c>
      <c r="E64" s="372">
        <f>E65+E85</f>
        <v>354376000000</v>
      </c>
      <c r="F64" s="372">
        <f>F65+F85</f>
        <v>2157535000000</v>
      </c>
      <c r="G64" s="372">
        <f t="shared" si="12"/>
        <v>2381720112411</v>
      </c>
      <c r="H64" s="372">
        <f>H65+H85</f>
        <v>303464033345</v>
      </c>
      <c r="I64" s="372">
        <f>I65+I85</f>
        <v>2078256079066</v>
      </c>
      <c r="J64" s="497">
        <f>G64/D64</f>
        <v>0.94817058104805463</v>
      </c>
      <c r="K64" s="497">
        <f t="shared" ref="K64:K65" si="19">G64/C64</f>
        <v>1.0025035361117249</v>
      </c>
      <c r="L64" s="436">
        <f>+H64/E64</f>
        <v>0.85633348010305443</v>
      </c>
      <c r="M64" s="436">
        <f>+I64/F64</f>
        <v>0.96325486217651157</v>
      </c>
      <c r="N64" s="437">
        <f>H64-H65-H85</f>
        <v>0</v>
      </c>
      <c r="Q64" s="437">
        <f t="shared" si="3"/>
        <v>0</v>
      </c>
    </row>
    <row r="65" spans="1:23" s="432" customFormat="1" ht="24" customHeight="1">
      <c r="A65" s="429" t="s">
        <v>284</v>
      </c>
      <c r="B65" s="465" t="s">
        <v>439</v>
      </c>
      <c r="C65" s="463">
        <v>2280491502281</v>
      </c>
      <c r="D65" s="401">
        <f>E65+F65</f>
        <v>2403190000000</v>
      </c>
      <c r="E65" s="398">
        <v>294139000000</v>
      </c>
      <c r="F65" s="398">
        <v>2109051000000</v>
      </c>
      <c r="G65" s="401">
        <f t="shared" si="12"/>
        <v>2294486889712</v>
      </c>
      <c r="H65" s="418">
        <v>258773329308</v>
      </c>
      <c r="I65" s="419">
        <v>2035713560404</v>
      </c>
      <c r="J65" s="501">
        <f>G64/D64</f>
        <v>0.94817058104805463</v>
      </c>
      <c r="K65" s="501">
        <f t="shared" si="19"/>
        <v>1.0061370048592602</v>
      </c>
      <c r="L65" s="464">
        <f t="shared" ref="L65:L84" si="20">+H65/E65</f>
        <v>0.87976544867562612</v>
      </c>
      <c r="M65" s="464">
        <f t="shared" ref="M65:M84" si="21">+I65/F65</f>
        <v>0.96522728013879233</v>
      </c>
      <c r="N65" s="443"/>
      <c r="O65" s="443"/>
      <c r="P65" s="443"/>
      <c r="Q65" s="432">
        <f t="shared" si="3"/>
        <v>0</v>
      </c>
    </row>
    <row r="66" spans="1:23" s="432" customFormat="1" ht="24" customHeight="1">
      <c r="A66" s="429"/>
      <c r="B66" s="465" t="s">
        <v>55</v>
      </c>
      <c r="C66" s="465">
        <v>0</v>
      </c>
      <c r="D66" s="401"/>
      <c r="E66" s="401"/>
      <c r="F66" s="401"/>
      <c r="G66" s="399"/>
      <c r="H66" s="418"/>
      <c r="I66" s="419"/>
      <c r="J66" s="501"/>
      <c r="K66" s="501"/>
      <c r="L66" s="466" t="e">
        <f t="shared" si="20"/>
        <v>#DIV/0!</v>
      </c>
      <c r="M66" s="466" t="e">
        <f t="shared" si="21"/>
        <v>#DIV/0!</v>
      </c>
      <c r="Q66" s="437">
        <f t="shared" si="3"/>
        <v>0</v>
      </c>
    </row>
    <row r="67" spans="1:23" s="448" customFormat="1" ht="24" customHeight="1">
      <c r="A67" s="450"/>
      <c r="B67" s="459" t="s">
        <v>440</v>
      </c>
      <c r="C67" s="462">
        <v>1167804015690</v>
      </c>
      <c r="D67" s="399"/>
      <c r="E67" s="399"/>
      <c r="F67" s="399"/>
      <c r="G67" s="399">
        <f t="shared" si="12"/>
        <v>278874253486</v>
      </c>
      <c r="H67" s="420">
        <v>157956705118</v>
      </c>
      <c r="I67" s="399">
        <v>120917548368</v>
      </c>
      <c r="J67" s="500"/>
      <c r="K67" s="500"/>
      <c r="L67" s="451" t="e">
        <f t="shared" si="20"/>
        <v>#DIV/0!</v>
      </c>
      <c r="M67" s="451" t="e">
        <f t="shared" si="21"/>
        <v>#DIV/0!</v>
      </c>
      <c r="Q67" s="437">
        <f t="shared" si="3"/>
        <v>0</v>
      </c>
      <c r="V67" s="875" t="s">
        <v>430</v>
      </c>
      <c r="W67" s="448" t="s">
        <v>430</v>
      </c>
    </row>
    <row r="68" spans="1:23" s="448" customFormat="1" ht="24" customHeight="1">
      <c r="A68" s="450"/>
      <c r="B68" s="475" t="s">
        <v>533</v>
      </c>
      <c r="C68" s="462">
        <v>1052106830252</v>
      </c>
      <c r="D68" s="399"/>
      <c r="E68" s="399"/>
      <c r="F68" s="399"/>
      <c r="G68" s="399">
        <f t="shared" si="12"/>
        <v>24567354841</v>
      </c>
      <c r="H68" s="420">
        <v>24567354841</v>
      </c>
      <c r="I68" s="399">
        <v>0</v>
      </c>
      <c r="J68" s="500"/>
      <c r="K68" s="500"/>
      <c r="L68" s="451" t="e">
        <f t="shared" si="20"/>
        <v>#DIV/0!</v>
      </c>
      <c r="M68" s="451" t="e">
        <f t="shared" si="21"/>
        <v>#DIV/0!</v>
      </c>
      <c r="Q68" s="437">
        <f t="shared" si="3"/>
        <v>0</v>
      </c>
      <c r="V68" s="875"/>
      <c r="W68" s="448" t="s">
        <v>430</v>
      </c>
    </row>
    <row r="69" spans="1:23" s="448" customFormat="1" ht="24" customHeight="1">
      <c r="A69" s="450"/>
      <c r="B69" s="459" t="s">
        <v>534</v>
      </c>
      <c r="C69" s="467">
        <v>30322555194</v>
      </c>
      <c r="D69" s="399"/>
      <c r="E69" s="399"/>
      <c r="F69" s="399"/>
      <c r="G69" s="399">
        <f t="shared" si="12"/>
        <v>46853289776</v>
      </c>
      <c r="H69" s="421">
        <v>46853289776</v>
      </c>
      <c r="I69" s="502">
        <v>0</v>
      </c>
      <c r="J69" s="500"/>
      <c r="K69" s="500"/>
      <c r="L69" s="451" t="e">
        <f t="shared" si="20"/>
        <v>#DIV/0!</v>
      </c>
      <c r="M69" s="451" t="e">
        <f t="shared" si="21"/>
        <v>#DIV/0!</v>
      </c>
      <c r="Q69" s="437">
        <f t="shared" si="3"/>
        <v>0</v>
      </c>
      <c r="V69" s="875"/>
      <c r="W69" s="448" t="s">
        <v>430</v>
      </c>
    </row>
    <row r="70" spans="1:23" s="448" customFormat="1" ht="35.25" customHeight="1">
      <c r="A70" s="450"/>
      <c r="B70" s="445" t="s">
        <v>453</v>
      </c>
      <c r="C70" s="462">
        <v>83550635740</v>
      </c>
      <c r="D70" s="399"/>
      <c r="E70" s="399"/>
      <c r="F70" s="399"/>
      <c r="G70" s="399">
        <f t="shared" si="12"/>
        <v>26910213963</v>
      </c>
      <c r="H70" s="420">
        <v>1217582360</v>
      </c>
      <c r="I70" s="399">
        <v>25692631603</v>
      </c>
      <c r="J70" s="500"/>
      <c r="K70" s="500"/>
      <c r="L70" s="451" t="e">
        <f t="shared" si="20"/>
        <v>#DIV/0!</v>
      </c>
      <c r="M70" s="451" t="e">
        <f t="shared" si="21"/>
        <v>#DIV/0!</v>
      </c>
      <c r="Q70" s="437">
        <f t="shared" si="3"/>
        <v>0</v>
      </c>
      <c r="V70" s="875"/>
      <c r="W70" s="448" t="s">
        <v>430</v>
      </c>
    </row>
    <row r="71" spans="1:23" s="448" customFormat="1" ht="24" customHeight="1">
      <c r="A71" s="450"/>
      <c r="B71" s="445" t="s">
        <v>535</v>
      </c>
      <c r="C71" s="440">
        <v>37049296510</v>
      </c>
      <c r="D71" s="399"/>
      <c r="E71" s="399"/>
      <c r="F71" s="399"/>
      <c r="G71" s="399">
        <f t="shared" si="12"/>
        <v>100385615310</v>
      </c>
      <c r="H71" s="421">
        <v>14799200458</v>
      </c>
      <c r="I71" s="399">
        <v>85586414852</v>
      </c>
      <c r="J71" s="500"/>
      <c r="K71" s="500"/>
      <c r="L71" s="451" t="e">
        <f t="shared" si="20"/>
        <v>#DIV/0!</v>
      </c>
      <c r="M71" s="451" t="e">
        <f t="shared" si="21"/>
        <v>#DIV/0!</v>
      </c>
      <c r="P71" s="448" t="s">
        <v>451</v>
      </c>
      <c r="Q71" s="437">
        <f t="shared" si="3"/>
        <v>0</v>
      </c>
    </row>
    <row r="72" spans="1:23" s="448" customFormat="1" ht="24" customHeight="1">
      <c r="A72" s="450"/>
      <c r="B72" s="445" t="s">
        <v>441</v>
      </c>
      <c r="C72" s="440">
        <v>117989009665</v>
      </c>
      <c r="D72" s="399"/>
      <c r="E72" s="399"/>
      <c r="F72" s="399"/>
      <c r="G72" s="399">
        <f t="shared" si="12"/>
        <v>54590177355</v>
      </c>
      <c r="H72" s="421">
        <v>4987794204</v>
      </c>
      <c r="I72" s="399">
        <v>49602383151</v>
      </c>
      <c r="J72" s="500"/>
      <c r="K72" s="500"/>
      <c r="L72" s="451" t="e">
        <f t="shared" si="20"/>
        <v>#DIV/0!</v>
      </c>
      <c r="M72" s="451" t="e">
        <f t="shared" si="21"/>
        <v>#DIV/0!</v>
      </c>
      <c r="Q72" s="437">
        <f t="shared" si="3"/>
        <v>0</v>
      </c>
    </row>
    <row r="73" spans="1:23" s="448" customFormat="1" ht="35.25" customHeight="1">
      <c r="A73" s="450"/>
      <c r="B73" s="445" t="s">
        <v>536</v>
      </c>
      <c r="C73" s="440">
        <v>64023997800</v>
      </c>
      <c r="D73" s="399"/>
      <c r="E73" s="399"/>
      <c r="F73" s="399"/>
      <c r="G73" s="399">
        <f t="shared" si="12"/>
        <v>8356371054</v>
      </c>
      <c r="H73" s="421">
        <v>8356371054</v>
      </c>
      <c r="I73" s="399">
        <v>0</v>
      </c>
      <c r="J73" s="500"/>
      <c r="K73" s="500"/>
      <c r="L73" s="451" t="e">
        <f t="shared" si="20"/>
        <v>#DIV/0!</v>
      </c>
      <c r="M73" s="451" t="e">
        <f t="shared" si="21"/>
        <v>#DIV/0!</v>
      </c>
      <c r="P73" s="448" t="s">
        <v>451</v>
      </c>
      <c r="Q73" s="437">
        <f t="shared" si="3"/>
        <v>0</v>
      </c>
    </row>
    <row r="74" spans="1:23" s="448" customFormat="1" ht="42.75" customHeight="1">
      <c r="A74" s="450"/>
      <c r="B74" s="445" t="s">
        <v>454</v>
      </c>
      <c r="C74" s="440">
        <v>8203516302</v>
      </c>
      <c r="D74" s="399"/>
      <c r="E74" s="399"/>
      <c r="F74" s="399"/>
      <c r="G74" s="399">
        <f t="shared" si="12"/>
        <v>8944860109</v>
      </c>
      <c r="H74" s="421">
        <v>35031497</v>
      </c>
      <c r="I74" s="399">
        <v>8909828612</v>
      </c>
      <c r="J74" s="500"/>
      <c r="K74" s="500"/>
      <c r="L74" s="451" t="e">
        <f t="shared" si="20"/>
        <v>#DIV/0!</v>
      </c>
      <c r="M74" s="451" t="e">
        <f t="shared" si="21"/>
        <v>#DIV/0!</v>
      </c>
      <c r="Q74" s="437">
        <f t="shared" si="3"/>
        <v>0</v>
      </c>
    </row>
    <row r="75" spans="1:23" s="448" customFormat="1" ht="56.25" customHeight="1">
      <c r="A75" s="450"/>
      <c r="B75" s="445" t="s">
        <v>537</v>
      </c>
      <c r="C75" s="440">
        <v>9171032147</v>
      </c>
      <c r="D75" s="399"/>
      <c r="E75" s="399"/>
      <c r="F75" s="399"/>
      <c r="G75" s="399">
        <f t="shared" si="12"/>
        <v>8099705160</v>
      </c>
      <c r="H75" s="421">
        <v>0</v>
      </c>
      <c r="I75" s="399">
        <v>8099705160</v>
      </c>
      <c r="J75" s="500"/>
      <c r="K75" s="500"/>
      <c r="L75" s="451" t="e">
        <f t="shared" si="20"/>
        <v>#DIV/0!</v>
      </c>
      <c r="M75" s="451" t="e">
        <f t="shared" si="21"/>
        <v>#DIV/0!</v>
      </c>
      <c r="Q75" s="437">
        <f t="shared" ref="Q75:Q138" si="22">G75-H75-I75</f>
        <v>0</v>
      </c>
    </row>
    <row r="76" spans="1:23" s="448" customFormat="1" ht="33.75" customHeight="1">
      <c r="A76" s="450"/>
      <c r="B76" s="445" t="s">
        <v>538</v>
      </c>
      <c r="C76" s="444">
        <v>7633619931</v>
      </c>
      <c r="D76" s="399"/>
      <c r="E76" s="399"/>
      <c r="F76" s="399"/>
      <c r="G76" s="399">
        <f t="shared" si="12"/>
        <v>22747911021</v>
      </c>
      <c r="H76" s="422">
        <v>0</v>
      </c>
      <c r="I76" s="399">
        <v>22747911021</v>
      </c>
      <c r="J76" s="500"/>
      <c r="K76" s="500"/>
      <c r="L76" s="451" t="e">
        <f t="shared" si="20"/>
        <v>#DIV/0!</v>
      </c>
      <c r="M76" s="451" t="e">
        <f t="shared" si="21"/>
        <v>#DIV/0!</v>
      </c>
      <c r="Q76" s="437">
        <f t="shared" si="22"/>
        <v>0</v>
      </c>
    </row>
    <row r="77" spans="1:23" s="448" customFormat="1" ht="38.25" customHeight="1">
      <c r="A77" s="450"/>
      <c r="B77" s="445" t="s">
        <v>539</v>
      </c>
      <c r="C77" s="444">
        <v>23619254572</v>
      </c>
      <c r="D77" s="399"/>
      <c r="E77" s="399"/>
      <c r="F77" s="399"/>
      <c r="G77" s="399">
        <f t="shared" si="12"/>
        <v>1359135100</v>
      </c>
      <c r="H77" s="422">
        <v>0</v>
      </c>
      <c r="I77" s="399">
        <v>1359135100</v>
      </c>
      <c r="J77" s="500"/>
      <c r="K77" s="500"/>
      <c r="L77" s="451" t="e">
        <f t="shared" si="20"/>
        <v>#DIV/0!</v>
      </c>
      <c r="M77" s="451" t="e">
        <f t="shared" si="21"/>
        <v>#DIV/0!</v>
      </c>
      <c r="Q77" s="437">
        <f t="shared" si="22"/>
        <v>0</v>
      </c>
    </row>
    <row r="78" spans="1:23" s="448" customFormat="1" ht="42.75" customHeight="1">
      <c r="A78" s="450"/>
      <c r="B78" s="445" t="s">
        <v>540</v>
      </c>
      <c r="C78" s="450">
        <v>57060000</v>
      </c>
      <c r="D78" s="399"/>
      <c r="E78" s="399"/>
      <c r="F78" s="399"/>
      <c r="G78" s="399">
        <f t="shared" si="12"/>
        <v>13410000</v>
      </c>
      <c r="H78" s="422">
        <v>0</v>
      </c>
      <c r="I78" s="399">
        <v>13410000</v>
      </c>
      <c r="J78" s="500"/>
      <c r="K78" s="500"/>
      <c r="L78" s="451" t="e">
        <f t="shared" si="20"/>
        <v>#DIV/0!</v>
      </c>
      <c r="M78" s="451" t="e">
        <f t="shared" si="21"/>
        <v>#DIV/0!</v>
      </c>
      <c r="Q78" s="437">
        <f t="shared" si="22"/>
        <v>0</v>
      </c>
    </row>
    <row r="79" spans="1:23" s="448" customFormat="1" ht="36.75" customHeight="1">
      <c r="A79" s="450"/>
      <c r="B79" s="445" t="s">
        <v>442</v>
      </c>
      <c r="C79" s="444">
        <v>33914633224</v>
      </c>
      <c r="D79" s="399"/>
      <c r="E79" s="399"/>
      <c r="F79" s="399"/>
      <c r="G79" s="399">
        <f t="shared" si="12"/>
        <v>55397579057</v>
      </c>
      <c r="H79" s="422">
        <v>0</v>
      </c>
      <c r="I79" s="399">
        <v>55397579057</v>
      </c>
      <c r="J79" s="500"/>
      <c r="K79" s="500"/>
      <c r="L79" s="451" t="e">
        <f t="shared" si="20"/>
        <v>#DIV/0!</v>
      </c>
      <c r="M79" s="451" t="e">
        <f t="shared" si="21"/>
        <v>#DIV/0!</v>
      </c>
      <c r="Q79" s="437">
        <f t="shared" si="22"/>
        <v>0</v>
      </c>
    </row>
    <row r="80" spans="1:23" s="448" customFormat="1" ht="38.25" customHeight="1">
      <c r="A80" s="450"/>
      <c r="B80" s="445" t="s">
        <v>443</v>
      </c>
      <c r="C80" s="444">
        <v>21141093286</v>
      </c>
      <c r="D80" s="399"/>
      <c r="E80" s="399"/>
      <c r="F80" s="399"/>
      <c r="G80" s="399">
        <f t="shared" si="12"/>
        <v>18611280624</v>
      </c>
      <c r="H80" s="422">
        <v>0</v>
      </c>
      <c r="I80" s="399">
        <v>18611280624</v>
      </c>
      <c r="J80" s="500"/>
      <c r="K80" s="500"/>
      <c r="L80" s="451" t="e">
        <f t="shared" si="20"/>
        <v>#DIV/0!</v>
      </c>
      <c r="M80" s="451" t="e">
        <f t="shared" si="21"/>
        <v>#DIV/0!</v>
      </c>
      <c r="Q80" s="437">
        <f t="shared" si="22"/>
        <v>0</v>
      </c>
    </row>
    <row r="81" spans="1:23" s="448" customFormat="1" ht="38.25" customHeight="1">
      <c r="A81" s="450"/>
      <c r="B81" s="445" t="s">
        <v>541</v>
      </c>
      <c r="C81" s="444">
        <v>47365994156</v>
      </c>
      <c r="D81" s="399"/>
      <c r="E81" s="399"/>
      <c r="F81" s="399"/>
      <c r="G81" s="399">
        <f t="shared" si="12"/>
        <v>3188863605</v>
      </c>
      <c r="H81" s="422">
        <v>0</v>
      </c>
      <c r="I81" s="399">
        <v>3188863605</v>
      </c>
      <c r="J81" s="500"/>
      <c r="K81" s="500"/>
      <c r="L81" s="451" t="e">
        <f t="shared" si="20"/>
        <v>#DIV/0!</v>
      </c>
      <c r="M81" s="451" t="e">
        <f t="shared" si="21"/>
        <v>#DIV/0!</v>
      </c>
      <c r="Q81" s="437">
        <f t="shared" si="22"/>
        <v>0</v>
      </c>
      <c r="V81" s="875" t="s">
        <v>500</v>
      </c>
    </row>
    <row r="82" spans="1:23" s="448" customFormat="1" ht="38.25" customHeight="1">
      <c r="A82" s="450"/>
      <c r="B82" s="445" t="s">
        <v>444</v>
      </c>
      <c r="C82" s="444">
        <v>0</v>
      </c>
      <c r="D82" s="399"/>
      <c r="E82" s="399"/>
      <c r="F82" s="399"/>
      <c r="G82" s="399">
        <f t="shared" si="12"/>
        <v>69235161796</v>
      </c>
      <c r="H82" s="422">
        <v>0</v>
      </c>
      <c r="I82" s="399">
        <v>69235161796</v>
      </c>
      <c r="J82" s="500"/>
      <c r="K82" s="500"/>
      <c r="L82" s="451" t="e">
        <f t="shared" si="20"/>
        <v>#DIV/0!</v>
      </c>
      <c r="M82" s="451" t="e">
        <f t="shared" si="21"/>
        <v>#DIV/0!</v>
      </c>
      <c r="Q82" s="437">
        <f t="shared" si="22"/>
        <v>0</v>
      </c>
      <c r="V82" s="875"/>
    </row>
    <row r="83" spans="1:23" s="448" customFormat="1" ht="38.25" customHeight="1">
      <c r="A83" s="450"/>
      <c r="B83" s="507" t="s">
        <v>542</v>
      </c>
      <c r="C83" s="444">
        <v>14169854077</v>
      </c>
      <c r="D83" s="399"/>
      <c r="E83" s="399"/>
      <c r="F83" s="399"/>
      <c r="G83" s="399">
        <f t="shared" si="12"/>
        <v>9908575283</v>
      </c>
      <c r="H83" s="422">
        <v>0</v>
      </c>
      <c r="I83" s="399">
        <v>9908575283</v>
      </c>
      <c r="J83" s="500"/>
      <c r="K83" s="500"/>
      <c r="L83" s="451" t="e">
        <f t="shared" si="20"/>
        <v>#DIV/0!</v>
      </c>
      <c r="M83" s="451" t="e">
        <f t="shared" si="21"/>
        <v>#DIV/0!</v>
      </c>
      <c r="Q83" s="437">
        <f t="shared" si="22"/>
        <v>0</v>
      </c>
    </row>
    <row r="84" spans="1:23" s="448" customFormat="1" ht="24" customHeight="1">
      <c r="A84" s="450"/>
      <c r="B84" s="473" t="s">
        <v>543</v>
      </c>
      <c r="C84" s="444">
        <v>3375523000</v>
      </c>
      <c r="D84" s="399"/>
      <c r="E84" s="399"/>
      <c r="F84" s="399"/>
      <c r="G84" s="399">
        <f t="shared" si="12"/>
        <v>933767000</v>
      </c>
      <c r="H84" s="422">
        <v>0</v>
      </c>
      <c r="I84" s="399">
        <v>933767000</v>
      </c>
      <c r="J84" s="500"/>
      <c r="K84" s="500"/>
      <c r="L84" s="451" t="e">
        <f t="shared" si="20"/>
        <v>#DIV/0!</v>
      </c>
      <c r="M84" s="451" t="e">
        <f t="shared" si="21"/>
        <v>#DIV/0!</v>
      </c>
      <c r="Q84" s="437">
        <f t="shared" si="22"/>
        <v>0</v>
      </c>
      <c r="V84" s="448" t="s">
        <v>430</v>
      </c>
      <c r="W84" s="448" t="s">
        <v>430</v>
      </c>
    </row>
    <row r="85" spans="1:23" s="432" customFormat="1" ht="24" customHeight="1">
      <c r="A85" s="429" t="s">
        <v>289</v>
      </c>
      <c r="B85" s="471" t="s">
        <v>445</v>
      </c>
      <c r="C85" s="469">
        <v>95280778432</v>
      </c>
      <c r="D85" s="506">
        <f>E85+F85</f>
        <v>108721000000</v>
      </c>
      <c r="E85" s="372">
        <v>60237000000</v>
      </c>
      <c r="F85" s="372">
        <v>48484000000</v>
      </c>
      <c r="G85" s="401">
        <f t="shared" si="12"/>
        <v>87233222699</v>
      </c>
      <c r="H85" s="423">
        <v>44690704037</v>
      </c>
      <c r="I85" s="419">
        <v>42542518662</v>
      </c>
      <c r="J85" s="501">
        <f>G85/D85</f>
        <v>0.80235853881954733</v>
      </c>
      <c r="K85" s="501">
        <f>G85/C85</f>
        <v>0.91553851820445209</v>
      </c>
      <c r="L85" s="470"/>
      <c r="M85" s="470"/>
      <c r="N85" s="437"/>
      <c r="O85" s="437"/>
      <c r="P85" s="437"/>
      <c r="Q85" s="432">
        <f t="shared" si="22"/>
        <v>0</v>
      </c>
    </row>
    <row r="86" spans="1:23" s="448" customFormat="1" ht="24" customHeight="1">
      <c r="A86" s="429"/>
      <c r="B86" s="471" t="s">
        <v>55</v>
      </c>
      <c r="C86" s="471"/>
      <c r="D86" s="399"/>
      <c r="E86" s="399"/>
      <c r="F86" s="399"/>
      <c r="G86" s="399"/>
      <c r="H86" s="423"/>
      <c r="I86" s="424"/>
      <c r="J86" s="500"/>
      <c r="K86" s="500"/>
      <c r="L86" s="457"/>
      <c r="M86" s="457"/>
      <c r="Q86" s="437">
        <f t="shared" si="22"/>
        <v>0</v>
      </c>
    </row>
    <row r="87" spans="1:23" s="448" customFormat="1" ht="36" customHeight="1">
      <c r="A87" s="450"/>
      <c r="B87" s="459" t="s">
        <v>544</v>
      </c>
      <c r="C87" s="467">
        <v>13626583066</v>
      </c>
      <c r="D87" s="399"/>
      <c r="E87" s="399"/>
      <c r="F87" s="399"/>
      <c r="G87" s="399">
        <f t="shared" si="12"/>
        <v>10999398800</v>
      </c>
      <c r="H87" s="421">
        <v>3980965000</v>
      </c>
      <c r="I87" s="421">
        <v>7018433800</v>
      </c>
      <c r="J87" s="500"/>
      <c r="K87" s="500"/>
      <c r="L87" s="457"/>
      <c r="M87" s="457"/>
      <c r="Q87" s="437">
        <f t="shared" si="22"/>
        <v>0</v>
      </c>
    </row>
    <row r="88" spans="1:23" s="448" customFormat="1" ht="24" customHeight="1">
      <c r="A88" s="450"/>
      <c r="B88" s="459" t="s">
        <v>446</v>
      </c>
      <c r="C88" s="472">
        <v>13626583066</v>
      </c>
      <c r="D88" s="399"/>
      <c r="E88" s="399"/>
      <c r="F88" s="399"/>
      <c r="G88" s="399">
        <f t="shared" si="12"/>
        <v>3120942800</v>
      </c>
      <c r="H88" s="425">
        <v>3120942800</v>
      </c>
      <c r="I88" s="399">
        <v>0</v>
      </c>
      <c r="J88" s="500"/>
      <c r="K88" s="500"/>
      <c r="L88" s="457"/>
      <c r="M88" s="457"/>
      <c r="Q88" s="437">
        <f t="shared" si="22"/>
        <v>0</v>
      </c>
    </row>
    <row r="89" spans="1:23" s="448" customFormat="1" ht="24" customHeight="1">
      <c r="A89" s="450"/>
      <c r="B89" s="473" t="s">
        <v>447</v>
      </c>
      <c r="C89" s="474">
        <v>13626583066</v>
      </c>
      <c r="D89" s="399"/>
      <c r="E89" s="399"/>
      <c r="F89" s="399"/>
      <c r="G89" s="399">
        <f t="shared" si="12"/>
        <v>19096395189</v>
      </c>
      <c r="H89" s="421">
        <v>17307546189</v>
      </c>
      <c r="I89" s="399">
        <v>1788849000</v>
      </c>
      <c r="J89" s="500"/>
      <c r="K89" s="500"/>
      <c r="L89" s="457"/>
      <c r="M89" s="457"/>
      <c r="Q89" s="437">
        <f t="shared" si="22"/>
        <v>0</v>
      </c>
    </row>
    <row r="90" spans="1:23" s="448" customFormat="1" ht="24" customHeight="1">
      <c r="A90" s="450"/>
      <c r="B90" s="475" t="s">
        <v>441</v>
      </c>
      <c r="C90" s="467">
        <v>0</v>
      </c>
      <c r="D90" s="399"/>
      <c r="E90" s="399"/>
      <c r="F90" s="399"/>
      <c r="G90" s="399">
        <f t="shared" si="12"/>
        <v>590580000</v>
      </c>
      <c r="H90" s="421">
        <v>590580000</v>
      </c>
      <c r="I90" s="399">
        <v>0</v>
      </c>
      <c r="J90" s="500"/>
      <c r="K90" s="500"/>
      <c r="L90" s="457"/>
      <c r="M90" s="457"/>
      <c r="O90" s="448">
        <v>-499185000</v>
      </c>
      <c r="P90" s="448" t="s">
        <v>452</v>
      </c>
      <c r="Q90" s="437">
        <f t="shared" si="22"/>
        <v>0</v>
      </c>
    </row>
    <row r="91" spans="1:23" s="448" customFormat="1" ht="37.5" customHeight="1">
      <c r="A91" s="450"/>
      <c r="B91" s="475" t="s">
        <v>448</v>
      </c>
      <c r="C91" s="467">
        <v>0</v>
      </c>
      <c r="D91" s="399"/>
      <c r="E91" s="399"/>
      <c r="F91" s="399"/>
      <c r="G91" s="399">
        <f t="shared" si="12"/>
        <v>4629000000</v>
      </c>
      <c r="H91" s="421">
        <v>4629000000</v>
      </c>
      <c r="I91" s="399">
        <v>0</v>
      </c>
      <c r="J91" s="500"/>
      <c r="K91" s="500"/>
      <c r="L91" s="457"/>
      <c r="M91" s="457"/>
      <c r="O91" s="448">
        <v>-3706367000</v>
      </c>
      <c r="P91" s="448" t="s">
        <v>452</v>
      </c>
      <c r="Q91" s="437">
        <f t="shared" si="22"/>
        <v>0</v>
      </c>
    </row>
    <row r="92" spans="1:23" s="448" customFormat="1" ht="37.5" customHeight="1">
      <c r="A92" s="450"/>
      <c r="B92" s="445" t="s">
        <v>453</v>
      </c>
      <c r="C92" s="467">
        <v>0</v>
      </c>
      <c r="D92" s="399"/>
      <c r="E92" s="399"/>
      <c r="F92" s="399"/>
      <c r="G92" s="399">
        <f t="shared" si="12"/>
        <v>2264779000</v>
      </c>
      <c r="H92" s="421">
        <v>2250479000</v>
      </c>
      <c r="I92" s="399">
        <v>14300000</v>
      </c>
      <c r="J92" s="500"/>
      <c r="K92" s="500"/>
      <c r="L92" s="457"/>
      <c r="M92" s="457"/>
      <c r="O92" s="448">
        <v>-2422294000</v>
      </c>
      <c r="P92" s="448" t="s">
        <v>452</v>
      </c>
      <c r="Q92" s="437">
        <f t="shared" si="22"/>
        <v>0</v>
      </c>
    </row>
    <row r="93" spans="1:23" s="448" customFormat="1" ht="37.5" customHeight="1">
      <c r="A93" s="450"/>
      <c r="B93" s="475" t="s">
        <v>449</v>
      </c>
      <c r="C93" s="467">
        <v>0</v>
      </c>
      <c r="D93" s="399"/>
      <c r="E93" s="399"/>
      <c r="F93" s="399"/>
      <c r="G93" s="399">
        <f t="shared" si="12"/>
        <v>129080000</v>
      </c>
      <c r="H93" s="421">
        <v>129080000</v>
      </c>
      <c r="I93" s="399">
        <v>0</v>
      </c>
      <c r="J93" s="500"/>
      <c r="K93" s="500"/>
      <c r="L93" s="457"/>
      <c r="M93" s="457"/>
      <c r="O93" s="448">
        <v>-145180000</v>
      </c>
      <c r="P93" s="448" t="s">
        <v>452</v>
      </c>
      <c r="Q93" s="437">
        <f t="shared" si="22"/>
        <v>0</v>
      </c>
    </row>
    <row r="94" spans="1:23" s="448" customFormat="1" ht="24" customHeight="1">
      <c r="A94" s="450"/>
      <c r="B94" s="475" t="s">
        <v>545</v>
      </c>
      <c r="C94" s="472"/>
      <c r="D94" s="399"/>
      <c r="E94" s="399"/>
      <c r="F94" s="399"/>
      <c r="G94" s="399">
        <f t="shared" ref="G94:G155" si="23">H94+I94</f>
        <v>2190481000</v>
      </c>
      <c r="H94" s="425">
        <v>2190481000</v>
      </c>
      <c r="I94" s="399">
        <v>0</v>
      </c>
      <c r="J94" s="500"/>
      <c r="K94" s="500"/>
      <c r="L94" s="457"/>
      <c r="M94" s="457"/>
      <c r="Q94" s="437">
        <f t="shared" si="22"/>
        <v>0</v>
      </c>
    </row>
    <row r="95" spans="1:23" s="448" customFormat="1" ht="24" customHeight="1">
      <c r="A95" s="450"/>
      <c r="B95" s="473" t="s">
        <v>450</v>
      </c>
      <c r="C95" s="474"/>
      <c r="D95" s="399"/>
      <c r="E95" s="399"/>
      <c r="F95" s="399"/>
      <c r="G95" s="399">
        <f t="shared" si="23"/>
        <v>19958467098</v>
      </c>
      <c r="H95" s="421">
        <v>10491630048</v>
      </c>
      <c r="I95" s="399">
        <v>9466837050</v>
      </c>
      <c r="J95" s="500"/>
      <c r="K95" s="500"/>
      <c r="L95" s="457"/>
      <c r="M95" s="457"/>
      <c r="Q95" s="437">
        <f t="shared" si="22"/>
        <v>0</v>
      </c>
    </row>
    <row r="96" spans="1:23" s="437" customFormat="1" ht="24" customHeight="1">
      <c r="A96" s="152">
        <v>3</v>
      </c>
      <c r="B96" s="433" t="s">
        <v>115</v>
      </c>
      <c r="C96" s="433">
        <v>733176763682</v>
      </c>
      <c r="D96" s="372">
        <f>E96+F96</f>
        <v>694450000000</v>
      </c>
      <c r="E96" s="372">
        <v>694450000000</v>
      </c>
      <c r="F96" s="372"/>
      <c r="G96" s="372">
        <f t="shared" si="23"/>
        <v>753116350545</v>
      </c>
      <c r="H96" s="372">
        <v>749254846745</v>
      </c>
      <c r="I96" s="372">
        <v>3861503800</v>
      </c>
      <c r="J96" s="497">
        <f>G96/D96</f>
        <v>1.0844788689538483</v>
      </c>
      <c r="K96" s="497">
        <f>G96/C96</f>
        <v>1.0271961522114581</v>
      </c>
      <c r="L96" s="476"/>
      <c r="M96" s="476"/>
      <c r="Q96" s="437">
        <f t="shared" si="22"/>
        <v>0</v>
      </c>
      <c r="V96" s="437" t="s">
        <v>501</v>
      </c>
    </row>
    <row r="97" spans="1:17" s="432" customFormat="1" ht="24" customHeight="1">
      <c r="A97" s="454"/>
      <c r="B97" s="454" t="s">
        <v>55</v>
      </c>
      <c r="C97" s="454"/>
      <c r="D97" s="401"/>
      <c r="E97" s="401"/>
      <c r="F97" s="401"/>
      <c r="G97" s="399"/>
      <c r="H97" s="401"/>
      <c r="I97" s="401"/>
      <c r="J97" s="501"/>
      <c r="K97" s="501"/>
      <c r="L97" s="477"/>
      <c r="M97" s="477"/>
      <c r="Q97" s="437">
        <f t="shared" si="22"/>
        <v>0</v>
      </c>
    </row>
    <row r="98" spans="1:17" s="448" customFormat="1" ht="24" customHeight="1">
      <c r="A98" s="444"/>
      <c r="B98" s="478" t="s">
        <v>547</v>
      </c>
      <c r="C98" s="444">
        <v>41360330000</v>
      </c>
      <c r="D98" s="399"/>
      <c r="E98" s="399"/>
      <c r="F98" s="399"/>
      <c r="G98" s="399">
        <f>H98+I98</f>
        <v>22794117325</v>
      </c>
      <c r="H98" s="399">
        <v>21406598325</v>
      </c>
      <c r="I98" s="399">
        <v>1387519000</v>
      </c>
      <c r="J98" s="500"/>
      <c r="K98" s="500"/>
      <c r="L98" s="458"/>
      <c r="M98" s="458"/>
      <c r="Q98" s="437">
        <f>G98-H98-I98</f>
        <v>0</v>
      </c>
    </row>
    <row r="99" spans="1:17" s="448" customFormat="1" ht="24" hidden="1" customHeight="1">
      <c r="A99" s="444"/>
      <c r="B99" s="445" t="s">
        <v>455</v>
      </c>
      <c r="C99" s="444">
        <v>296232276562</v>
      </c>
      <c r="D99" s="426"/>
      <c r="E99" s="399"/>
      <c r="F99" s="399"/>
      <c r="G99" s="399">
        <f t="shared" si="23"/>
        <v>255286353927</v>
      </c>
      <c r="H99" s="399">
        <v>255286353927</v>
      </c>
      <c r="I99" s="399">
        <v>0</v>
      </c>
      <c r="J99" s="500"/>
      <c r="K99" s="500"/>
      <c r="L99" s="458"/>
      <c r="M99" s="458"/>
      <c r="Q99" s="437">
        <f t="shared" si="22"/>
        <v>0</v>
      </c>
    </row>
    <row r="100" spans="1:17" s="448" customFormat="1" ht="24" hidden="1" customHeight="1">
      <c r="A100" s="444"/>
      <c r="B100" s="459" t="s">
        <v>456</v>
      </c>
      <c r="C100" s="444">
        <v>38535196589</v>
      </c>
      <c r="D100" s="427"/>
      <c r="E100" s="427"/>
      <c r="F100" s="399"/>
      <c r="G100" s="399">
        <f t="shared" si="23"/>
        <v>71261021245</v>
      </c>
      <c r="H100" s="399">
        <v>71261021245</v>
      </c>
      <c r="I100" s="399">
        <v>0</v>
      </c>
      <c r="J100" s="500"/>
      <c r="K100" s="500"/>
      <c r="L100" s="458"/>
      <c r="M100" s="458"/>
      <c r="Q100" s="437">
        <f t="shared" si="22"/>
        <v>0</v>
      </c>
    </row>
    <row r="101" spans="1:17" s="448" customFormat="1" ht="24" hidden="1" customHeight="1">
      <c r="A101" s="444"/>
      <c r="B101" s="473" t="s">
        <v>457</v>
      </c>
      <c r="C101" s="444">
        <v>3683965841</v>
      </c>
      <c r="D101" s="426"/>
      <c r="E101" s="426"/>
      <c r="F101" s="399"/>
      <c r="G101" s="399">
        <f t="shared" si="23"/>
        <v>9171152000</v>
      </c>
      <c r="H101" s="399">
        <v>9171152000</v>
      </c>
      <c r="I101" s="399">
        <v>0</v>
      </c>
      <c r="J101" s="500"/>
      <c r="K101" s="500"/>
      <c r="L101" s="458"/>
      <c r="M101" s="458"/>
      <c r="Q101" s="437">
        <f t="shared" si="22"/>
        <v>0</v>
      </c>
    </row>
    <row r="102" spans="1:17" s="448" customFormat="1" ht="24" hidden="1" customHeight="1">
      <c r="A102" s="444"/>
      <c r="B102" s="473" t="s">
        <v>458</v>
      </c>
      <c r="C102" s="444">
        <v>10257725000</v>
      </c>
      <c r="D102" s="426"/>
      <c r="E102" s="426"/>
      <c r="F102" s="399"/>
      <c r="G102" s="399">
        <f t="shared" si="23"/>
        <v>3683965841</v>
      </c>
      <c r="H102" s="399">
        <v>3683965841</v>
      </c>
      <c r="I102" s="399">
        <v>0</v>
      </c>
      <c r="J102" s="500"/>
      <c r="K102" s="500"/>
      <c r="L102" s="458"/>
      <c r="M102" s="458"/>
      <c r="Q102" s="437">
        <f t="shared" si="22"/>
        <v>0</v>
      </c>
    </row>
    <row r="103" spans="1:17" s="448" customFormat="1" ht="24" hidden="1" customHeight="1">
      <c r="A103" s="444"/>
      <c r="B103" s="473" t="s">
        <v>459</v>
      </c>
      <c r="C103" s="444">
        <v>713268655</v>
      </c>
      <c r="D103" s="426"/>
      <c r="E103" s="426"/>
      <c r="F103" s="399"/>
      <c r="G103" s="399">
        <f t="shared" si="23"/>
        <v>742101635</v>
      </c>
      <c r="H103" s="399">
        <v>742101635</v>
      </c>
      <c r="I103" s="399">
        <v>0</v>
      </c>
      <c r="J103" s="500"/>
      <c r="K103" s="500"/>
      <c r="L103" s="458"/>
      <c r="M103" s="458"/>
      <c r="Q103" s="437">
        <f t="shared" si="22"/>
        <v>0</v>
      </c>
    </row>
    <row r="104" spans="1:17" s="448" customFormat="1" ht="24" hidden="1" customHeight="1">
      <c r="A104" s="444"/>
      <c r="B104" s="473" t="s">
        <v>460</v>
      </c>
      <c r="C104" s="444">
        <v>1630803882</v>
      </c>
      <c r="D104" s="426"/>
      <c r="E104" s="426"/>
      <c r="F104" s="399"/>
      <c r="G104" s="399">
        <f t="shared" si="23"/>
        <v>1543876181</v>
      </c>
      <c r="H104" s="399">
        <v>1543876181</v>
      </c>
      <c r="I104" s="399">
        <v>0</v>
      </c>
      <c r="J104" s="500"/>
      <c r="K104" s="500"/>
      <c r="L104" s="458"/>
      <c r="M104" s="458"/>
      <c r="Q104" s="437">
        <f t="shared" si="22"/>
        <v>0</v>
      </c>
    </row>
    <row r="105" spans="1:17" s="448" customFormat="1" ht="24" customHeight="1">
      <c r="A105" s="444"/>
      <c r="B105" s="473" t="s">
        <v>461</v>
      </c>
      <c r="C105" s="444">
        <v>33507041574</v>
      </c>
      <c r="D105" s="426"/>
      <c r="E105" s="426"/>
      <c r="F105" s="399"/>
      <c r="G105" s="399">
        <f t="shared" si="23"/>
        <v>14327567433</v>
      </c>
      <c r="H105" s="399">
        <v>14327567433</v>
      </c>
      <c r="I105" s="399">
        <v>0</v>
      </c>
      <c r="J105" s="500"/>
      <c r="K105" s="500"/>
      <c r="L105" s="458"/>
      <c r="M105" s="458"/>
      <c r="Q105" s="437">
        <f t="shared" si="22"/>
        <v>0</v>
      </c>
    </row>
    <row r="106" spans="1:17" s="448" customFormat="1" ht="24" customHeight="1">
      <c r="A106" s="444"/>
      <c r="B106" s="473" t="s">
        <v>462</v>
      </c>
      <c r="C106" s="444">
        <v>15057069221</v>
      </c>
      <c r="D106" s="426"/>
      <c r="E106" s="426"/>
      <c r="F106" s="399"/>
      <c r="G106" s="399">
        <f t="shared" si="23"/>
        <v>13470560253</v>
      </c>
      <c r="H106" s="399">
        <v>13470560253</v>
      </c>
      <c r="I106" s="399">
        <v>0</v>
      </c>
      <c r="J106" s="500"/>
      <c r="K106" s="500"/>
      <c r="L106" s="458"/>
      <c r="M106" s="458"/>
      <c r="Q106" s="437">
        <f t="shared" si="22"/>
        <v>0</v>
      </c>
    </row>
    <row r="107" spans="1:17" s="448" customFormat="1" ht="24" customHeight="1">
      <c r="A107" s="444"/>
      <c r="B107" s="473" t="s">
        <v>578</v>
      </c>
      <c r="C107" s="444"/>
      <c r="D107" s="426"/>
      <c r="E107" s="426"/>
      <c r="F107" s="399"/>
      <c r="G107" s="399">
        <f t="shared" si="23"/>
        <v>307075368905</v>
      </c>
      <c r="H107" s="399">
        <v>307075368905</v>
      </c>
      <c r="I107" s="399">
        <v>0</v>
      </c>
      <c r="J107" s="500"/>
      <c r="K107" s="500"/>
      <c r="L107" s="458"/>
      <c r="M107" s="458"/>
      <c r="Q107" s="437">
        <f t="shared" si="22"/>
        <v>0</v>
      </c>
    </row>
    <row r="108" spans="1:17" s="448" customFormat="1" ht="24" hidden="1" customHeight="1">
      <c r="A108" s="444"/>
      <c r="B108" s="473" t="s">
        <v>546</v>
      </c>
      <c r="C108" s="444"/>
      <c r="D108" s="426"/>
      <c r="E108" s="426"/>
      <c r="F108" s="399"/>
      <c r="G108" s="399">
        <f t="shared" si="23"/>
        <v>29318077000</v>
      </c>
      <c r="H108" s="399">
        <v>29318077000</v>
      </c>
      <c r="I108" s="399">
        <v>0</v>
      </c>
      <c r="J108" s="500"/>
      <c r="K108" s="500"/>
      <c r="L108" s="458"/>
      <c r="M108" s="458"/>
      <c r="Q108" s="437">
        <f t="shared" si="22"/>
        <v>0</v>
      </c>
    </row>
    <row r="109" spans="1:17" s="448" customFormat="1" ht="24" customHeight="1">
      <c r="A109" s="444"/>
      <c r="B109" s="459" t="s">
        <v>463</v>
      </c>
      <c r="C109" s="444"/>
      <c r="D109" s="426"/>
      <c r="E109" s="426"/>
      <c r="F109" s="399"/>
      <c r="G109" s="399">
        <f t="shared" si="23"/>
        <v>19983901000</v>
      </c>
      <c r="H109" s="399">
        <v>19983901000</v>
      </c>
      <c r="I109" s="399">
        <v>0</v>
      </c>
      <c r="J109" s="500"/>
      <c r="K109" s="500"/>
      <c r="L109" s="458"/>
      <c r="M109" s="458"/>
      <c r="Q109" s="437">
        <f t="shared" si="22"/>
        <v>0</v>
      </c>
    </row>
    <row r="110" spans="1:17" s="448" customFormat="1" ht="39.75" customHeight="1">
      <c r="A110" s="444"/>
      <c r="B110" s="478" t="s">
        <v>464</v>
      </c>
      <c r="C110" s="444"/>
      <c r="D110" s="426"/>
      <c r="E110" s="426"/>
      <c r="F110" s="399"/>
      <c r="G110" s="399">
        <f t="shared" si="23"/>
        <v>314838000</v>
      </c>
      <c r="H110" s="399">
        <v>314838000</v>
      </c>
      <c r="I110" s="399">
        <v>0</v>
      </c>
      <c r="J110" s="500"/>
      <c r="K110" s="500"/>
      <c r="L110" s="458"/>
      <c r="M110" s="458"/>
      <c r="Q110" s="437">
        <f t="shared" si="22"/>
        <v>0</v>
      </c>
    </row>
    <row r="111" spans="1:17" s="448" customFormat="1" ht="35.25" customHeight="1">
      <c r="A111" s="444"/>
      <c r="B111" s="478" t="s">
        <v>465</v>
      </c>
      <c r="C111" s="444"/>
      <c r="D111" s="426"/>
      <c r="E111" s="426"/>
      <c r="F111" s="399"/>
      <c r="G111" s="399">
        <f t="shared" si="23"/>
        <v>804213000</v>
      </c>
      <c r="H111" s="399">
        <v>804213000</v>
      </c>
      <c r="I111" s="399">
        <v>0</v>
      </c>
      <c r="J111" s="500"/>
      <c r="K111" s="500"/>
      <c r="L111" s="458"/>
      <c r="M111" s="458"/>
      <c r="Q111" s="437">
        <f t="shared" si="22"/>
        <v>0</v>
      </c>
    </row>
    <row r="112" spans="1:17" s="448" customFormat="1" ht="40.5" customHeight="1">
      <c r="A112" s="444"/>
      <c r="B112" s="478" t="s">
        <v>466</v>
      </c>
      <c r="C112" s="444">
        <v>287113000000</v>
      </c>
      <c r="D112" s="426"/>
      <c r="E112" s="426"/>
      <c r="F112" s="399"/>
      <c r="G112" s="399">
        <f t="shared" si="23"/>
        <v>865252000</v>
      </c>
      <c r="H112" s="399">
        <v>865252000</v>
      </c>
      <c r="I112" s="399">
        <v>0</v>
      </c>
      <c r="J112" s="500"/>
      <c r="K112" s="500"/>
      <c r="L112" s="458"/>
      <c r="M112" s="458"/>
      <c r="Q112" s="437">
        <f t="shared" si="22"/>
        <v>0</v>
      </c>
    </row>
    <row r="113" spans="1:22" s="448" customFormat="1" ht="24" hidden="1" customHeight="1">
      <c r="A113" s="444"/>
      <c r="B113" s="478" t="s">
        <v>548</v>
      </c>
      <c r="C113" s="444">
        <v>315000000</v>
      </c>
      <c r="D113" s="399"/>
      <c r="E113" s="399"/>
      <c r="F113" s="399"/>
      <c r="G113" s="399">
        <f t="shared" si="23"/>
        <v>47984800</v>
      </c>
      <c r="H113" s="399">
        <v>0</v>
      </c>
      <c r="I113" s="399">
        <v>47984800</v>
      </c>
      <c r="J113" s="500"/>
      <c r="K113" s="500"/>
      <c r="L113" s="458"/>
      <c r="M113" s="458"/>
      <c r="Q113" s="437">
        <f t="shared" si="22"/>
        <v>0</v>
      </c>
    </row>
    <row r="114" spans="1:22" s="448" customFormat="1" ht="35.25" customHeight="1">
      <c r="A114" s="444"/>
      <c r="B114" s="478" t="s">
        <v>549</v>
      </c>
      <c r="C114" s="444">
        <v>4186024408</v>
      </c>
      <c r="D114" s="399"/>
      <c r="E114" s="399"/>
      <c r="F114" s="399"/>
      <c r="G114" s="399">
        <f t="shared" si="23"/>
        <v>2272000000</v>
      </c>
      <c r="H114" s="399">
        <v>0</v>
      </c>
      <c r="I114" s="399">
        <v>2272000000</v>
      </c>
      <c r="J114" s="500"/>
      <c r="K114" s="500"/>
      <c r="L114" s="458"/>
      <c r="M114" s="458"/>
      <c r="Q114" s="437">
        <f t="shared" si="22"/>
        <v>0</v>
      </c>
    </row>
    <row r="115" spans="1:22" s="437" customFormat="1" ht="24" customHeight="1">
      <c r="A115" s="152">
        <v>4</v>
      </c>
      <c r="B115" s="433" t="s">
        <v>49</v>
      </c>
      <c r="C115" s="433">
        <v>5241564900</v>
      </c>
      <c r="D115" s="372">
        <f>E115+F115</f>
        <v>13584000000</v>
      </c>
      <c r="E115" s="372">
        <v>13584000000</v>
      </c>
      <c r="F115" s="372"/>
      <c r="G115" s="372">
        <f t="shared" si="23"/>
        <v>12292494400</v>
      </c>
      <c r="H115" s="372">
        <v>12292494400</v>
      </c>
      <c r="I115" s="372"/>
      <c r="J115" s="497">
        <f>G115/D115</f>
        <v>0.90492449941107189</v>
      </c>
      <c r="K115" s="497">
        <f>G115/C115</f>
        <v>2.3451954968639233</v>
      </c>
      <c r="L115" s="476"/>
      <c r="M115" s="476"/>
      <c r="Q115" s="437">
        <f t="shared" si="22"/>
        <v>0</v>
      </c>
    </row>
    <row r="116" spans="1:22" s="437" customFormat="1" ht="24" customHeight="1">
      <c r="A116" s="152">
        <v>5</v>
      </c>
      <c r="B116" s="433" t="s">
        <v>129</v>
      </c>
      <c r="C116" s="433">
        <v>60632337159</v>
      </c>
      <c r="D116" s="372">
        <f>E116+F116</f>
        <v>51584000000</v>
      </c>
      <c r="E116" s="372">
        <v>19717000000</v>
      </c>
      <c r="F116" s="372">
        <v>31867000000</v>
      </c>
      <c r="G116" s="372">
        <f t="shared" si="23"/>
        <v>57836162626</v>
      </c>
      <c r="H116" s="372">
        <v>19000318865</v>
      </c>
      <c r="I116" s="372">
        <v>38835843761</v>
      </c>
      <c r="J116" s="497">
        <f t="shared" ref="J116:J128" si="24">G116/D116</f>
        <v>1.1212035248526675</v>
      </c>
      <c r="K116" s="497">
        <f>G116/C116</f>
        <v>0.95388311478629939</v>
      </c>
      <c r="L116" s="476"/>
      <c r="M116" s="476"/>
      <c r="O116" s="437">
        <v>-5246785000</v>
      </c>
      <c r="P116" s="437" t="s">
        <v>468</v>
      </c>
      <c r="Q116" s="437">
        <f t="shared" si="22"/>
        <v>0</v>
      </c>
    </row>
    <row r="117" spans="1:22" s="432" customFormat="1" ht="24" customHeight="1">
      <c r="A117" s="454"/>
      <c r="B117" s="468" t="s">
        <v>55</v>
      </c>
      <c r="C117" s="454"/>
      <c r="D117" s="401"/>
      <c r="E117" s="401"/>
      <c r="F117" s="401"/>
      <c r="G117" s="399"/>
      <c r="H117" s="401"/>
      <c r="I117" s="401"/>
      <c r="J117" s="501"/>
      <c r="K117" s="501"/>
      <c r="L117" s="477"/>
      <c r="M117" s="477"/>
      <c r="Q117" s="437">
        <f t="shared" si="22"/>
        <v>0</v>
      </c>
    </row>
    <row r="118" spans="1:22" s="448" customFormat="1" ht="24" hidden="1" customHeight="1">
      <c r="A118" s="444"/>
      <c r="B118" s="445" t="s">
        <v>550</v>
      </c>
      <c r="C118" s="444"/>
      <c r="D118" s="399"/>
      <c r="E118" s="399"/>
      <c r="F118" s="399"/>
      <c r="G118" s="399">
        <f t="shared" si="23"/>
        <v>18430318865</v>
      </c>
      <c r="H118" s="399">
        <v>18430318865</v>
      </c>
      <c r="I118" s="399">
        <v>0</v>
      </c>
      <c r="J118" s="500"/>
      <c r="K118" s="500"/>
      <c r="L118" s="458"/>
      <c r="M118" s="458"/>
      <c r="Q118" s="437">
        <f t="shared" si="22"/>
        <v>0</v>
      </c>
    </row>
    <row r="119" spans="1:22" s="448" customFormat="1" ht="33.75" hidden="1" customHeight="1">
      <c r="A119" s="444"/>
      <c r="B119" s="479" t="s">
        <v>551</v>
      </c>
      <c r="C119" s="444"/>
      <c r="D119" s="399"/>
      <c r="E119" s="399"/>
      <c r="F119" s="399"/>
      <c r="G119" s="399">
        <f t="shared" si="23"/>
        <v>480000000</v>
      </c>
      <c r="H119" s="399">
        <v>480000000</v>
      </c>
      <c r="I119" s="399">
        <v>0</v>
      </c>
      <c r="J119" s="500"/>
      <c r="K119" s="500"/>
      <c r="L119" s="458"/>
      <c r="M119" s="458"/>
      <c r="Q119" s="437">
        <f t="shared" si="22"/>
        <v>0</v>
      </c>
    </row>
    <row r="120" spans="1:22" s="448" customFormat="1" ht="41.25" hidden="1" customHeight="1">
      <c r="A120" s="444"/>
      <c r="B120" s="479" t="s">
        <v>552</v>
      </c>
      <c r="C120" s="444"/>
      <c r="D120" s="399"/>
      <c r="E120" s="399"/>
      <c r="F120" s="399"/>
      <c r="G120" s="399">
        <f t="shared" si="23"/>
        <v>90000000</v>
      </c>
      <c r="H120" s="399">
        <v>90000000</v>
      </c>
      <c r="I120" s="399">
        <v>0</v>
      </c>
      <c r="J120" s="500"/>
      <c r="K120" s="500"/>
      <c r="L120" s="458"/>
      <c r="M120" s="458"/>
      <c r="Q120" s="437">
        <f t="shared" si="22"/>
        <v>0</v>
      </c>
    </row>
    <row r="121" spans="1:22" s="448" customFormat="1" ht="57" customHeight="1">
      <c r="A121" s="444"/>
      <c r="B121" s="479" t="s">
        <v>553</v>
      </c>
      <c r="C121" s="444"/>
      <c r="D121" s="399"/>
      <c r="E121" s="399"/>
      <c r="F121" s="399"/>
      <c r="G121" s="399">
        <f t="shared" si="23"/>
        <v>10367790000</v>
      </c>
      <c r="H121" s="399">
        <v>0</v>
      </c>
      <c r="I121" s="399">
        <v>10367790000</v>
      </c>
      <c r="J121" s="500"/>
      <c r="K121" s="500"/>
      <c r="L121" s="458"/>
      <c r="M121" s="458"/>
      <c r="Q121" s="437">
        <f t="shared" si="22"/>
        <v>0</v>
      </c>
    </row>
    <row r="122" spans="1:22" s="448" customFormat="1" ht="24" customHeight="1">
      <c r="A122" s="444"/>
      <c r="B122" s="479" t="s">
        <v>554</v>
      </c>
      <c r="C122" s="444"/>
      <c r="D122" s="399"/>
      <c r="E122" s="399"/>
      <c r="F122" s="399"/>
      <c r="G122" s="399">
        <f t="shared" si="23"/>
        <v>1190357734</v>
      </c>
      <c r="H122" s="399">
        <v>0</v>
      </c>
      <c r="I122" s="399">
        <v>1190357734</v>
      </c>
      <c r="J122" s="500"/>
      <c r="K122" s="500"/>
      <c r="L122" s="458"/>
      <c r="M122" s="458"/>
      <c r="Q122" s="437">
        <f t="shared" si="22"/>
        <v>0</v>
      </c>
    </row>
    <row r="123" spans="1:22" s="448" customFormat="1" ht="24" customHeight="1">
      <c r="A123" s="444"/>
      <c r="B123" s="479" t="s">
        <v>555</v>
      </c>
      <c r="C123" s="444"/>
      <c r="D123" s="399"/>
      <c r="E123" s="399"/>
      <c r="F123" s="399"/>
      <c r="G123" s="399">
        <f t="shared" si="23"/>
        <v>1169985000</v>
      </c>
      <c r="H123" s="399">
        <v>0</v>
      </c>
      <c r="I123" s="399">
        <v>1169985000</v>
      </c>
      <c r="J123" s="500"/>
      <c r="K123" s="500"/>
      <c r="L123" s="458"/>
      <c r="M123" s="458"/>
      <c r="Q123" s="437">
        <f t="shared" si="22"/>
        <v>0</v>
      </c>
    </row>
    <row r="124" spans="1:22" s="448" customFormat="1" ht="38.25" customHeight="1">
      <c r="A124" s="444"/>
      <c r="B124" s="479" t="s">
        <v>467</v>
      </c>
      <c r="C124" s="444"/>
      <c r="D124" s="399"/>
      <c r="E124" s="399"/>
      <c r="F124" s="399"/>
      <c r="G124" s="399">
        <f t="shared" si="23"/>
        <v>8982558789</v>
      </c>
      <c r="H124" s="399">
        <v>0</v>
      </c>
      <c r="I124" s="399">
        <v>8982558789</v>
      </c>
      <c r="J124" s="500"/>
      <c r="K124" s="500"/>
      <c r="L124" s="458"/>
      <c r="M124" s="458"/>
      <c r="Q124" s="437">
        <f t="shared" si="22"/>
        <v>0</v>
      </c>
    </row>
    <row r="125" spans="1:22" s="437" customFormat="1" ht="24" customHeight="1">
      <c r="A125" s="152">
        <v>6</v>
      </c>
      <c r="B125" s="433" t="s">
        <v>130</v>
      </c>
      <c r="C125" s="433">
        <v>56580615749</v>
      </c>
      <c r="D125" s="372">
        <f>E125+F125</f>
        <v>69879000000</v>
      </c>
      <c r="E125" s="372">
        <v>36671000000</v>
      </c>
      <c r="F125" s="372">
        <v>33208000000</v>
      </c>
      <c r="G125" s="372">
        <f t="shared" si="23"/>
        <v>57836422041</v>
      </c>
      <c r="H125" s="372">
        <v>20801812800</v>
      </c>
      <c r="I125" s="372">
        <v>37034609241</v>
      </c>
      <c r="J125" s="497">
        <f t="shared" si="24"/>
        <v>0.82766527913965571</v>
      </c>
      <c r="K125" s="497">
        <f>G125/C125</f>
        <v>1.0221949916128688</v>
      </c>
      <c r="L125" s="476"/>
      <c r="M125" s="476"/>
      <c r="Q125" s="437">
        <f t="shared" si="22"/>
        <v>0</v>
      </c>
    </row>
    <row r="126" spans="1:22" s="437" customFormat="1" ht="24" customHeight="1">
      <c r="A126" s="433"/>
      <c r="B126" s="454" t="s">
        <v>55</v>
      </c>
      <c r="C126" s="454"/>
      <c r="D126" s="372"/>
      <c r="E126" s="372"/>
      <c r="F126" s="372"/>
      <c r="G126" s="399"/>
      <c r="H126" s="372"/>
      <c r="I126" s="372"/>
      <c r="J126" s="497"/>
      <c r="K126" s="497"/>
      <c r="L126" s="480"/>
      <c r="M126" s="480"/>
      <c r="Q126" s="437">
        <f t="shared" si="22"/>
        <v>0</v>
      </c>
    </row>
    <row r="127" spans="1:22" s="448" customFormat="1" ht="57" customHeight="1">
      <c r="A127" s="444"/>
      <c r="B127" s="444" t="s">
        <v>467</v>
      </c>
      <c r="C127" s="444">
        <v>15833951407</v>
      </c>
      <c r="D127" s="399"/>
      <c r="E127" s="399"/>
      <c r="F127" s="399"/>
      <c r="G127" s="399">
        <f t="shared" si="23"/>
        <v>24363875813</v>
      </c>
      <c r="H127" s="399">
        <v>7586731000</v>
      </c>
      <c r="I127" s="399">
        <v>16777144813</v>
      </c>
      <c r="J127" s="500"/>
      <c r="K127" s="500"/>
      <c r="L127" s="458"/>
      <c r="M127" s="458"/>
      <c r="Q127" s="437">
        <f t="shared" si="22"/>
        <v>0</v>
      </c>
      <c r="V127" s="448" t="s">
        <v>504</v>
      </c>
    </row>
    <row r="128" spans="1:22" s="437" customFormat="1" ht="24" customHeight="1">
      <c r="A128" s="152">
        <v>7</v>
      </c>
      <c r="B128" s="433" t="s">
        <v>131</v>
      </c>
      <c r="C128" s="433">
        <v>11884782876</v>
      </c>
      <c r="D128" s="372">
        <f>E128+F128</f>
        <v>14170000000</v>
      </c>
      <c r="E128" s="372">
        <v>9650000000</v>
      </c>
      <c r="F128" s="372">
        <v>4520000000</v>
      </c>
      <c r="G128" s="372">
        <f t="shared" si="23"/>
        <v>13126407728</v>
      </c>
      <c r="H128" s="372">
        <v>8362799602</v>
      </c>
      <c r="I128" s="372">
        <v>4763608126</v>
      </c>
      <c r="J128" s="497">
        <f t="shared" si="24"/>
        <v>0.92635199209597741</v>
      </c>
      <c r="K128" s="497">
        <f>G128/C128</f>
        <v>1.104471816183308</v>
      </c>
      <c r="L128" s="476"/>
      <c r="M128" s="476"/>
      <c r="Q128" s="437">
        <f t="shared" si="22"/>
        <v>0</v>
      </c>
    </row>
    <row r="129" spans="1:37" s="437" customFormat="1" ht="24" customHeight="1">
      <c r="A129" s="152">
        <v>8</v>
      </c>
      <c r="B129" s="433" t="s">
        <v>293</v>
      </c>
      <c r="C129" s="433">
        <v>115420345482</v>
      </c>
      <c r="D129" s="372">
        <f>E129+F129</f>
        <v>81994000000</v>
      </c>
      <c r="E129" s="372">
        <v>17376000000</v>
      </c>
      <c r="F129" s="372">
        <v>64618000000</v>
      </c>
      <c r="G129" s="372">
        <f t="shared" si="23"/>
        <v>260315505565</v>
      </c>
      <c r="H129" s="372">
        <v>14494520746</v>
      </c>
      <c r="I129" s="372">
        <v>245820984819</v>
      </c>
      <c r="J129" s="497">
        <f>G129/D129</f>
        <v>3.1748116394492278</v>
      </c>
      <c r="K129" s="497">
        <f>G129/C129</f>
        <v>2.2553693153309498</v>
      </c>
      <c r="L129" s="476"/>
      <c r="M129" s="476"/>
      <c r="O129" s="437">
        <v>-15804324000</v>
      </c>
      <c r="P129" s="437" t="s">
        <v>434</v>
      </c>
      <c r="Q129" s="437">
        <f t="shared" si="22"/>
        <v>0</v>
      </c>
    </row>
    <row r="130" spans="1:37" s="448" customFormat="1" ht="24" customHeight="1">
      <c r="A130" s="444"/>
      <c r="B130" s="454" t="s">
        <v>55</v>
      </c>
      <c r="C130" s="454"/>
      <c r="D130" s="399"/>
      <c r="E130" s="399"/>
      <c r="F130" s="399"/>
      <c r="G130" s="399"/>
      <c r="H130" s="399"/>
      <c r="I130" s="399"/>
      <c r="J130" s="500"/>
      <c r="K130" s="500"/>
      <c r="L130" s="458"/>
      <c r="M130" s="458"/>
      <c r="Q130" s="437">
        <f t="shared" si="22"/>
        <v>0</v>
      </c>
    </row>
    <row r="131" spans="1:37" s="448" customFormat="1" ht="24" customHeight="1">
      <c r="A131" s="444"/>
      <c r="B131" s="450" t="s">
        <v>557</v>
      </c>
      <c r="C131" s="450">
        <v>1960000000</v>
      </c>
      <c r="D131" s="399"/>
      <c r="E131" s="399"/>
      <c r="F131" s="399"/>
      <c r="G131" s="399">
        <f t="shared" si="23"/>
        <v>130019504293</v>
      </c>
      <c r="H131" s="399">
        <v>0</v>
      </c>
      <c r="I131" s="399">
        <v>130019504293</v>
      </c>
      <c r="J131" s="500"/>
      <c r="K131" s="500"/>
      <c r="L131" s="458"/>
      <c r="M131" s="458"/>
      <c r="P131" s="448" t="s">
        <v>480</v>
      </c>
      <c r="Q131" s="437">
        <f t="shared" si="22"/>
        <v>0</v>
      </c>
    </row>
    <row r="132" spans="1:37" s="448" customFormat="1" ht="36" customHeight="1">
      <c r="A132" s="444"/>
      <c r="B132" s="445" t="s">
        <v>556</v>
      </c>
      <c r="C132" s="444">
        <v>43192960057</v>
      </c>
      <c r="D132" s="399"/>
      <c r="E132" s="399"/>
      <c r="F132" s="399"/>
      <c r="G132" s="399">
        <f t="shared" si="23"/>
        <v>47565746645</v>
      </c>
      <c r="H132" s="399"/>
      <c r="I132" s="399">
        <v>47565746645</v>
      </c>
      <c r="J132" s="500"/>
      <c r="K132" s="500"/>
      <c r="L132" s="458"/>
      <c r="M132" s="458"/>
      <c r="Q132" s="437">
        <f t="shared" si="22"/>
        <v>0</v>
      </c>
      <c r="V132" s="448" t="s">
        <v>504</v>
      </c>
    </row>
    <row r="133" spans="1:37" s="448" customFormat="1" ht="29.25" customHeight="1">
      <c r="A133" s="444"/>
      <c r="B133" s="444" t="s">
        <v>558</v>
      </c>
      <c r="C133" s="444">
        <v>5612386500</v>
      </c>
      <c r="D133" s="399"/>
      <c r="E133" s="399"/>
      <c r="F133" s="399"/>
      <c r="G133" s="399">
        <f t="shared" si="23"/>
        <v>14276930000</v>
      </c>
      <c r="H133" s="399">
        <v>0</v>
      </c>
      <c r="I133" s="399">
        <v>14276930000</v>
      </c>
      <c r="J133" s="500"/>
      <c r="K133" s="500"/>
      <c r="L133" s="458"/>
      <c r="M133" s="458"/>
      <c r="Q133" s="437">
        <f t="shared" si="22"/>
        <v>0</v>
      </c>
    </row>
    <row r="134" spans="1:37" s="448" customFormat="1" ht="24" customHeight="1">
      <c r="A134" s="444"/>
      <c r="B134" s="428" t="s">
        <v>559</v>
      </c>
      <c r="C134" s="444">
        <v>959031400</v>
      </c>
      <c r="D134" s="399"/>
      <c r="E134" s="399"/>
      <c r="F134" s="399"/>
      <c r="G134" s="399">
        <f t="shared" si="23"/>
        <v>1033629200</v>
      </c>
      <c r="H134" s="499">
        <v>0</v>
      </c>
      <c r="I134" s="499">
        <v>1033629200</v>
      </c>
      <c r="J134" s="500"/>
      <c r="K134" s="500"/>
      <c r="L134" s="458"/>
      <c r="M134" s="458"/>
      <c r="Q134" s="437">
        <f t="shared" si="22"/>
        <v>0</v>
      </c>
    </row>
    <row r="135" spans="1:37" s="448" customFormat="1" ht="24" customHeight="1">
      <c r="A135" s="444"/>
      <c r="B135" s="445" t="s">
        <v>560</v>
      </c>
      <c r="C135" s="444">
        <v>15804324000</v>
      </c>
      <c r="D135" s="399"/>
      <c r="E135" s="399"/>
      <c r="F135" s="399"/>
      <c r="G135" s="399">
        <f t="shared" si="23"/>
        <v>3532298000</v>
      </c>
      <c r="H135" s="399">
        <v>3532298000</v>
      </c>
      <c r="I135" s="399">
        <v>0</v>
      </c>
      <c r="J135" s="500"/>
      <c r="K135" s="500"/>
      <c r="L135" s="447"/>
      <c r="M135" s="447"/>
      <c r="Q135" s="437">
        <f t="shared" si="22"/>
        <v>0</v>
      </c>
    </row>
    <row r="136" spans="1:37" s="448" customFormat="1" ht="24" customHeight="1">
      <c r="A136" s="444"/>
      <c r="B136" s="459" t="s">
        <v>561</v>
      </c>
      <c r="C136" s="450">
        <v>4541468000</v>
      </c>
      <c r="D136" s="399"/>
      <c r="E136" s="399"/>
      <c r="F136" s="399"/>
      <c r="G136" s="399">
        <f t="shared" si="23"/>
        <v>3620000000</v>
      </c>
      <c r="H136" s="399">
        <v>0</v>
      </c>
      <c r="I136" s="399">
        <v>3620000000</v>
      </c>
      <c r="J136" s="500"/>
      <c r="K136" s="500"/>
      <c r="L136" s="458"/>
      <c r="M136" s="458"/>
      <c r="Q136" s="437">
        <f t="shared" si="22"/>
        <v>0</v>
      </c>
    </row>
    <row r="137" spans="1:37" s="448" customFormat="1" ht="24" customHeight="1">
      <c r="A137" s="444"/>
      <c r="B137" s="445" t="s">
        <v>562</v>
      </c>
      <c r="C137" s="450">
        <v>209800000</v>
      </c>
      <c r="D137" s="399"/>
      <c r="E137" s="399"/>
      <c r="F137" s="399"/>
      <c r="G137" s="399">
        <f t="shared" si="23"/>
        <v>14148405700</v>
      </c>
      <c r="H137" s="399">
        <v>0</v>
      </c>
      <c r="I137" s="399">
        <v>14148405700</v>
      </c>
      <c r="J137" s="500"/>
      <c r="K137" s="500"/>
      <c r="L137" s="458"/>
      <c r="M137" s="458"/>
      <c r="Q137" s="437">
        <f t="shared" si="22"/>
        <v>0</v>
      </c>
    </row>
    <row r="138" spans="1:37" s="448" customFormat="1" ht="24" customHeight="1">
      <c r="A138" s="444"/>
      <c r="B138" s="445" t="s">
        <v>563</v>
      </c>
      <c r="C138" s="481">
        <v>450400000</v>
      </c>
      <c r="D138" s="399"/>
      <c r="E138" s="399"/>
      <c r="F138" s="399"/>
      <c r="G138" s="399">
        <f t="shared" si="23"/>
        <v>7966635573</v>
      </c>
      <c r="H138" s="399">
        <v>0</v>
      </c>
      <c r="I138" s="399">
        <v>7966635573</v>
      </c>
      <c r="J138" s="500"/>
      <c r="K138" s="500"/>
      <c r="L138" s="458"/>
      <c r="M138" s="458"/>
      <c r="Q138" s="437">
        <f t="shared" si="22"/>
        <v>0</v>
      </c>
    </row>
    <row r="139" spans="1:37" s="448" customFormat="1" ht="24" customHeight="1">
      <c r="A139" s="444"/>
      <c r="B139" s="445" t="s">
        <v>564</v>
      </c>
      <c r="C139" s="482">
        <v>540779000</v>
      </c>
      <c r="D139" s="399"/>
      <c r="E139" s="399"/>
      <c r="F139" s="399"/>
      <c r="G139" s="399">
        <f t="shared" si="23"/>
        <v>6285856731</v>
      </c>
      <c r="H139" s="399">
        <v>0</v>
      </c>
      <c r="I139" s="399">
        <v>6285856731</v>
      </c>
      <c r="J139" s="500"/>
      <c r="K139" s="500"/>
      <c r="L139" s="458"/>
      <c r="M139" s="458"/>
      <c r="Q139" s="437">
        <f t="shared" ref="Q139:Q202" si="25">G139-H139-I139</f>
        <v>0</v>
      </c>
    </row>
    <row r="140" spans="1:37" s="437" customFormat="1" ht="24" customHeight="1">
      <c r="A140" s="152">
        <v>9</v>
      </c>
      <c r="B140" s="433" t="s">
        <v>73</v>
      </c>
      <c r="C140" s="433">
        <v>131902323337</v>
      </c>
      <c r="D140" s="372">
        <f>E140+F140</f>
        <v>116201000000</v>
      </c>
      <c r="E140" s="372">
        <v>71377000000</v>
      </c>
      <c r="F140" s="372">
        <v>44824000000</v>
      </c>
      <c r="G140" s="372">
        <f>H140+I140</f>
        <v>146960775770</v>
      </c>
      <c r="H140" s="372">
        <v>82751620000</v>
      </c>
      <c r="I140" s="372">
        <v>64209155770</v>
      </c>
      <c r="J140" s="497">
        <f>G140/D140</f>
        <v>1.2647117991239318</v>
      </c>
      <c r="K140" s="497">
        <f>G140/C140</f>
        <v>1.1141636633232521</v>
      </c>
      <c r="L140" s="436">
        <f>+H140/E140</f>
        <v>1.1593597377306415</v>
      </c>
      <c r="M140" s="436">
        <f>+I140/F140</f>
        <v>1.4324726880688916</v>
      </c>
      <c r="Q140" s="437">
        <f t="shared" si="25"/>
        <v>0</v>
      </c>
    </row>
    <row r="141" spans="1:37" s="432" customFormat="1" ht="24" customHeight="1">
      <c r="A141" s="454"/>
      <c r="B141" s="454" t="s">
        <v>59</v>
      </c>
      <c r="C141" s="454"/>
      <c r="D141" s="401"/>
      <c r="E141" s="401"/>
      <c r="F141" s="401"/>
      <c r="G141" s="399"/>
      <c r="H141" s="401"/>
      <c r="I141" s="401"/>
      <c r="J141" s="498"/>
      <c r="K141" s="498"/>
      <c r="L141" s="464"/>
      <c r="M141" s="464"/>
      <c r="Q141" s="437">
        <f t="shared" si="25"/>
        <v>0</v>
      </c>
    </row>
    <row r="142" spans="1:37" s="448" customFormat="1" ht="24" hidden="1" customHeight="1">
      <c r="A142" s="444"/>
      <c r="B142" s="445" t="s">
        <v>590</v>
      </c>
      <c r="C142" s="450">
        <v>21033000000</v>
      </c>
      <c r="D142" s="399"/>
      <c r="E142" s="421"/>
      <c r="F142" s="399"/>
      <c r="G142" s="399">
        <f t="shared" si="23"/>
        <v>19451930000</v>
      </c>
      <c r="H142" s="421">
        <v>19451930000</v>
      </c>
      <c r="I142" s="399">
        <v>0</v>
      </c>
      <c r="J142" s="500"/>
      <c r="K142" s="500"/>
      <c r="L142" s="451" t="e">
        <f t="shared" ref="L142:L144" si="26">+H142/E142</f>
        <v>#DIV/0!</v>
      </c>
      <c r="M142" s="451"/>
      <c r="Q142" s="437">
        <f t="shared" si="25"/>
        <v>0</v>
      </c>
    </row>
    <row r="143" spans="1:37" s="448" customFormat="1" ht="24" hidden="1" customHeight="1">
      <c r="A143" s="444"/>
      <c r="B143" s="445" t="s">
        <v>591</v>
      </c>
      <c r="C143" s="450">
        <v>12987000000</v>
      </c>
      <c r="D143" s="399"/>
      <c r="E143" s="421"/>
      <c r="F143" s="399"/>
      <c r="G143" s="399">
        <f t="shared" si="23"/>
        <v>11138860000</v>
      </c>
      <c r="H143" s="421">
        <v>11138860000</v>
      </c>
      <c r="I143" s="399">
        <v>0</v>
      </c>
      <c r="J143" s="500"/>
      <c r="K143" s="500"/>
      <c r="L143" s="451" t="e">
        <f t="shared" si="26"/>
        <v>#DIV/0!</v>
      </c>
      <c r="M143" s="451"/>
      <c r="Q143" s="437">
        <f t="shared" si="25"/>
        <v>0</v>
      </c>
    </row>
    <row r="144" spans="1:37" s="448" customFormat="1" ht="24" hidden="1" customHeight="1">
      <c r="A144" s="444"/>
      <c r="B144" s="445" t="s">
        <v>592</v>
      </c>
      <c r="C144" s="450">
        <v>84956323337</v>
      </c>
      <c r="D144" s="399"/>
      <c r="E144" s="421"/>
      <c r="F144" s="399"/>
      <c r="G144" s="399">
        <f t="shared" si="23"/>
        <v>33591830000</v>
      </c>
      <c r="H144" s="421">
        <v>33591830000</v>
      </c>
      <c r="I144" s="399">
        <v>0</v>
      </c>
      <c r="J144" s="500"/>
      <c r="K144" s="500"/>
      <c r="L144" s="451" t="e">
        <f t="shared" si="26"/>
        <v>#DIV/0!</v>
      </c>
      <c r="M144" s="451"/>
      <c r="Q144" s="437">
        <f t="shared" si="25"/>
        <v>0</v>
      </c>
      <c r="AK144" s="448">
        <f>G144-D144</f>
        <v>33591830000</v>
      </c>
    </row>
    <row r="145" spans="1:37" s="448" customFormat="1" ht="24" hidden="1" customHeight="1">
      <c r="A145" s="444"/>
      <c r="B145" s="445" t="s">
        <v>593</v>
      </c>
      <c r="C145" s="450">
        <v>3961000000</v>
      </c>
      <c r="D145" s="399"/>
      <c r="E145" s="421"/>
      <c r="F145" s="399"/>
      <c r="G145" s="399">
        <f t="shared" si="23"/>
        <v>14190000000</v>
      </c>
      <c r="H145" s="421">
        <v>14190000000</v>
      </c>
      <c r="I145" s="399">
        <v>0</v>
      </c>
      <c r="J145" s="500"/>
      <c r="K145" s="500"/>
      <c r="L145" s="451" t="e">
        <f t="shared" ref="L145:L146" si="27">+H145/E145</f>
        <v>#DIV/0!</v>
      </c>
      <c r="M145" s="451"/>
      <c r="Q145" s="437">
        <f t="shared" si="25"/>
        <v>0</v>
      </c>
    </row>
    <row r="146" spans="1:37" s="448" customFormat="1" ht="37.5" customHeight="1">
      <c r="A146" s="444"/>
      <c r="B146" s="445" t="s">
        <v>594</v>
      </c>
      <c r="C146" s="450">
        <v>2515000000</v>
      </c>
      <c r="D146" s="399"/>
      <c r="E146" s="421"/>
      <c r="F146" s="399"/>
      <c r="G146" s="399">
        <f t="shared" si="23"/>
        <v>2725000000</v>
      </c>
      <c r="H146" s="421">
        <v>2725000000</v>
      </c>
      <c r="I146" s="399">
        <v>0</v>
      </c>
      <c r="J146" s="500"/>
      <c r="K146" s="500"/>
      <c r="L146" s="451" t="e">
        <f t="shared" si="27"/>
        <v>#DIV/0!</v>
      </c>
      <c r="M146" s="451"/>
      <c r="Q146" s="437">
        <f t="shared" si="25"/>
        <v>0</v>
      </c>
    </row>
    <row r="147" spans="1:37" s="448" customFormat="1" ht="24" customHeight="1">
      <c r="A147" s="444"/>
      <c r="B147" s="478" t="s">
        <v>595</v>
      </c>
      <c r="C147" s="444">
        <v>6450000000</v>
      </c>
      <c r="D147" s="399"/>
      <c r="E147" s="399"/>
      <c r="F147" s="399"/>
      <c r="G147" s="399">
        <f>H147+I147</f>
        <v>126669000</v>
      </c>
      <c r="H147" s="399">
        <v>0</v>
      </c>
      <c r="I147" s="399">
        <v>126669000</v>
      </c>
      <c r="J147" s="500"/>
      <c r="K147" s="500"/>
      <c r="L147" s="451"/>
      <c r="M147" s="451" t="e">
        <f t="shared" ref="M147" si="28">+I147/F147</f>
        <v>#DIV/0!</v>
      </c>
      <c r="Q147" s="437">
        <f t="shared" si="25"/>
        <v>0</v>
      </c>
    </row>
    <row r="148" spans="1:37" s="448" customFormat="1" ht="24" customHeight="1">
      <c r="A148" s="444"/>
      <c r="B148" s="483" t="s">
        <v>596</v>
      </c>
      <c r="C148" s="444"/>
      <c r="D148" s="399"/>
      <c r="E148" s="399"/>
      <c r="F148" s="399"/>
      <c r="G148" s="399">
        <f>H148+I148</f>
        <v>1654000000</v>
      </c>
      <c r="H148" s="399">
        <v>1654000000</v>
      </c>
      <c r="I148" s="399">
        <v>0</v>
      </c>
      <c r="J148" s="500"/>
      <c r="K148" s="500"/>
      <c r="L148" s="457"/>
      <c r="M148" s="457"/>
      <c r="Q148" s="437">
        <f t="shared" si="25"/>
        <v>0</v>
      </c>
    </row>
    <row r="149" spans="1:37" s="437" customFormat="1" ht="24" customHeight="1">
      <c r="A149" s="152">
        <v>10</v>
      </c>
      <c r="B149" s="433" t="s">
        <v>114</v>
      </c>
      <c r="C149" s="433">
        <v>58424082610</v>
      </c>
      <c r="D149" s="372">
        <f>E149+F149</f>
        <v>34042000000</v>
      </c>
      <c r="E149" s="372">
        <v>28182000000</v>
      </c>
      <c r="F149" s="372">
        <v>5860000000</v>
      </c>
      <c r="G149" s="372">
        <f t="shared" si="23"/>
        <v>47560193373</v>
      </c>
      <c r="H149" s="372">
        <v>30681999600</v>
      </c>
      <c r="I149" s="372">
        <v>16878193773</v>
      </c>
      <c r="J149" s="497">
        <f>G149/D149</f>
        <v>1.3971033832618529</v>
      </c>
      <c r="K149" s="497">
        <f>G149/C149</f>
        <v>0.81405117972463448</v>
      </c>
      <c r="L149" s="476"/>
      <c r="M149" s="476"/>
      <c r="Q149" s="437">
        <f t="shared" si="25"/>
        <v>0</v>
      </c>
    </row>
    <row r="150" spans="1:37" s="432" customFormat="1" ht="24" customHeight="1">
      <c r="A150" s="454"/>
      <c r="B150" s="454" t="s">
        <v>59</v>
      </c>
      <c r="C150" s="454"/>
      <c r="D150" s="401"/>
      <c r="E150" s="401"/>
      <c r="F150" s="401"/>
      <c r="G150" s="399"/>
      <c r="H150" s="401"/>
      <c r="I150" s="401"/>
      <c r="J150" s="501"/>
      <c r="K150" s="501"/>
      <c r="L150" s="431"/>
      <c r="M150" s="431"/>
      <c r="Q150" s="437">
        <f t="shared" si="25"/>
        <v>0</v>
      </c>
    </row>
    <row r="151" spans="1:37" s="448" customFormat="1" ht="24" hidden="1" customHeight="1">
      <c r="A151" s="444"/>
      <c r="B151" s="445" t="s">
        <v>436</v>
      </c>
      <c r="C151" s="450">
        <v>2831000000</v>
      </c>
      <c r="D151" s="399"/>
      <c r="E151" s="399"/>
      <c r="F151" s="399"/>
      <c r="G151" s="399">
        <f t="shared" si="23"/>
        <v>5014273000</v>
      </c>
      <c r="H151" s="421">
        <v>5014273000</v>
      </c>
      <c r="I151" s="399">
        <v>0</v>
      </c>
      <c r="J151" s="500"/>
      <c r="K151" s="500"/>
      <c r="L151" s="451" t="e">
        <f>+H151/E151</f>
        <v>#DIV/0!</v>
      </c>
      <c r="M151" s="451"/>
      <c r="Q151" s="437">
        <f t="shared" si="25"/>
        <v>0</v>
      </c>
    </row>
    <row r="152" spans="1:37" s="448" customFormat="1" ht="24" hidden="1" customHeight="1">
      <c r="A152" s="444"/>
      <c r="B152" s="445" t="s">
        <v>437</v>
      </c>
      <c r="C152" s="450">
        <v>991000000</v>
      </c>
      <c r="D152" s="399"/>
      <c r="E152" s="399"/>
      <c r="F152" s="399"/>
      <c r="G152" s="399">
        <f t="shared" si="23"/>
        <v>247539600</v>
      </c>
      <c r="H152" s="421">
        <v>247539600</v>
      </c>
      <c r="I152" s="399">
        <v>0</v>
      </c>
      <c r="J152" s="500"/>
      <c r="K152" s="500"/>
      <c r="L152" s="451" t="e">
        <f t="shared" ref="L152:L156" si="29">+H152/E152</f>
        <v>#DIV/0!</v>
      </c>
      <c r="M152" s="451"/>
      <c r="Q152" s="437">
        <f t="shared" si="25"/>
        <v>0</v>
      </c>
    </row>
    <row r="153" spans="1:37" s="448" customFormat="1" ht="24" hidden="1" customHeight="1">
      <c r="A153" s="444"/>
      <c r="B153" s="445" t="s">
        <v>531</v>
      </c>
      <c r="C153" s="450">
        <v>3790000000</v>
      </c>
      <c r="D153" s="399"/>
      <c r="E153" s="399"/>
      <c r="F153" s="399"/>
      <c r="G153" s="399">
        <f t="shared" si="23"/>
        <v>790000000</v>
      </c>
      <c r="H153" s="421">
        <v>790000000</v>
      </c>
      <c r="I153" s="399">
        <v>0</v>
      </c>
      <c r="J153" s="500"/>
      <c r="K153" s="500"/>
      <c r="L153" s="451" t="e">
        <f t="shared" si="29"/>
        <v>#DIV/0!</v>
      </c>
      <c r="M153" s="451"/>
      <c r="Q153" s="437">
        <f t="shared" si="25"/>
        <v>0</v>
      </c>
    </row>
    <row r="154" spans="1:37" s="448" customFormat="1" ht="24" hidden="1" customHeight="1">
      <c r="A154" s="444"/>
      <c r="B154" s="473" t="s">
        <v>438</v>
      </c>
      <c r="C154" s="484">
        <v>40270080610</v>
      </c>
      <c r="D154" s="399"/>
      <c r="E154" s="399"/>
      <c r="F154" s="399"/>
      <c r="G154" s="399">
        <f t="shared" si="23"/>
        <v>15039187000</v>
      </c>
      <c r="H154" s="421">
        <v>15039187000</v>
      </c>
      <c r="I154" s="399">
        <v>0</v>
      </c>
      <c r="J154" s="500"/>
      <c r="K154" s="500"/>
      <c r="L154" s="451" t="e">
        <f t="shared" si="29"/>
        <v>#DIV/0!</v>
      </c>
      <c r="M154" s="451"/>
      <c r="Q154" s="437">
        <f t="shared" si="25"/>
        <v>0</v>
      </c>
      <c r="AK154" s="448">
        <f>G154-D154</f>
        <v>15039187000</v>
      </c>
    </row>
    <row r="155" spans="1:37" s="448" customFormat="1" ht="34.5" customHeight="1">
      <c r="A155" s="444"/>
      <c r="B155" s="445" t="s">
        <v>530</v>
      </c>
      <c r="C155" s="450">
        <v>10142002000</v>
      </c>
      <c r="D155" s="399"/>
      <c r="E155" s="399"/>
      <c r="F155" s="399"/>
      <c r="G155" s="399">
        <f t="shared" si="23"/>
        <v>8520162500</v>
      </c>
      <c r="H155" s="421">
        <v>7391000000</v>
      </c>
      <c r="I155" s="399">
        <v>1129162500</v>
      </c>
      <c r="J155" s="500"/>
      <c r="K155" s="500"/>
      <c r="L155" s="451" t="e">
        <f t="shared" si="29"/>
        <v>#DIV/0!</v>
      </c>
      <c r="M155" s="451"/>
      <c r="Q155" s="437">
        <f t="shared" si="25"/>
        <v>0</v>
      </c>
    </row>
    <row r="156" spans="1:37" s="448" customFormat="1" ht="35.25" customHeight="1">
      <c r="A156" s="444"/>
      <c r="B156" s="478" t="s">
        <v>532</v>
      </c>
      <c r="C156" s="444">
        <v>400000000</v>
      </c>
      <c r="D156" s="399"/>
      <c r="E156" s="399"/>
      <c r="F156" s="399"/>
      <c r="G156" s="399">
        <f t="shared" ref="G156:G207" si="30">H156+I156</f>
        <v>2200000000</v>
      </c>
      <c r="H156" s="399">
        <v>2200000000</v>
      </c>
      <c r="I156" s="399">
        <v>0</v>
      </c>
      <c r="J156" s="500"/>
      <c r="K156" s="500"/>
      <c r="L156" s="451" t="e">
        <f t="shared" si="29"/>
        <v>#DIV/0!</v>
      </c>
      <c r="M156" s="451"/>
      <c r="Q156" s="437">
        <f t="shared" si="25"/>
        <v>0</v>
      </c>
    </row>
    <row r="157" spans="1:37" s="437" customFormat="1" ht="24" customHeight="1">
      <c r="A157" s="152">
        <v>11</v>
      </c>
      <c r="B157" s="433" t="s">
        <v>116</v>
      </c>
      <c r="C157" s="433">
        <v>45226681195</v>
      </c>
      <c r="D157" s="372">
        <f>+E157+F157</f>
        <v>25064000000</v>
      </c>
      <c r="E157" s="372">
        <v>5864000000</v>
      </c>
      <c r="F157" s="372">
        <v>19200000000</v>
      </c>
      <c r="G157" s="372">
        <f t="shared" si="30"/>
        <v>29066653289</v>
      </c>
      <c r="H157" s="372">
        <v>6679117489</v>
      </c>
      <c r="I157" s="372">
        <v>22387535800</v>
      </c>
      <c r="J157" s="497">
        <f t="shared" ref="J157:J169" si="31">G157/D157</f>
        <v>1.1596973064554741</v>
      </c>
      <c r="K157" s="497">
        <f>G157/C157</f>
        <v>0.64268817700055869</v>
      </c>
      <c r="L157" s="451">
        <f t="shared" ref="L157" si="32">+H157/E157</f>
        <v>1.1390036645634378</v>
      </c>
      <c r="M157" s="446">
        <f>I157/F157</f>
        <v>1.1660174895833333</v>
      </c>
      <c r="N157" s="437">
        <f>45226681195-H157-I157</f>
        <v>16160027906</v>
      </c>
      <c r="O157" s="437">
        <f>G157-45226681195</f>
        <v>-16160027906</v>
      </c>
      <c r="Q157" s="437">
        <f t="shared" si="25"/>
        <v>0</v>
      </c>
    </row>
    <row r="158" spans="1:37" s="437" customFormat="1" ht="24" customHeight="1">
      <c r="A158" s="152">
        <v>12</v>
      </c>
      <c r="B158" s="433" t="s">
        <v>118</v>
      </c>
      <c r="C158" s="433">
        <v>1078756694901</v>
      </c>
      <c r="D158" s="372">
        <f>E158+F158</f>
        <v>1194740000000</v>
      </c>
      <c r="E158" s="372">
        <v>382461000000</v>
      </c>
      <c r="F158" s="372">
        <f>324254000000+488025000000</f>
        <v>812279000000</v>
      </c>
      <c r="G158" s="372">
        <f t="shared" si="30"/>
        <v>1141939169338</v>
      </c>
      <c r="H158" s="372">
        <v>355424590686</v>
      </c>
      <c r="I158" s="372">
        <v>786514578652</v>
      </c>
      <c r="J158" s="497">
        <f t="shared" si="31"/>
        <v>0.95580558894654899</v>
      </c>
      <c r="K158" s="497">
        <f>G158/C158</f>
        <v>1.0585697170971424</v>
      </c>
      <c r="L158" s="476"/>
      <c r="M158" s="476"/>
      <c r="Q158" s="437">
        <f t="shared" si="25"/>
        <v>0</v>
      </c>
    </row>
    <row r="159" spans="1:37" s="448" customFormat="1" ht="24" customHeight="1">
      <c r="A159" s="444"/>
      <c r="B159" s="454" t="s">
        <v>55</v>
      </c>
      <c r="C159" s="454"/>
      <c r="D159" s="399"/>
      <c r="E159" s="399"/>
      <c r="F159" s="399"/>
      <c r="G159" s="399"/>
      <c r="H159" s="399"/>
      <c r="I159" s="399"/>
      <c r="J159" s="500"/>
      <c r="K159" s="500"/>
      <c r="L159" s="458"/>
      <c r="M159" s="458"/>
      <c r="Q159" s="437">
        <f t="shared" si="25"/>
        <v>0</v>
      </c>
    </row>
    <row r="160" spans="1:37" s="448" customFormat="1" ht="24" customHeight="1">
      <c r="A160" s="444"/>
      <c r="B160" s="445" t="s">
        <v>584</v>
      </c>
      <c r="C160" s="444">
        <v>2700000000</v>
      </c>
      <c r="D160" s="399"/>
      <c r="E160" s="399"/>
      <c r="F160" s="399"/>
      <c r="G160" s="399">
        <f t="shared" ref="G160" si="33">H160+I160</f>
        <v>30055747450</v>
      </c>
      <c r="H160" s="399">
        <v>8030784600</v>
      </c>
      <c r="I160" s="399">
        <v>22024962850</v>
      </c>
      <c r="J160" s="500"/>
      <c r="K160" s="500"/>
      <c r="L160" s="458"/>
      <c r="M160" s="458"/>
      <c r="Q160" s="437">
        <f t="shared" si="25"/>
        <v>0</v>
      </c>
    </row>
    <row r="161" spans="1:17" s="448" customFormat="1" ht="24" customHeight="1">
      <c r="A161" s="444"/>
      <c r="B161" s="473" t="s">
        <v>579</v>
      </c>
      <c r="C161" s="444">
        <v>480000000</v>
      </c>
      <c r="D161" s="399"/>
      <c r="E161" s="399"/>
      <c r="F161" s="399"/>
      <c r="G161" s="399">
        <f t="shared" si="30"/>
        <v>9900000000</v>
      </c>
      <c r="H161" s="399">
        <v>6600000000</v>
      </c>
      <c r="I161" s="399">
        <v>3300000000</v>
      </c>
      <c r="J161" s="500"/>
      <c r="K161" s="500"/>
      <c r="L161" s="447"/>
      <c r="M161" s="447"/>
      <c r="Q161" s="437">
        <f t="shared" si="25"/>
        <v>0</v>
      </c>
    </row>
    <row r="162" spans="1:17" s="437" customFormat="1" ht="24" customHeight="1">
      <c r="A162" s="152">
        <v>13</v>
      </c>
      <c r="B162" s="433" t="s">
        <v>294</v>
      </c>
      <c r="C162" s="433">
        <v>48612931811</v>
      </c>
      <c r="D162" s="372">
        <f>E162+F162</f>
        <v>47575000000</v>
      </c>
      <c r="E162" s="372">
        <v>35850000000</v>
      </c>
      <c r="F162" s="372">
        <v>11725000000</v>
      </c>
      <c r="G162" s="372">
        <f t="shared" si="30"/>
        <v>51546895450</v>
      </c>
      <c r="H162" s="372">
        <v>32952966900</v>
      </c>
      <c r="I162" s="372">
        <v>18593928550</v>
      </c>
      <c r="J162" s="497">
        <f t="shared" si="31"/>
        <v>1.0834870299527062</v>
      </c>
      <c r="K162" s="497">
        <f>G162/C162</f>
        <v>1.060353562924508</v>
      </c>
      <c r="L162" s="476"/>
      <c r="M162" s="476"/>
      <c r="Q162" s="437">
        <f t="shared" si="25"/>
        <v>0</v>
      </c>
    </row>
    <row r="163" spans="1:17" s="448" customFormat="1" ht="24" customHeight="1">
      <c r="A163" s="444"/>
      <c r="B163" s="454" t="s">
        <v>55</v>
      </c>
      <c r="C163" s="454"/>
      <c r="D163" s="399"/>
      <c r="E163" s="399"/>
      <c r="F163" s="399"/>
      <c r="G163" s="399"/>
      <c r="H163" s="399"/>
      <c r="I163" s="399"/>
      <c r="J163" s="500"/>
      <c r="K163" s="500"/>
      <c r="L163" s="458"/>
      <c r="M163" s="458"/>
      <c r="Q163" s="437">
        <f t="shared" si="25"/>
        <v>0</v>
      </c>
    </row>
    <row r="164" spans="1:17" s="448" customFormat="1" ht="24" customHeight="1">
      <c r="A164" s="444"/>
      <c r="B164" s="478" t="s">
        <v>481</v>
      </c>
      <c r="C164" s="485">
        <v>10500000000</v>
      </c>
      <c r="D164" s="399"/>
      <c r="E164" s="399"/>
      <c r="F164" s="399"/>
      <c r="G164" s="399">
        <f t="shared" si="30"/>
        <v>4900000000</v>
      </c>
      <c r="H164" s="399">
        <v>3000000000</v>
      </c>
      <c r="I164" s="399">
        <v>1900000000</v>
      </c>
      <c r="J164" s="500"/>
      <c r="K164" s="500"/>
      <c r="L164" s="458"/>
      <c r="M164" s="458"/>
      <c r="Q164" s="437">
        <f t="shared" si="25"/>
        <v>0</v>
      </c>
    </row>
    <row r="165" spans="1:17" s="448" customFormat="1" ht="24" customHeight="1">
      <c r="A165" s="444"/>
      <c r="B165" s="485" t="s">
        <v>482</v>
      </c>
      <c r="C165" s="485">
        <v>3000000000</v>
      </c>
      <c r="D165" s="399"/>
      <c r="E165" s="399"/>
      <c r="F165" s="399"/>
      <c r="G165" s="399">
        <f t="shared" si="30"/>
        <v>3000000000</v>
      </c>
      <c r="H165" s="399">
        <v>3000000000</v>
      </c>
      <c r="I165" s="399">
        <v>0</v>
      </c>
      <c r="J165" s="500"/>
      <c r="K165" s="500"/>
      <c r="L165" s="458"/>
      <c r="M165" s="458"/>
      <c r="Q165" s="437">
        <f t="shared" si="25"/>
        <v>0</v>
      </c>
    </row>
    <row r="166" spans="1:17" s="448" customFormat="1" ht="38.25" customHeight="1">
      <c r="A166" s="444"/>
      <c r="B166" s="478" t="s">
        <v>580</v>
      </c>
      <c r="C166" s="444">
        <v>2000000000</v>
      </c>
      <c r="D166" s="399"/>
      <c r="E166" s="399"/>
      <c r="F166" s="399"/>
      <c r="G166" s="399">
        <f t="shared" si="30"/>
        <v>22933000000</v>
      </c>
      <c r="H166" s="399">
        <v>15000000000</v>
      </c>
      <c r="I166" s="399">
        <v>7933000000</v>
      </c>
      <c r="J166" s="500"/>
      <c r="K166" s="500"/>
      <c r="L166" s="458"/>
      <c r="M166" s="458"/>
      <c r="Q166" s="437">
        <f t="shared" si="25"/>
        <v>0</v>
      </c>
    </row>
    <row r="167" spans="1:17" s="437" customFormat="1" ht="25.5">
      <c r="A167" s="417">
        <v>14</v>
      </c>
      <c r="B167" s="433" t="s">
        <v>709</v>
      </c>
      <c r="C167" s="433"/>
      <c r="D167" s="372">
        <f>E167+F167</f>
        <v>106200000000</v>
      </c>
      <c r="E167" s="372"/>
      <c r="F167" s="372">
        <v>106200000000</v>
      </c>
      <c r="G167" s="372">
        <f t="shared" si="30"/>
        <v>0</v>
      </c>
      <c r="H167" s="372"/>
      <c r="I167" s="372"/>
      <c r="J167" s="497"/>
      <c r="K167" s="497"/>
      <c r="L167" s="480"/>
      <c r="M167" s="480"/>
      <c r="Q167" s="437">
        <f t="shared" si="25"/>
        <v>0</v>
      </c>
    </row>
    <row r="168" spans="1:17" s="437" customFormat="1" ht="24" customHeight="1">
      <c r="A168" s="417" t="s">
        <v>3</v>
      </c>
      <c r="B168" s="433" t="s">
        <v>93</v>
      </c>
      <c r="C168" s="433">
        <v>216900062</v>
      </c>
      <c r="D168" s="372">
        <f>E168+F168</f>
        <v>250000000</v>
      </c>
      <c r="E168" s="372">
        <v>250000000</v>
      </c>
      <c r="F168" s="372"/>
      <c r="G168" s="372">
        <f t="shared" si="30"/>
        <v>246820900</v>
      </c>
      <c r="H168" s="372">
        <v>246820900</v>
      </c>
      <c r="I168" s="372">
        <v>0</v>
      </c>
      <c r="J168" s="497">
        <f t="shared" si="31"/>
        <v>0.98728360000000004</v>
      </c>
      <c r="K168" s="497">
        <f>G168/C168</f>
        <v>1.1379475769813288</v>
      </c>
      <c r="L168" s="476"/>
      <c r="M168" s="442"/>
      <c r="Q168" s="437">
        <f t="shared" si="25"/>
        <v>0</v>
      </c>
    </row>
    <row r="169" spans="1:17" s="437" customFormat="1" ht="24" customHeight="1">
      <c r="A169" s="417" t="s">
        <v>22</v>
      </c>
      <c r="B169" s="433" t="s">
        <v>94</v>
      </c>
      <c r="C169" s="433">
        <v>1000000000</v>
      </c>
      <c r="D169" s="372">
        <v>1000000000</v>
      </c>
      <c r="E169" s="372">
        <v>1000000000</v>
      </c>
      <c r="F169" s="372"/>
      <c r="G169" s="372">
        <f t="shared" si="30"/>
        <v>1000000000</v>
      </c>
      <c r="H169" s="372">
        <v>1000000000</v>
      </c>
      <c r="I169" s="372">
        <v>0</v>
      </c>
      <c r="J169" s="497">
        <f t="shared" si="31"/>
        <v>1</v>
      </c>
      <c r="K169" s="497">
        <f>G169/C169</f>
        <v>1</v>
      </c>
      <c r="L169" s="476"/>
      <c r="M169" s="442"/>
      <c r="Q169" s="437">
        <f t="shared" si="25"/>
        <v>0</v>
      </c>
    </row>
    <row r="170" spans="1:17" s="437" customFormat="1" ht="24" customHeight="1">
      <c r="A170" s="152" t="s">
        <v>28</v>
      </c>
      <c r="B170" s="433" t="s">
        <v>8</v>
      </c>
      <c r="C170" s="433"/>
      <c r="D170" s="372">
        <v>132770000000</v>
      </c>
      <c r="E170" s="372">
        <v>90362000000</v>
      </c>
      <c r="F170" s="372">
        <v>42408000000</v>
      </c>
      <c r="G170" s="372">
        <f t="shared" si="30"/>
        <v>0</v>
      </c>
      <c r="H170" s="372"/>
      <c r="I170" s="372"/>
      <c r="J170" s="497"/>
      <c r="K170" s="497"/>
      <c r="L170" s="476"/>
      <c r="M170" s="442"/>
      <c r="Q170" s="437">
        <f t="shared" si="25"/>
        <v>0</v>
      </c>
    </row>
    <row r="171" spans="1:17" s="437" customFormat="1" ht="24" customHeight="1">
      <c r="A171" s="417" t="s">
        <v>38</v>
      </c>
      <c r="B171" s="433" t="s">
        <v>99</v>
      </c>
      <c r="C171" s="433">
        <v>15384222393</v>
      </c>
      <c r="D171" s="372"/>
      <c r="E171" s="372"/>
      <c r="F171" s="372"/>
      <c r="G171" s="372">
        <f t="shared" si="30"/>
        <v>51099048000</v>
      </c>
      <c r="H171" s="372">
        <v>0</v>
      </c>
      <c r="I171" s="372">
        <v>51099048000</v>
      </c>
      <c r="J171" s="497"/>
      <c r="K171" s="497">
        <f t="shared" ref="K171:K174" si="34">G171/C171</f>
        <v>3.3215229664939492</v>
      </c>
      <c r="L171" s="436"/>
      <c r="M171" s="436"/>
      <c r="Q171" s="437">
        <f t="shared" si="25"/>
        <v>0</v>
      </c>
    </row>
    <row r="172" spans="1:17" s="437" customFormat="1" ht="24" customHeight="1">
      <c r="A172" s="452"/>
      <c r="B172" s="486" t="s">
        <v>581</v>
      </c>
      <c r="C172" s="450">
        <v>4873000000</v>
      </c>
      <c r="D172" s="372"/>
      <c r="E172" s="372"/>
      <c r="F172" s="372"/>
      <c r="G172" s="399">
        <f t="shared" si="30"/>
        <v>1000000000</v>
      </c>
      <c r="H172" s="421"/>
      <c r="I172" s="399">
        <v>1000000000</v>
      </c>
      <c r="J172" s="497"/>
      <c r="K172" s="497">
        <f t="shared" si="34"/>
        <v>0.20521239482864764</v>
      </c>
      <c r="L172" s="470"/>
      <c r="M172" s="470"/>
      <c r="Q172" s="437">
        <f t="shared" si="25"/>
        <v>0</v>
      </c>
    </row>
    <row r="173" spans="1:17" s="437" customFormat="1" ht="36.75" customHeight="1">
      <c r="A173" s="452"/>
      <c r="B173" s="487" t="s">
        <v>582</v>
      </c>
      <c r="C173" s="450">
        <v>160000000</v>
      </c>
      <c r="D173" s="372"/>
      <c r="E173" s="372"/>
      <c r="F173" s="372"/>
      <c r="G173" s="399">
        <f t="shared" si="30"/>
        <v>49999048000</v>
      </c>
      <c r="H173" s="421"/>
      <c r="I173" s="399">
        <v>49999048000</v>
      </c>
      <c r="J173" s="497"/>
      <c r="K173" s="497">
        <f t="shared" si="34"/>
        <v>312.49405000000002</v>
      </c>
      <c r="L173" s="470"/>
      <c r="M173" s="470"/>
      <c r="Q173" s="437">
        <f t="shared" si="25"/>
        <v>0</v>
      </c>
    </row>
    <row r="174" spans="1:17" s="437" customFormat="1" ht="24" customHeight="1">
      <c r="A174" s="452"/>
      <c r="B174" s="487" t="s">
        <v>583</v>
      </c>
      <c r="C174" s="488">
        <v>1299285393</v>
      </c>
      <c r="D174" s="372"/>
      <c r="E174" s="372"/>
      <c r="F174" s="372"/>
      <c r="G174" s="399">
        <f t="shared" si="30"/>
        <v>100000000</v>
      </c>
      <c r="H174" s="399"/>
      <c r="I174" s="399">
        <v>100000000</v>
      </c>
      <c r="J174" s="497"/>
      <c r="K174" s="497">
        <f t="shared" si="34"/>
        <v>7.696538461738868E-2</v>
      </c>
      <c r="L174" s="470"/>
      <c r="M174" s="470"/>
      <c r="Q174" s="437">
        <f t="shared" si="25"/>
        <v>0</v>
      </c>
    </row>
    <row r="175" spans="1:17" s="437" customFormat="1" ht="41.25" customHeight="1">
      <c r="A175" s="152" t="s">
        <v>123</v>
      </c>
      <c r="B175" s="433" t="s">
        <v>608</v>
      </c>
      <c r="C175" s="433"/>
      <c r="D175" s="372">
        <f>E175</f>
        <v>9350000000</v>
      </c>
      <c r="E175" s="372">
        <v>9350000000</v>
      </c>
      <c r="F175" s="372"/>
      <c r="G175" s="372">
        <f t="shared" si="30"/>
        <v>0</v>
      </c>
      <c r="H175" s="372"/>
      <c r="I175" s="372"/>
      <c r="J175" s="497"/>
      <c r="K175" s="497"/>
      <c r="L175" s="470"/>
      <c r="M175" s="470"/>
      <c r="Q175" s="437">
        <f t="shared" si="25"/>
        <v>0</v>
      </c>
    </row>
    <row r="176" spans="1:17" s="437" customFormat="1" ht="37.5" customHeight="1">
      <c r="A176" s="152" t="s">
        <v>237</v>
      </c>
      <c r="B176" s="433" t="s">
        <v>609</v>
      </c>
      <c r="C176" s="433"/>
      <c r="D176" s="372">
        <f>E176</f>
        <v>9919000000</v>
      </c>
      <c r="E176" s="372">
        <v>9919000000</v>
      </c>
      <c r="F176" s="372"/>
      <c r="G176" s="372">
        <f t="shared" si="30"/>
        <v>0</v>
      </c>
      <c r="H176" s="372"/>
      <c r="I176" s="372"/>
      <c r="J176" s="497"/>
      <c r="K176" s="497"/>
      <c r="L176" s="470"/>
      <c r="M176" s="470"/>
      <c r="Q176" s="437">
        <f t="shared" si="25"/>
        <v>0</v>
      </c>
    </row>
    <row r="177" spans="1:37" s="437" customFormat="1" ht="24" customHeight="1">
      <c r="A177" s="152" t="s">
        <v>10</v>
      </c>
      <c r="B177" s="433" t="s">
        <v>58</v>
      </c>
      <c r="C177" s="434">
        <v>1745260463716</v>
      </c>
      <c r="D177" s="372">
        <f>D178+D190</f>
        <v>1920423000000</v>
      </c>
      <c r="E177" s="372">
        <f t="shared" ref="E177:F177" si="35">E178+E190</f>
        <v>838363000000</v>
      </c>
      <c r="F177" s="372">
        <f t="shared" si="35"/>
        <v>1082060000000</v>
      </c>
      <c r="G177" s="372">
        <f t="shared" si="30"/>
        <v>1877482630000</v>
      </c>
      <c r="H177" s="372">
        <f>H178+H190</f>
        <v>712568498096</v>
      </c>
      <c r="I177" s="372">
        <f>I178+I190</f>
        <v>1164914131904</v>
      </c>
      <c r="J177" s="497">
        <f>G177/D177</f>
        <v>0.97764015011276162</v>
      </c>
      <c r="K177" s="497">
        <f t="shared" ref="K177:K203" si="36">G177/C177</f>
        <v>1.0757607068015929</v>
      </c>
      <c r="L177" s="436">
        <f>+H177/E177</f>
        <v>0.84995222605959475</v>
      </c>
      <c r="M177" s="442"/>
      <c r="N177" s="437">
        <f>G177-1745260463716</f>
        <v>132222166284</v>
      </c>
      <c r="Q177" s="437">
        <f t="shared" si="25"/>
        <v>0</v>
      </c>
    </row>
    <row r="178" spans="1:37" s="437" customFormat="1" ht="24" customHeight="1">
      <c r="A178" s="152" t="s">
        <v>1</v>
      </c>
      <c r="B178" s="433" t="s">
        <v>141</v>
      </c>
      <c r="C178" s="434">
        <v>654836619221</v>
      </c>
      <c r="D178" s="372">
        <f>D179+D187</f>
        <v>1046818000000</v>
      </c>
      <c r="E178" s="372">
        <f t="shared" ref="E178:H178" si="37">E179+E187</f>
        <v>55163000000</v>
      </c>
      <c r="F178" s="372">
        <f t="shared" si="37"/>
        <v>991655000000</v>
      </c>
      <c r="G178" s="372">
        <f t="shared" si="30"/>
        <v>1129313010937</v>
      </c>
      <c r="H178" s="372">
        <f t="shared" si="37"/>
        <v>24424461044</v>
      </c>
      <c r="I178" s="372">
        <f>I179+I187</f>
        <v>1104888549893</v>
      </c>
      <c r="J178" s="497">
        <f>G178/D178</f>
        <v>1.0788054952599211</v>
      </c>
      <c r="K178" s="497">
        <f t="shared" si="36"/>
        <v>1.7245721723388678</v>
      </c>
      <c r="L178" s="436">
        <f>+H178/E178</f>
        <v>0.44276890386672224</v>
      </c>
      <c r="M178" s="442"/>
      <c r="Q178" s="437">
        <f t="shared" si="25"/>
        <v>0</v>
      </c>
    </row>
    <row r="179" spans="1:37" s="437" customFormat="1" ht="24" customHeight="1">
      <c r="A179" s="152" t="s">
        <v>39</v>
      </c>
      <c r="B179" s="503" t="s">
        <v>106</v>
      </c>
      <c r="C179" s="489">
        <v>448300619553</v>
      </c>
      <c r="D179" s="372">
        <f>D180+D181</f>
        <v>564658000000</v>
      </c>
      <c r="E179" s="398">
        <f t="shared" ref="E179:F179" si="38">E180+E181</f>
        <v>50313000000</v>
      </c>
      <c r="F179" s="398">
        <f t="shared" si="38"/>
        <v>514345000000</v>
      </c>
      <c r="G179" s="372">
        <f t="shared" si="30"/>
        <v>627569394117</v>
      </c>
      <c r="H179" s="372">
        <f>H180+H181</f>
        <v>20156123444</v>
      </c>
      <c r="I179" s="372">
        <f>I180+I181</f>
        <v>607413270673</v>
      </c>
      <c r="J179" s="497">
        <f>G179/D179</f>
        <v>1.1114150408158567</v>
      </c>
      <c r="K179" s="497">
        <f t="shared" si="36"/>
        <v>1.3998851813828601</v>
      </c>
      <c r="L179" s="464">
        <f>+H179/E179</f>
        <v>0.40061462135034681</v>
      </c>
      <c r="M179" s="442"/>
      <c r="N179" s="443"/>
      <c r="O179" s="443"/>
      <c r="P179" s="443"/>
      <c r="Q179" s="437">
        <f t="shared" si="25"/>
        <v>0</v>
      </c>
    </row>
    <row r="180" spans="1:37" s="448" customFormat="1" ht="24" customHeight="1">
      <c r="A180" s="444"/>
      <c r="B180" s="490" t="s">
        <v>431</v>
      </c>
      <c r="C180" s="491">
        <v>351201190549</v>
      </c>
      <c r="D180" s="399">
        <f>E180+F180</f>
        <v>451248000000</v>
      </c>
      <c r="E180" s="399"/>
      <c r="F180" s="399">
        <v>451248000000</v>
      </c>
      <c r="G180" s="399">
        <f t="shared" si="30"/>
        <v>517388129829</v>
      </c>
      <c r="H180" s="399"/>
      <c r="I180" s="399">
        <f>427458582173+89929547656</f>
        <v>517388129829</v>
      </c>
      <c r="J180" s="500">
        <f>G180/D180</f>
        <v>1.1465715744535157</v>
      </c>
      <c r="K180" s="500">
        <f t="shared" si="36"/>
        <v>1.4731958311992492</v>
      </c>
      <c r="L180" s="451"/>
      <c r="M180" s="447"/>
      <c r="Q180" s="437">
        <f t="shared" si="25"/>
        <v>0</v>
      </c>
    </row>
    <row r="181" spans="1:37" s="448" customFormat="1" ht="24" customHeight="1">
      <c r="A181" s="444"/>
      <c r="B181" s="490" t="s">
        <v>432</v>
      </c>
      <c r="C181" s="491">
        <v>97099429004</v>
      </c>
      <c r="D181" s="399">
        <f t="shared" ref="D181:D207" si="39">E181+F181</f>
        <v>113410000000</v>
      </c>
      <c r="E181" s="399">
        <v>50313000000</v>
      </c>
      <c r="F181" s="399">
        <v>63097000000</v>
      </c>
      <c r="G181" s="399">
        <f t="shared" si="30"/>
        <v>110181264288</v>
      </c>
      <c r="H181" s="399">
        <f>H182+H183+H184+H185+H186-H180</f>
        <v>20156123444</v>
      </c>
      <c r="I181" s="399">
        <f>I182+I183+I184+I185+I186-I180</f>
        <v>90025140844</v>
      </c>
      <c r="J181" s="500">
        <f>G181/D181</f>
        <v>0.97153041431972487</v>
      </c>
      <c r="K181" s="500">
        <f t="shared" si="36"/>
        <v>1.1347261813811602</v>
      </c>
      <c r="L181" s="451"/>
      <c r="M181" s="447"/>
      <c r="Q181" s="437">
        <f t="shared" si="25"/>
        <v>0</v>
      </c>
    </row>
    <row r="182" spans="1:37" s="432" customFormat="1" ht="24" hidden="1" customHeight="1">
      <c r="A182" s="454" t="s">
        <v>430</v>
      </c>
      <c r="B182" s="490" t="s">
        <v>104</v>
      </c>
      <c r="C182" s="491">
        <v>317311547925</v>
      </c>
      <c r="D182" s="401">
        <v>2632050000</v>
      </c>
      <c r="E182" s="401"/>
      <c r="F182" s="401"/>
      <c r="G182" s="399">
        <f t="shared" si="30"/>
        <v>492853543846</v>
      </c>
      <c r="H182" s="399">
        <v>2632050000</v>
      </c>
      <c r="I182" s="399">
        <f>427458582173+P182</f>
        <v>490221493846</v>
      </c>
      <c r="J182" s="501"/>
      <c r="K182" s="501">
        <f t="shared" si="36"/>
        <v>1.5532165377179756</v>
      </c>
      <c r="L182" s="431"/>
      <c r="M182" s="431"/>
      <c r="N182" s="448" t="s">
        <v>430</v>
      </c>
      <c r="O182" s="432">
        <v>2632050000</v>
      </c>
      <c r="P182" s="432">
        <v>62762911673</v>
      </c>
      <c r="Q182" s="437">
        <f t="shared" si="25"/>
        <v>0</v>
      </c>
    </row>
    <row r="183" spans="1:37" s="432" customFormat="1" ht="24" hidden="1" customHeight="1">
      <c r="A183" s="454" t="s">
        <v>430</v>
      </c>
      <c r="B183" s="490" t="s">
        <v>57</v>
      </c>
      <c r="C183" s="491">
        <v>123558898555</v>
      </c>
      <c r="D183" s="401">
        <f>O183</f>
        <v>4296772000</v>
      </c>
      <c r="E183" s="401"/>
      <c r="F183" s="401"/>
      <c r="G183" s="399">
        <f t="shared" si="30"/>
        <v>121157834627</v>
      </c>
      <c r="H183" s="399">
        <v>4296772000</v>
      </c>
      <c r="I183" s="399">
        <f>89929547656+P183</f>
        <v>116861062627</v>
      </c>
      <c r="J183" s="501"/>
      <c r="K183" s="501">
        <f t="shared" si="36"/>
        <v>0.98056745441987558</v>
      </c>
      <c r="L183" s="431"/>
      <c r="M183" s="431"/>
      <c r="N183" s="448" t="s">
        <v>430</v>
      </c>
      <c r="O183" s="432">
        <v>4296772000</v>
      </c>
      <c r="P183" s="432">
        <v>26931514971</v>
      </c>
      <c r="Q183" s="437">
        <f t="shared" si="25"/>
        <v>0</v>
      </c>
    </row>
    <row r="184" spans="1:37" s="432" customFormat="1" ht="24" hidden="1" customHeight="1">
      <c r="A184" s="454" t="s">
        <v>430</v>
      </c>
      <c r="B184" s="444" t="s">
        <v>271</v>
      </c>
      <c r="C184" s="440">
        <v>287200000</v>
      </c>
      <c r="D184" s="401">
        <f t="shared" si="39"/>
        <v>0</v>
      </c>
      <c r="E184" s="401"/>
      <c r="F184" s="401"/>
      <c r="G184" s="399">
        <f t="shared" si="30"/>
        <v>330714200</v>
      </c>
      <c r="H184" s="399">
        <v>0</v>
      </c>
      <c r="I184" s="399">
        <v>330714200</v>
      </c>
      <c r="J184" s="501"/>
      <c r="K184" s="501">
        <f t="shared" si="36"/>
        <v>1.1515118384401115</v>
      </c>
      <c r="L184" s="431"/>
      <c r="M184" s="431"/>
      <c r="N184" s="448" t="s">
        <v>430</v>
      </c>
      <c r="Q184" s="437">
        <f t="shared" si="25"/>
        <v>0</v>
      </c>
    </row>
    <row r="185" spans="1:37" s="432" customFormat="1" ht="24" hidden="1" customHeight="1">
      <c r="A185" s="454" t="s">
        <v>430</v>
      </c>
      <c r="B185" s="444" t="s">
        <v>272</v>
      </c>
      <c r="C185" s="440">
        <v>6315837073</v>
      </c>
      <c r="D185" s="401">
        <f t="shared" si="39"/>
        <v>0</v>
      </c>
      <c r="E185" s="401"/>
      <c r="F185" s="401"/>
      <c r="G185" s="399">
        <f t="shared" si="30"/>
        <v>12219740000</v>
      </c>
      <c r="H185" s="399">
        <v>12219740000</v>
      </c>
      <c r="I185" s="399">
        <v>0</v>
      </c>
      <c r="J185" s="501"/>
      <c r="K185" s="501">
        <f t="shared" si="36"/>
        <v>1.9347775851025346</v>
      </c>
      <c r="L185" s="431"/>
      <c r="M185" s="431"/>
      <c r="N185" s="448" t="s">
        <v>430</v>
      </c>
      <c r="Q185" s="437">
        <f t="shared" si="25"/>
        <v>0</v>
      </c>
    </row>
    <row r="186" spans="1:37" s="432" customFormat="1" ht="24" hidden="1" customHeight="1">
      <c r="A186" s="454" t="s">
        <v>430</v>
      </c>
      <c r="B186" s="444" t="s">
        <v>273</v>
      </c>
      <c r="C186" s="440">
        <v>827136000</v>
      </c>
      <c r="D186" s="401">
        <f t="shared" si="39"/>
        <v>0</v>
      </c>
      <c r="E186" s="401"/>
      <c r="F186" s="401"/>
      <c r="G186" s="399">
        <f t="shared" si="30"/>
        <v>1007561444</v>
      </c>
      <c r="H186" s="399">
        <v>1007561444</v>
      </c>
      <c r="I186" s="399">
        <v>0</v>
      </c>
      <c r="J186" s="501"/>
      <c r="K186" s="501">
        <f t="shared" si="36"/>
        <v>1.2181327423785206</v>
      </c>
      <c r="L186" s="431"/>
      <c r="M186" s="431"/>
      <c r="N186" s="448" t="s">
        <v>430</v>
      </c>
      <c r="Q186" s="437">
        <f t="shared" si="25"/>
        <v>0</v>
      </c>
    </row>
    <row r="187" spans="1:37" s="437" customFormat="1" ht="24" customHeight="1">
      <c r="A187" s="417">
        <v>2</v>
      </c>
      <c r="B187" s="504" t="s">
        <v>105</v>
      </c>
      <c r="C187" s="492">
        <v>206535999668</v>
      </c>
      <c r="D187" s="372">
        <f>D188+D189</f>
        <v>482160000000</v>
      </c>
      <c r="E187" s="398">
        <f>E188+E189</f>
        <v>4850000000</v>
      </c>
      <c r="F187" s="398">
        <f t="shared" ref="F187:H187" si="40">F188+F189</f>
        <v>477310000000</v>
      </c>
      <c r="G187" s="372">
        <f>H187+I187</f>
        <v>501743616820</v>
      </c>
      <c r="H187" s="372">
        <f t="shared" si="40"/>
        <v>4268337600</v>
      </c>
      <c r="I187" s="372">
        <f>I188+I189</f>
        <v>497475279220</v>
      </c>
      <c r="J187" s="497">
        <f t="shared" ref="J187:J191" si="41">G187/D187</f>
        <v>1.0406164277833085</v>
      </c>
      <c r="K187" s="497">
        <f t="shared" si="36"/>
        <v>2.4293276601974316</v>
      </c>
      <c r="L187" s="464">
        <f>+H187/E187</f>
        <v>0.88006960824742264</v>
      </c>
      <c r="M187" s="442"/>
      <c r="N187" s="443"/>
      <c r="O187" s="443"/>
      <c r="P187" s="443"/>
      <c r="Q187" s="437">
        <f t="shared" si="25"/>
        <v>0</v>
      </c>
    </row>
    <row r="188" spans="1:37" s="448" customFormat="1" ht="24" customHeight="1">
      <c r="A188" s="456"/>
      <c r="B188" s="490" t="s">
        <v>431</v>
      </c>
      <c r="C188" s="491">
        <v>153197994405</v>
      </c>
      <c r="D188" s="399">
        <f t="shared" si="39"/>
        <v>367860000000</v>
      </c>
      <c r="E188" s="399"/>
      <c r="F188" s="399">
        <v>367860000000</v>
      </c>
      <c r="G188" s="399">
        <f t="shared" si="30"/>
        <v>392493845184</v>
      </c>
      <c r="H188" s="399">
        <v>0</v>
      </c>
      <c r="I188" s="399">
        <f>395376931017-2747000000-136085833</f>
        <v>392493845184</v>
      </c>
      <c r="J188" s="500">
        <f t="shared" si="41"/>
        <v>1.0669652726145817</v>
      </c>
      <c r="K188" s="500">
        <f t="shared" si="36"/>
        <v>2.5620038089166393</v>
      </c>
      <c r="L188" s="451"/>
      <c r="M188" s="447"/>
      <c r="Q188" s="437">
        <f t="shared" si="25"/>
        <v>0</v>
      </c>
    </row>
    <row r="189" spans="1:37" s="448" customFormat="1" ht="24" customHeight="1">
      <c r="A189" s="456"/>
      <c r="B189" s="490" t="s">
        <v>432</v>
      </c>
      <c r="C189" s="491">
        <v>53338005263</v>
      </c>
      <c r="D189" s="399">
        <f t="shared" si="39"/>
        <v>114300000000</v>
      </c>
      <c r="E189" s="399">
        <v>4850000000</v>
      </c>
      <c r="F189" s="399">
        <v>109450000000</v>
      </c>
      <c r="G189" s="399">
        <f t="shared" si="30"/>
        <v>109249771636</v>
      </c>
      <c r="H189" s="399">
        <v>4268337600</v>
      </c>
      <c r="I189" s="399">
        <v>104981434036</v>
      </c>
      <c r="J189" s="500">
        <f t="shared" si="41"/>
        <v>0.95581602481189853</v>
      </c>
      <c r="K189" s="500">
        <f t="shared" si="36"/>
        <v>2.0482537938437941</v>
      </c>
      <c r="L189" s="451"/>
      <c r="M189" s="447"/>
      <c r="Q189" s="437">
        <f t="shared" si="25"/>
        <v>0</v>
      </c>
    </row>
    <row r="190" spans="1:37" s="437" customFormat="1" ht="24" customHeight="1">
      <c r="A190" s="152" t="s">
        <v>2</v>
      </c>
      <c r="B190" s="433" t="s">
        <v>36</v>
      </c>
      <c r="C190" s="434">
        <v>1090423844495</v>
      </c>
      <c r="D190" s="372">
        <f>D191+D209</f>
        <v>873605000000</v>
      </c>
      <c r="E190" s="372">
        <f>E191+E209</f>
        <v>783200000000</v>
      </c>
      <c r="F190" s="372">
        <f>F191+F209</f>
        <v>90405000000</v>
      </c>
      <c r="G190" s="372">
        <f t="shared" si="30"/>
        <v>748169619063</v>
      </c>
      <c r="H190" s="372">
        <f>H191+H209</f>
        <v>688144037052</v>
      </c>
      <c r="I190" s="372">
        <f>I191+I209</f>
        <v>60025582011</v>
      </c>
      <c r="J190" s="497">
        <f t="shared" si="41"/>
        <v>0.85641636559200096</v>
      </c>
      <c r="K190" s="497">
        <f t="shared" si="36"/>
        <v>0.68612734657273966</v>
      </c>
      <c r="L190" s="436">
        <f>+H190/E190</f>
        <v>0.87863130369254339</v>
      </c>
      <c r="M190" s="436"/>
      <c r="N190" s="437">
        <f>G190-1153708041958</f>
        <v>-405538422895</v>
      </c>
      <c r="O190" s="437">
        <f>G190-H190-I190</f>
        <v>0</v>
      </c>
      <c r="Q190" s="437">
        <f t="shared" si="25"/>
        <v>0</v>
      </c>
      <c r="AK190" s="437">
        <v>1111281526277</v>
      </c>
    </row>
    <row r="191" spans="1:37" s="437" customFormat="1" ht="24" customHeight="1">
      <c r="A191" s="417" t="s">
        <v>39</v>
      </c>
      <c r="B191" s="433" t="s">
        <v>107</v>
      </c>
      <c r="C191" s="433">
        <v>192653126514</v>
      </c>
      <c r="D191" s="372">
        <f>E191+F191</f>
        <v>226750000000</v>
      </c>
      <c r="E191" s="372">
        <f>E192+E203</f>
        <v>166795000000</v>
      </c>
      <c r="F191" s="372">
        <f>F192+F203</f>
        <v>59955000000</v>
      </c>
      <c r="G191" s="372">
        <f>H191+I191</f>
        <v>115099354050</v>
      </c>
      <c r="H191" s="372">
        <f>H192+H203</f>
        <v>80664436467</v>
      </c>
      <c r="I191" s="372">
        <f>I192+I203</f>
        <v>34434917583</v>
      </c>
      <c r="J191" s="497">
        <f t="shared" si="41"/>
        <v>0.50760464851157661</v>
      </c>
      <c r="K191" s="497">
        <f t="shared" si="36"/>
        <v>0.5974434785081767</v>
      </c>
      <c r="L191" s="436"/>
      <c r="M191" s="436"/>
      <c r="Q191" s="437">
        <f t="shared" si="25"/>
        <v>0</v>
      </c>
      <c r="AK191" s="437">
        <v>454564279145</v>
      </c>
    </row>
    <row r="192" spans="1:37" s="432" customFormat="1" ht="24" customHeight="1">
      <c r="A192" s="454" t="s">
        <v>108</v>
      </c>
      <c r="B192" s="454" t="s">
        <v>483</v>
      </c>
      <c r="C192" s="454">
        <v>112312938948</v>
      </c>
      <c r="D192" s="401">
        <f>E192+F192</f>
        <v>105024000000</v>
      </c>
      <c r="E192" s="401">
        <f>SUM(E193:E202)</f>
        <v>90083000000</v>
      </c>
      <c r="F192" s="401">
        <f>SUM(F193:F202)</f>
        <v>14941000000</v>
      </c>
      <c r="G192" s="401">
        <f t="shared" si="30"/>
        <v>81151677050</v>
      </c>
      <c r="H192" s="401">
        <f t="shared" ref="H192:I192" si="42">SUM(H193:H202)</f>
        <v>75606487467</v>
      </c>
      <c r="I192" s="401">
        <f t="shared" si="42"/>
        <v>5545189583</v>
      </c>
      <c r="J192" s="501">
        <f t="shared" ref="J192:J203" si="43">G192/D192</f>
        <v>0.77269649841940891</v>
      </c>
      <c r="K192" s="501">
        <f t="shared" si="36"/>
        <v>0.72254967068017495</v>
      </c>
      <c r="L192" s="431"/>
      <c r="M192" s="431"/>
      <c r="Q192" s="443">
        <f t="shared" si="25"/>
        <v>0</v>
      </c>
      <c r="V192" s="432" t="s">
        <v>430</v>
      </c>
    </row>
    <row r="193" spans="1:22" s="448" customFormat="1" ht="24" customHeight="1">
      <c r="A193" s="444"/>
      <c r="B193" s="444" t="s">
        <v>242</v>
      </c>
      <c r="C193" s="444">
        <v>3971770000</v>
      </c>
      <c r="D193" s="399">
        <f>E193+F193</f>
        <v>4435000000</v>
      </c>
      <c r="E193" s="399">
        <v>4435000000</v>
      </c>
      <c r="F193" s="399"/>
      <c r="G193" s="399">
        <f t="shared" si="30"/>
        <v>4368280000</v>
      </c>
      <c r="H193" s="399">
        <v>4368280000</v>
      </c>
      <c r="I193" s="399">
        <v>0</v>
      </c>
      <c r="J193" s="500">
        <f t="shared" si="43"/>
        <v>0.98495603156708</v>
      </c>
      <c r="K193" s="500">
        <f t="shared" si="36"/>
        <v>1.099832064797307</v>
      </c>
      <c r="L193" s="447"/>
      <c r="M193" s="447"/>
      <c r="Q193" s="437">
        <f t="shared" si="25"/>
        <v>0</v>
      </c>
      <c r="V193" s="448" t="s">
        <v>430</v>
      </c>
    </row>
    <row r="194" spans="1:22" s="448" customFormat="1" ht="24" customHeight="1">
      <c r="A194" s="444"/>
      <c r="B194" s="444" t="s">
        <v>243</v>
      </c>
      <c r="C194" s="444">
        <v>7646224000</v>
      </c>
      <c r="D194" s="399">
        <f t="shared" si="39"/>
        <v>18634000000</v>
      </c>
      <c r="E194" s="399">
        <v>18634000000</v>
      </c>
      <c r="F194" s="399"/>
      <c r="G194" s="399">
        <f t="shared" si="30"/>
        <v>18136716023</v>
      </c>
      <c r="H194" s="399">
        <v>18136716023</v>
      </c>
      <c r="I194" s="399">
        <v>0</v>
      </c>
      <c r="J194" s="500">
        <f t="shared" si="43"/>
        <v>0.97331308484490719</v>
      </c>
      <c r="K194" s="500">
        <f t="shared" si="36"/>
        <v>2.3719833506054755</v>
      </c>
      <c r="L194" s="447"/>
      <c r="M194" s="447"/>
      <c r="Q194" s="437">
        <f t="shared" si="25"/>
        <v>0</v>
      </c>
      <c r="V194" s="448" t="s">
        <v>430</v>
      </c>
    </row>
    <row r="195" spans="1:22" s="448" customFormat="1" ht="24" customHeight="1">
      <c r="A195" s="444"/>
      <c r="B195" s="444" t="s">
        <v>275</v>
      </c>
      <c r="C195" s="444">
        <v>7223055560</v>
      </c>
      <c r="D195" s="399">
        <f t="shared" si="39"/>
        <v>6915000000</v>
      </c>
      <c r="E195" s="399">
        <v>6915000000</v>
      </c>
      <c r="F195" s="399"/>
      <c r="G195" s="399">
        <f t="shared" si="30"/>
        <v>6513841765</v>
      </c>
      <c r="H195" s="399">
        <v>6513841765</v>
      </c>
      <c r="I195" s="399">
        <v>0</v>
      </c>
      <c r="J195" s="500">
        <f t="shared" si="43"/>
        <v>0.94198724005784529</v>
      </c>
      <c r="K195" s="500">
        <f t="shared" si="36"/>
        <v>0.90181249623393456</v>
      </c>
      <c r="L195" s="447"/>
      <c r="M195" s="447"/>
      <c r="Q195" s="437">
        <f t="shared" si="25"/>
        <v>0</v>
      </c>
      <c r="V195" s="448" t="s">
        <v>430</v>
      </c>
    </row>
    <row r="196" spans="1:22" s="448" customFormat="1" ht="24" customHeight="1">
      <c r="A196" s="444"/>
      <c r="B196" s="444" t="s">
        <v>241</v>
      </c>
      <c r="C196" s="444">
        <v>1673803000</v>
      </c>
      <c r="D196" s="399">
        <f t="shared" si="39"/>
        <v>360000000</v>
      </c>
      <c r="E196" s="399">
        <v>360000000</v>
      </c>
      <c r="F196" s="399"/>
      <c r="G196" s="399">
        <f t="shared" si="30"/>
        <v>359420000</v>
      </c>
      <c r="H196" s="399">
        <v>359420000</v>
      </c>
      <c r="I196" s="399">
        <v>0</v>
      </c>
      <c r="J196" s="500">
        <f t="shared" si="43"/>
        <v>0.99838888888888888</v>
      </c>
      <c r="K196" s="500">
        <f t="shared" si="36"/>
        <v>0.21473255813258788</v>
      </c>
      <c r="L196" s="447"/>
      <c r="M196" s="447"/>
      <c r="Q196" s="437">
        <f t="shared" si="25"/>
        <v>0</v>
      </c>
      <c r="V196" s="448" t="s">
        <v>430</v>
      </c>
    </row>
    <row r="197" spans="1:22" s="448" customFormat="1" ht="36" customHeight="1">
      <c r="A197" s="444"/>
      <c r="B197" s="444" t="s">
        <v>277</v>
      </c>
      <c r="C197" s="444">
        <v>1820000000</v>
      </c>
      <c r="D197" s="399">
        <f t="shared" si="39"/>
        <v>2280000000</v>
      </c>
      <c r="E197" s="399">
        <v>2040000000</v>
      </c>
      <c r="F197" s="399">
        <v>240000000</v>
      </c>
      <c r="G197" s="399">
        <f t="shared" si="30"/>
        <v>2250000000</v>
      </c>
      <c r="H197" s="399">
        <v>2040000000</v>
      </c>
      <c r="I197" s="399">
        <v>210000000</v>
      </c>
      <c r="J197" s="500">
        <f t="shared" si="43"/>
        <v>0.98684210526315785</v>
      </c>
      <c r="K197" s="500">
        <f t="shared" si="36"/>
        <v>1.2362637362637363</v>
      </c>
      <c r="L197" s="447"/>
      <c r="M197" s="447"/>
      <c r="Q197" s="437">
        <f t="shared" si="25"/>
        <v>0</v>
      </c>
      <c r="V197" s="448" t="s">
        <v>430</v>
      </c>
    </row>
    <row r="198" spans="1:22" s="448" customFormat="1" ht="24" customHeight="1">
      <c r="A198" s="444"/>
      <c r="B198" s="444" t="s">
        <v>278</v>
      </c>
      <c r="C198" s="444">
        <v>1772823578</v>
      </c>
      <c r="D198" s="399">
        <f t="shared" si="39"/>
        <v>30100000000</v>
      </c>
      <c r="E198" s="399">
        <v>15399000000</v>
      </c>
      <c r="F198" s="399">
        <v>14701000000</v>
      </c>
      <c r="G198" s="399">
        <f t="shared" si="30"/>
        <v>6489104083</v>
      </c>
      <c r="H198" s="399">
        <v>1153914500</v>
      </c>
      <c r="I198" s="399">
        <v>5335189583</v>
      </c>
      <c r="J198" s="500">
        <f t="shared" si="43"/>
        <v>0.21558485325581395</v>
      </c>
      <c r="K198" s="500">
        <f t="shared" si="36"/>
        <v>3.6603214011405707</v>
      </c>
      <c r="L198" s="447"/>
      <c r="M198" s="447"/>
      <c r="Q198" s="437">
        <f t="shared" si="25"/>
        <v>0</v>
      </c>
      <c r="V198" s="448" t="s">
        <v>430</v>
      </c>
    </row>
    <row r="199" spans="1:22" s="448" customFormat="1" ht="41.25" hidden="1" customHeight="1">
      <c r="A199" s="444"/>
      <c r="B199" s="444" t="s">
        <v>279</v>
      </c>
      <c r="C199" s="444">
        <v>1498843000</v>
      </c>
      <c r="D199" s="399">
        <f t="shared" si="39"/>
        <v>0</v>
      </c>
      <c r="E199" s="399"/>
      <c r="F199" s="399"/>
      <c r="G199" s="399">
        <f t="shared" si="30"/>
        <v>0</v>
      </c>
      <c r="H199" s="399"/>
      <c r="I199" s="399"/>
      <c r="J199" s="500"/>
      <c r="K199" s="500">
        <f t="shared" si="36"/>
        <v>0</v>
      </c>
      <c r="L199" s="447"/>
      <c r="M199" s="447"/>
      <c r="Q199" s="437">
        <f t="shared" si="25"/>
        <v>0</v>
      </c>
      <c r="V199" s="448" t="s">
        <v>430</v>
      </c>
    </row>
    <row r="200" spans="1:22" s="448" customFormat="1" ht="24" customHeight="1">
      <c r="A200" s="444"/>
      <c r="B200" s="444" t="s">
        <v>280</v>
      </c>
      <c r="C200" s="444">
        <v>2057344070</v>
      </c>
      <c r="D200" s="399">
        <f>E200+F200</f>
        <v>2000000000</v>
      </c>
      <c r="E200" s="399">
        <v>2000000000</v>
      </c>
      <c r="F200" s="399"/>
      <c r="G200" s="399">
        <f t="shared" si="30"/>
        <v>3408089179</v>
      </c>
      <c r="H200" s="399">
        <v>3408089179</v>
      </c>
      <c r="I200" s="399">
        <v>0</v>
      </c>
      <c r="J200" s="500">
        <f t="shared" si="43"/>
        <v>1.7040445895</v>
      </c>
      <c r="K200" s="500">
        <f t="shared" si="36"/>
        <v>1.6565479876197859</v>
      </c>
      <c r="L200" s="447"/>
      <c r="M200" s="447"/>
      <c r="Q200" s="437">
        <f t="shared" si="25"/>
        <v>0</v>
      </c>
      <c r="V200" s="448" t="s">
        <v>430</v>
      </c>
    </row>
    <row r="201" spans="1:22" s="448" customFormat="1" ht="24" customHeight="1">
      <c r="A201" s="444"/>
      <c r="B201" s="444" t="s">
        <v>274</v>
      </c>
      <c r="C201" s="444">
        <v>83550635740</v>
      </c>
      <c r="D201" s="399">
        <f t="shared" si="39"/>
        <v>40000000000</v>
      </c>
      <c r="E201" s="399">
        <v>40000000000</v>
      </c>
      <c r="F201" s="399"/>
      <c r="G201" s="399">
        <f t="shared" si="30"/>
        <v>39326226000</v>
      </c>
      <c r="H201" s="399">
        <v>39326226000</v>
      </c>
      <c r="I201" s="399">
        <v>0</v>
      </c>
      <c r="J201" s="500">
        <f t="shared" si="43"/>
        <v>0.98315565000000005</v>
      </c>
      <c r="K201" s="500">
        <f t="shared" si="36"/>
        <v>0.47068733411411384</v>
      </c>
      <c r="L201" s="447"/>
      <c r="M201" s="447"/>
      <c r="Q201" s="437">
        <f t="shared" si="25"/>
        <v>0</v>
      </c>
      <c r="V201" s="448" t="s">
        <v>430</v>
      </c>
    </row>
    <row r="202" spans="1:22" s="448" customFormat="1" ht="24" customHeight="1">
      <c r="A202" s="444"/>
      <c r="B202" s="444" t="s">
        <v>276</v>
      </c>
      <c r="C202" s="444">
        <v>1098440000</v>
      </c>
      <c r="D202" s="399">
        <f t="shared" si="39"/>
        <v>300000000</v>
      </c>
      <c r="E202" s="399">
        <v>300000000</v>
      </c>
      <c r="F202" s="399"/>
      <c r="G202" s="399">
        <f t="shared" si="30"/>
        <v>300000000</v>
      </c>
      <c r="H202" s="399">
        <v>300000000</v>
      </c>
      <c r="I202" s="399">
        <v>0</v>
      </c>
      <c r="J202" s="500">
        <f t="shared" si="43"/>
        <v>1</v>
      </c>
      <c r="K202" s="500">
        <f t="shared" si="36"/>
        <v>0.27311459888569245</v>
      </c>
      <c r="L202" s="447"/>
      <c r="M202" s="447"/>
      <c r="Q202" s="437">
        <f t="shared" si="25"/>
        <v>0</v>
      </c>
      <c r="V202" s="448" t="s">
        <v>430</v>
      </c>
    </row>
    <row r="203" spans="1:22" s="432" customFormat="1" ht="24" customHeight="1">
      <c r="A203" s="454" t="s">
        <v>109</v>
      </c>
      <c r="B203" s="454" t="s">
        <v>505</v>
      </c>
      <c r="C203" s="454">
        <v>80340187566</v>
      </c>
      <c r="D203" s="401">
        <f>E203+F203</f>
        <v>121726000000</v>
      </c>
      <c r="E203" s="401">
        <v>76712000000</v>
      </c>
      <c r="F203" s="401">
        <f>SUM(F205:F208)+18483000000</f>
        <v>45014000000</v>
      </c>
      <c r="G203" s="401">
        <f t="shared" si="30"/>
        <v>33947677000</v>
      </c>
      <c r="H203" s="401">
        <v>5057949000</v>
      </c>
      <c r="I203" s="401">
        <v>28889728000</v>
      </c>
      <c r="J203" s="501">
        <f t="shared" si="43"/>
        <v>0.27888599806121944</v>
      </c>
      <c r="K203" s="501">
        <f t="shared" si="36"/>
        <v>0.42254913796550148</v>
      </c>
      <c r="L203" s="477"/>
      <c r="M203" s="477"/>
      <c r="Q203" s="443">
        <f t="shared" ref="Q203:Q223" si="44">G203-H203-I203</f>
        <v>0</v>
      </c>
      <c r="V203" s="432" t="s">
        <v>430</v>
      </c>
    </row>
    <row r="204" spans="1:22" s="443" customFormat="1" ht="24" customHeight="1">
      <c r="A204" s="439"/>
      <c r="B204" s="454" t="s">
        <v>528</v>
      </c>
      <c r="C204" s="439"/>
      <c r="D204" s="398"/>
      <c r="E204" s="398"/>
      <c r="F204" s="398"/>
      <c r="G204" s="401"/>
      <c r="H204" s="398"/>
      <c r="I204" s="398"/>
      <c r="J204" s="498"/>
      <c r="K204" s="498"/>
      <c r="L204" s="461"/>
      <c r="M204" s="461"/>
      <c r="Q204" s="437">
        <f t="shared" si="44"/>
        <v>0</v>
      </c>
    </row>
    <row r="205" spans="1:22" s="448" customFormat="1" ht="51.75" customHeight="1">
      <c r="A205" s="444"/>
      <c r="B205" s="444" t="s">
        <v>281</v>
      </c>
      <c r="C205" s="444">
        <v>21064907152</v>
      </c>
      <c r="D205" s="399">
        <f t="shared" si="39"/>
        <v>23170000000</v>
      </c>
      <c r="E205" s="399">
        <v>5689000000</v>
      </c>
      <c r="F205" s="399">
        <v>17481000000</v>
      </c>
      <c r="G205" s="399">
        <f t="shared" si="30"/>
        <v>19363591000</v>
      </c>
      <c r="H205" s="399">
        <v>3608631000</v>
      </c>
      <c r="I205" s="399">
        <v>15754960000</v>
      </c>
      <c r="J205" s="500">
        <f t="shared" ref="J205:J207" si="45">G205/D205</f>
        <v>0.8357182132067329</v>
      </c>
      <c r="K205" s="500">
        <f t="shared" ref="K205:K223" si="46">G205/C205</f>
        <v>0.9192345762683094</v>
      </c>
      <c r="L205" s="447"/>
      <c r="M205" s="447"/>
      <c r="Q205" s="437">
        <f t="shared" si="44"/>
        <v>0</v>
      </c>
      <c r="V205" s="448" t="s">
        <v>430</v>
      </c>
    </row>
    <row r="206" spans="1:22" s="448" customFormat="1" ht="37.5" customHeight="1">
      <c r="A206" s="444"/>
      <c r="B206" s="444" t="s">
        <v>283</v>
      </c>
      <c r="C206" s="444">
        <v>3995820000</v>
      </c>
      <c r="D206" s="399">
        <f t="shared" si="39"/>
        <v>2036000000</v>
      </c>
      <c r="E206" s="399"/>
      <c r="F206" s="399">
        <v>2036000000</v>
      </c>
      <c r="G206" s="399">
        <f t="shared" si="30"/>
        <v>3343030000</v>
      </c>
      <c r="H206" s="399">
        <v>0</v>
      </c>
      <c r="I206" s="399">
        <v>3343030000</v>
      </c>
      <c r="J206" s="500">
        <f t="shared" si="45"/>
        <v>1.6419597249508842</v>
      </c>
      <c r="K206" s="500">
        <f t="shared" si="46"/>
        <v>0.83663178021031981</v>
      </c>
      <c r="L206" s="447"/>
      <c r="M206" s="447"/>
      <c r="Q206" s="437">
        <f t="shared" si="44"/>
        <v>0</v>
      </c>
      <c r="V206" s="448" t="s">
        <v>430</v>
      </c>
    </row>
    <row r="207" spans="1:22" s="448" customFormat="1" ht="39" customHeight="1">
      <c r="A207" s="444"/>
      <c r="B207" s="444" t="s">
        <v>282</v>
      </c>
      <c r="C207" s="444">
        <v>8848049000</v>
      </c>
      <c r="D207" s="399">
        <f t="shared" si="39"/>
        <v>8511000000</v>
      </c>
      <c r="E207" s="399">
        <v>1497000000</v>
      </c>
      <c r="F207" s="399">
        <v>7014000000</v>
      </c>
      <c r="G207" s="399">
        <f t="shared" si="30"/>
        <v>11066056000</v>
      </c>
      <c r="H207" s="399">
        <v>1449318000</v>
      </c>
      <c r="I207" s="399">
        <v>9616738000</v>
      </c>
      <c r="J207" s="500">
        <f t="shared" si="45"/>
        <v>1.3002063212313477</v>
      </c>
      <c r="K207" s="500">
        <f t="shared" si="46"/>
        <v>1.250677522242474</v>
      </c>
      <c r="L207" s="447"/>
      <c r="M207" s="447"/>
      <c r="O207" s="448">
        <v>5246785000</v>
      </c>
      <c r="P207" s="448" t="s">
        <v>469</v>
      </c>
      <c r="Q207" s="437">
        <f t="shared" si="44"/>
        <v>0</v>
      </c>
      <c r="V207" s="448" t="s">
        <v>430</v>
      </c>
    </row>
    <row r="208" spans="1:22" s="448" customFormat="1" ht="39" customHeight="1">
      <c r="A208" s="444"/>
      <c r="B208" s="444" t="s">
        <v>597</v>
      </c>
      <c r="C208" s="444">
        <v>4650000000</v>
      </c>
      <c r="D208" s="399"/>
      <c r="E208" s="399"/>
      <c r="F208" s="399"/>
      <c r="G208" s="399">
        <f t="shared" ref="G208:G223" si="47">H208+I208</f>
        <v>175000000</v>
      </c>
      <c r="H208" s="399">
        <v>0</v>
      </c>
      <c r="I208" s="399">
        <v>175000000</v>
      </c>
      <c r="J208" s="500"/>
      <c r="K208" s="500">
        <f t="shared" si="46"/>
        <v>3.7634408602150539E-2</v>
      </c>
      <c r="L208" s="447"/>
      <c r="M208" s="447"/>
      <c r="Q208" s="437">
        <f t="shared" si="44"/>
        <v>0</v>
      </c>
      <c r="V208" s="448" t="s">
        <v>430</v>
      </c>
    </row>
    <row r="209" spans="1:37" s="437" customFormat="1" ht="24" customHeight="1">
      <c r="A209" s="417">
        <v>2</v>
      </c>
      <c r="B209" s="433" t="s">
        <v>113</v>
      </c>
      <c r="C209" s="433">
        <v>897770717981</v>
      </c>
      <c r="D209" s="372">
        <f>E209+F209</f>
        <v>646855000000</v>
      </c>
      <c r="E209" s="372">
        <v>616405000000</v>
      </c>
      <c r="F209" s="372">
        <v>30450000000</v>
      </c>
      <c r="G209" s="372">
        <f>G210+G219</f>
        <v>633070265013</v>
      </c>
      <c r="H209" s="372">
        <f>H210+H219</f>
        <v>607479600585</v>
      </c>
      <c r="I209" s="372">
        <f>I210+I219</f>
        <v>25590664428</v>
      </c>
      <c r="J209" s="497">
        <f t="shared" ref="J209" si="48">G209/D209</f>
        <v>0.97868960588230747</v>
      </c>
      <c r="K209" s="497">
        <f t="shared" si="46"/>
        <v>0.7051580680162014</v>
      </c>
      <c r="L209" s="476"/>
      <c r="M209" s="476"/>
      <c r="Q209" s="437">
        <f t="shared" si="44"/>
        <v>0</v>
      </c>
      <c r="AK209" s="437">
        <v>57529919156</v>
      </c>
    </row>
    <row r="210" spans="1:37" s="432" customFormat="1" ht="24" customHeight="1">
      <c r="A210" s="493" t="s">
        <v>284</v>
      </c>
      <c r="B210" s="429" t="s">
        <v>66</v>
      </c>
      <c r="C210" s="430">
        <v>837322178403</v>
      </c>
      <c r="D210" s="401"/>
      <c r="E210" s="401"/>
      <c r="F210" s="401"/>
      <c r="G210" s="401">
        <f>SUM(G211:G218)</f>
        <v>508505513213</v>
      </c>
      <c r="H210" s="401">
        <f t="shared" ref="H210" si="49">SUM(H211:H218)</f>
        <v>482914848785</v>
      </c>
      <c r="I210" s="401">
        <f>SUM(I211:I218)</f>
        <v>25590664428</v>
      </c>
      <c r="J210" s="501"/>
      <c r="K210" s="501">
        <f t="shared" si="46"/>
        <v>0.60729970652736998</v>
      </c>
      <c r="L210" s="431"/>
      <c r="M210" s="431"/>
      <c r="Q210" s="443">
        <f t="shared" si="44"/>
        <v>0</v>
      </c>
      <c r="X210" s="432">
        <f>E210-E211-E212-E213+E215</f>
        <v>0</v>
      </c>
      <c r="AK210" s="432">
        <f>AK190+AK191+AK209</f>
        <v>1623375724578</v>
      </c>
    </row>
    <row r="211" spans="1:37" s="448" customFormat="1" ht="24" customHeight="1">
      <c r="A211" s="444"/>
      <c r="B211" s="444" t="s">
        <v>287</v>
      </c>
      <c r="C211" s="444">
        <v>394380135417</v>
      </c>
      <c r="D211" s="399"/>
      <c r="E211" s="399"/>
      <c r="F211" s="399"/>
      <c r="G211" s="399">
        <f>H211+I211</f>
        <v>286797390349</v>
      </c>
      <c r="H211" s="399">
        <v>286797390349</v>
      </c>
      <c r="I211" s="399">
        <v>0</v>
      </c>
      <c r="J211" s="500"/>
      <c r="K211" s="500">
        <f t="shared" si="46"/>
        <v>0.72721053773601763</v>
      </c>
      <c r="L211" s="447"/>
      <c r="M211" s="447"/>
      <c r="Q211" s="437">
        <f t="shared" si="44"/>
        <v>0</v>
      </c>
      <c r="V211" s="448" t="s">
        <v>430</v>
      </c>
    </row>
    <row r="212" spans="1:37" s="448" customFormat="1" ht="24" customHeight="1">
      <c r="A212" s="444"/>
      <c r="B212" s="444" t="s">
        <v>288</v>
      </c>
      <c r="C212" s="444">
        <v>21238342000</v>
      </c>
      <c r="D212" s="399"/>
      <c r="E212" s="399"/>
      <c r="F212" s="399"/>
      <c r="G212" s="399">
        <f t="shared" ref="G212:G218" si="50">H212+I212</f>
        <v>59547677288</v>
      </c>
      <c r="H212" s="399">
        <v>59547677288</v>
      </c>
      <c r="I212" s="399">
        <v>0</v>
      </c>
      <c r="J212" s="500"/>
      <c r="K212" s="500">
        <f t="shared" si="46"/>
        <v>2.803781824777094</v>
      </c>
      <c r="L212" s="447"/>
      <c r="M212" s="447"/>
      <c r="Q212" s="437">
        <f t="shared" si="44"/>
        <v>0</v>
      </c>
      <c r="V212" s="448" t="s">
        <v>430</v>
      </c>
    </row>
    <row r="213" spans="1:37" s="448" customFormat="1" ht="24" customHeight="1">
      <c r="A213" s="444"/>
      <c r="B213" s="444" t="s">
        <v>285</v>
      </c>
      <c r="C213" s="444">
        <v>15162437971</v>
      </c>
      <c r="D213" s="399"/>
      <c r="E213" s="399"/>
      <c r="F213" s="399"/>
      <c r="G213" s="399">
        <f t="shared" si="50"/>
        <v>102429481521</v>
      </c>
      <c r="H213" s="399">
        <v>102429481521</v>
      </c>
      <c r="I213" s="399">
        <v>0</v>
      </c>
      <c r="J213" s="500"/>
      <c r="K213" s="500">
        <f t="shared" si="46"/>
        <v>6.7554757168279131</v>
      </c>
      <c r="L213" s="447"/>
      <c r="M213" s="447"/>
      <c r="Q213" s="437">
        <f t="shared" si="44"/>
        <v>0</v>
      </c>
      <c r="V213" s="448" t="s">
        <v>430</v>
      </c>
    </row>
    <row r="214" spans="1:37" s="448" customFormat="1" ht="24" customHeight="1">
      <c r="A214" s="444"/>
      <c r="B214" s="444" t="s">
        <v>585</v>
      </c>
      <c r="C214" s="444">
        <v>374784133313</v>
      </c>
      <c r="D214" s="399"/>
      <c r="E214" s="399"/>
      <c r="F214" s="399"/>
      <c r="G214" s="399">
        <f t="shared" si="50"/>
        <v>31154952627</v>
      </c>
      <c r="H214" s="399">
        <v>31154952627</v>
      </c>
      <c r="I214" s="399">
        <v>0</v>
      </c>
      <c r="J214" s="500"/>
      <c r="K214" s="500">
        <f t="shared" si="46"/>
        <v>8.3127725689980114E-2</v>
      </c>
      <c r="L214" s="447"/>
      <c r="M214" s="447"/>
      <c r="Q214" s="437">
        <f t="shared" si="44"/>
        <v>0</v>
      </c>
      <c r="V214" s="448" t="s">
        <v>430</v>
      </c>
    </row>
    <row r="215" spans="1:37" s="448" customFormat="1" ht="51.75" customHeight="1">
      <c r="A215" s="444"/>
      <c r="B215" s="444" t="s">
        <v>586</v>
      </c>
      <c r="C215" s="444">
        <v>18036675200</v>
      </c>
      <c r="D215" s="399"/>
      <c r="E215" s="399"/>
      <c r="F215" s="399"/>
      <c r="G215" s="399">
        <f t="shared" si="50"/>
        <v>24124504428</v>
      </c>
      <c r="H215" s="399">
        <v>0</v>
      </c>
      <c r="I215" s="399">
        <v>24124504428</v>
      </c>
      <c r="J215" s="500"/>
      <c r="K215" s="500">
        <f t="shared" si="46"/>
        <v>1.3375250239024097</v>
      </c>
      <c r="L215" s="447"/>
      <c r="M215" s="447"/>
      <c r="Q215" s="437">
        <f t="shared" si="44"/>
        <v>0</v>
      </c>
      <c r="V215" s="448" t="s">
        <v>430</v>
      </c>
    </row>
    <row r="216" spans="1:37" s="448" customFormat="1" ht="24" customHeight="1">
      <c r="A216" s="444"/>
      <c r="B216" s="444" t="s">
        <v>587</v>
      </c>
      <c r="C216" s="444">
        <v>954983600</v>
      </c>
      <c r="D216" s="399"/>
      <c r="E216" s="399"/>
      <c r="F216" s="399"/>
      <c r="G216" s="399">
        <f t="shared" si="50"/>
        <v>2985347000</v>
      </c>
      <c r="H216" s="399">
        <v>2985347000</v>
      </c>
      <c r="I216" s="399">
        <v>0</v>
      </c>
      <c r="J216" s="500"/>
      <c r="K216" s="500">
        <f t="shared" si="46"/>
        <v>3.1260714843689463</v>
      </c>
      <c r="L216" s="447"/>
      <c r="M216" s="447"/>
      <c r="Q216" s="437">
        <f t="shared" si="44"/>
        <v>0</v>
      </c>
      <c r="V216" s="448" t="s">
        <v>430</v>
      </c>
    </row>
    <row r="217" spans="1:37" s="514" customFormat="1" ht="24" customHeight="1">
      <c r="A217" s="531"/>
      <c r="B217" s="532" t="s">
        <v>612</v>
      </c>
      <c r="C217" s="531"/>
      <c r="D217" s="37"/>
      <c r="E217" s="37"/>
      <c r="F217" s="37"/>
      <c r="G217" s="399">
        <f t="shared" si="50"/>
        <v>462160000</v>
      </c>
      <c r="H217" s="37"/>
      <c r="I217" s="37">
        <v>462160000</v>
      </c>
      <c r="J217" s="349"/>
      <c r="K217" s="349"/>
      <c r="L217" s="447"/>
      <c r="M217" s="447"/>
      <c r="Q217" s="437"/>
    </row>
    <row r="218" spans="1:37" s="514" customFormat="1" ht="40.5" customHeight="1">
      <c r="A218" s="531"/>
      <c r="B218" s="533" t="s">
        <v>613</v>
      </c>
      <c r="C218" s="531"/>
      <c r="D218" s="37"/>
      <c r="E218" s="37"/>
      <c r="F218" s="37"/>
      <c r="G218" s="399">
        <f t="shared" si="50"/>
        <v>1004000000</v>
      </c>
      <c r="H218" s="37"/>
      <c r="I218" s="37">
        <v>1004000000</v>
      </c>
      <c r="J218" s="349"/>
      <c r="K218" s="349"/>
      <c r="L218" s="447"/>
      <c r="M218" s="447"/>
      <c r="Q218" s="437"/>
    </row>
    <row r="219" spans="1:37" s="432" customFormat="1" ht="24" customHeight="1">
      <c r="A219" s="453" t="s">
        <v>289</v>
      </c>
      <c r="B219" s="429" t="s">
        <v>286</v>
      </c>
      <c r="C219" s="430">
        <v>60448539578</v>
      </c>
      <c r="D219" s="401"/>
      <c r="E219" s="401"/>
      <c r="F219" s="401"/>
      <c r="G219" s="401">
        <f t="shared" si="47"/>
        <v>124564751800</v>
      </c>
      <c r="H219" s="401">
        <v>124564751800</v>
      </c>
      <c r="I219" s="401"/>
      <c r="J219" s="501"/>
      <c r="K219" s="501">
        <f t="shared" si="46"/>
        <v>2.0606742970070835</v>
      </c>
      <c r="L219" s="431"/>
      <c r="M219" s="431"/>
      <c r="Q219" s="443">
        <f t="shared" si="44"/>
        <v>0</v>
      </c>
    </row>
    <row r="220" spans="1:37" s="437" customFormat="1" ht="24" customHeight="1">
      <c r="A220" s="505" t="s">
        <v>23</v>
      </c>
      <c r="B220" s="438" t="s">
        <v>60</v>
      </c>
      <c r="C220" s="433">
        <v>1624643094578</v>
      </c>
      <c r="D220" s="372"/>
      <c r="E220" s="372"/>
      <c r="F220" s="372"/>
      <c r="G220" s="372">
        <f t="shared" si="47"/>
        <v>2084329147522</v>
      </c>
      <c r="H220" s="372">
        <v>1451196787482</v>
      </c>
      <c r="I220" s="372">
        <f>630249274207+2747000000+136085833</f>
        <v>633132360040</v>
      </c>
      <c r="J220" s="497"/>
      <c r="K220" s="497">
        <f t="shared" si="46"/>
        <v>1.2829458694516553</v>
      </c>
      <c r="L220" s="476"/>
      <c r="M220" s="476"/>
      <c r="Q220" s="437">
        <f t="shared" si="44"/>
        <v>0</v>
      </c>
    </row>
    <row r="221" spans="1:37" s="437" customFormat="1" ht="24" customHeight="1">
      <c r="A221" s="152" t="s">
        <v>24</v>
      </c>
      <c r="B221" s="433" t="s">
        <v>90</v>
      </c>
      <c r="C221" s="433">
        <v>5197115842232</v>
      </c>
      <c r="D221" s="372"/>
      <c r="E221" s="372"/>
      <c r="F221" s="372"/>
      <c r="G221" s="372">
        <f>H221+I221</f>
        <v>6206614486524</v>
      </c>
      <c r="H221" s="372">
        <v>5075923000000</v>
      </c>
      <c r="I221" s="372">
        <v>1130691486524</v>
      </c>
      <c r="J221" s="497"/>
      <c r="K221" s="497">
        <f t="shared" si="46"/>
        <v>1.1942420902164173</v>
      </c>
      <c r="L221" s="476"/>
      <c r="M221" s="476"/>
      <c r="Q221" s="437">
        <f t="shared" si="44"/>
        <v>0</v>
      </c>
    </row>
    <row r="222" spans="1:37" s="437" customFormat="1" ht="24" customHeight="1">
      <c r="A222" s="152" t="s">
        <v>25</v>
      </c>
      <c r="B222" s="433" t="s">
        <v>121</v>
      </c>
      <c r="C222" s="433">
        <v>246033348966</v>
      </c>
      <c r="D222" s="372"/>
      <c r="E222" s="372"/>
      <c r="F222" s="372"/>
      <c r="G222" s="372">
        <f t="shared" si="47"/>
        <v>379596069808</v>
      </c>
      <c r="H222" s="372">
        <v>101334048253</v>
      </c>
      <c r="I222" s="372">
        <v>278262021555</v>
      </c>
      <c r="J222" s="497"/>
      <c r="K222" s="497">
        <f t="shared" si="46"/>
        <v>1.5428642962562664</v>
      </c>
      <c r="L222" s="476"/>
      <c r="M222" s="476"/>
      <c r="Q222" s="437">
        <f t="shared" si="44"/>
        <v>0</v>
      </c>
    </row>
    <row r="223" spans="1:37" s="437" customFormat="1" ht="24" customHeight="1">
      <c r="A223" s="505" t="s">
        <v>26</v>
      </c>
      <c r="B223" s="438" t="s">
        <v>122</v>
      </c>
      <c r="C223" s="434">
        <v>97678434000</v>
      </c>
      <c r="D223" s="372">
        <f>E223+F223</f>
        <v>23000000000</v>
      </c>
      <c r="E223" s="372">
        <v>23000000000</v>
      </c>
      <c r="F223" s="372"/>
      <c r="G223" s="372">
        <f t="shared" si="47"/>
        <v>35678434000</v>
      </c>
      <c r="H223" s="372">
        <v>35678434000</v>
      </c>
      <c r="I223" s="372">
        <v>0</v>
      </c>
      <c r="J223" s="497">
        <f>G223/D223</f>
        <v>1.5512362608695651</v>
      </c>
      <c r="K223" s="497">
        <f t="shared" si="46"/>
        <v>0.3652641892272761</v>
      </c>
      <c r="L223" s="436">
        <f>+H223/E223</f>
        <v>1.5512362608695651</v>
      </c>
      <c r="M223" s="476"/>
      <c r="Q223" s="437">
        <f t="shared" si="44"/>
        <v>0</v>
      </c>
    </row>
    <row r="224" spans="1:37" s="18" customFormat="1" ht="24.75" customHeight="1">
      <c r="A224" s="373"/>
      <c r="D224" s="364"/>
      <c r="E224" s="364"/>
      <c r="F224" s="364"/>
      <c r="G224" s="364"/>
      <c r="H224" s="364"/>
      <c r="I224" s="364"/>
      <c r="J224" s="277"/>
      <c r="K224" s="277"/>
      <c r="L224" s="365"/>
      <c r="M224" s="373"/>
      <c r="N224" s="7"/>
    </row>
    <row r="225" spans="2:9" ht="21.75" customHeight="1">
      <c r="B225" s="18"/>
      <c r="C225" s="18"/>
      <c r="D225" s="364"/>
      <c r="E225" s="364"/>
      <c r="F225" s="364"/>
      <c r="G225" s="364"/>
      <c r="H225" s="364"/>
      <c r="I225" s="364"/>
    </row>
  </sheetData>
  <autoFilter ref="A1:N225"/>
  <mergeCells count="15">
    <mergeCell ref="V67:V70"/>
    <mergeCell ref="V81:V82"/>
    <mergeCell ref="N1:O3"/>
    <mergeCell ref="A2:B2"/>
    <mergeCell ref="A3:M3"/>
    <mergeCell ref="A4:M4"/>
    <mergeCell ref="E7:F7"/>
    <mergeCell ref="D7:D8"/>
    <mergeCell ref="D2:M2"/>
    <mergeCell ref="A7:A8"/>
    <mergeCell ref="B7:B8"/>
    <mergeCell ref="G7:G8"/>
    <mergeCell ref="H7:I7"/>
    <mergeCell ref="C7:C8"/>
    <mergeCell ref="J7:K7"/>
  </mergeCells>
  <phoneticPr fontId="5" type="noConversion"/>
  <pageMargins left="0.63" right="0.2" top="0.51" bottom="0.42" header="0.3" footer="0.38"/>
  <pageSetup paperSize="9" orientation="landscape" r:id="rId1"/>
  <headerFooter alignWithMargins="0">
    <oddHeader>&amp;C&amp;P</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14"/>
  <sheetViews>
    <sheetView tabSelected="1" workbookViewId="0">
      <selection activeCell="X33" sqref="X33"/>
    </sheetView>
  </sheetViews>
  <sheetFormatPr defaultRowHeight="15"/>
  <cols>
    <col min="1" max="1" width="4" style="1" customWidth="1"/>
    <col min="2" max="2" width="32.625" style="1" customWidth="1"/>
    <col min="3" max="3" width="15.75" style="734" hidden="1" customWidth="1"/>
    <col min="4" max="4" width="14.625" style="1" customWidth="1"/>
    <col min="5" max="5" width="14.625" style="1" hidden="1" customWidth="1"/>
    <col min="6" max="6" width="14.75" style="1" hidden="1" customWidth="1"/>
    <col min="7" max="7" width="15" style="1" hidden="1" customWidth="1"/>
    <col min="8" max="8" width="16.375" style="1" customWidth="1"/>
    <col min="9" max="9" width="16.625" style="1" customWidth="1"/>
    <col min="10" max="10" width="14.875" style="1" hidden="1" customWidth="1"/>
    <col min="11" max="11" width="7.75" style="736" customWidth="1"/>
    <col min="12" max="12" width="8.5" style="736" customWidth="1"/>
    <col min="13" max="14" width="7" style="91" hidden="1" customWidth="1"/>
    <col min="15" max="16" width="17.875" style="1" hidden="1" customWidth="1"/>
    <col min="17" max="17" width="15.75" style="1" hidden="1" customWidth="1"/>
    <col min="18" max="18" width="23.125" style="1" hidden="1" customWidth="1"/>
    <col min="19" max="19" width="12.75" style="1" hidden="1" customWidth="1"/>
    <col min="20" max="20" width="15.25" style="1" hidden="1" customWidth="1"/>
    <col min="21" max="21" width="0" style="1" hidden="1" customWidth="1"/>
    <col min="22" max="31" width="9" style="1"/>
    <col min="32" max="32" width="17.25" style="1" customWidth="1"/>
    <col min="33" max="33" width="17.625" style="1" customWidth="1"/>
    <col min="34" max="34" width="16.875" style="1" customWidth="1"/>
    <col min="35" max="16384" width="9" style="1"/>
  </cols>
  <sheetData>
    <row r="1" spans="1:34" ht="16.5" customHeight="1">
      <c r="A1" s="887"/>
      <c r="B1" s="887"/>
      <c r="C1" s="713"/>
      <c r="D1" s="666"/>
      <c r="E1" s="772"/>
      <c r="F1" s="666"/>
      <c r="G1" s="888" t="s">
        <v>486</v>
      </c>
      <c r="H1" s="888"/>
      <c r="I1" s="888"/>
      <c r="J1" s="888"/>
      <c r="K1" s="888"/>
      <c r="L1" s="888"/>
      <c r="M1" s="888"/>
      <c r="N1" s="888"/>
      <c r="O1" s="669"/>
      <c r="P1" s="889" t="s">
        <v>302</v>
      </c>
      <c r="Q1" s="889"/>
    </row>
    <row r="2" spans="1:34" ht="18.75">
      <c r="A2" s="890" t="s">
        <v>515</v>
      </c>
      <c r="B2" s="890"/>
      <c r="C2" s="890"/>
      <c r="D2" s="890"/>
      <c r="E2" s="890"/>
      <c r="F2" s="890"/>
      <c r="G2" s="890"/>
      <c r="H2" s="890"/>
      <c r="I2" s="890"/>
      <c r="J2" s="890"/>
      <c r="K2" s="890"/>
      <c r="L2" s="890"/>
      <c r="M2" s="890"/>
      <c r="N2" s="890"/>
      <c r="O2" s="667"/>
      <c r="P2" s="889"/>
      <c r="Q2" s="889"/>
      <c r="R2" s="1">
        <f>10878-373</f>
        <v>10505</v>
      </c>
    </row>
    <row r="3" spans="1:34" s="2" customFormat="1" ht="28.5" customHeight="1">
      <c r="A3" s="891" t="s">
        <v>714</v>
      </c>
      <c r="B3" s="891"/>
      <c r="C3" s="891"/>
      <c r="D3" s="891"/>
      <c r="E3" s="891"/>
      <c r="F3" s="891"/>
      <c r="G3" s="891"/>
      <c r="H3" s="891"/>
      <c r="I3" s="891"/>
      <c r="J3" s="891"/>
      <c r="K3" s="891"/>
      <c r="L3" s="891"/>
      <c r="M3" s="891"/>
      <c r="N3" s="891"/>
      <c r="O3" s="714"/>
      <c r="P3" s="889"/>
      <c r="Q3" s="889"/>
    </row>
    <row r="4" spans="1:34" ht="35.25" customHeight="1">
      <c r="B4" s="2"/>
      <c r="C4" s="672" t="s">
        <v>430</v>
      </c>
      <c r="D4" s="2"/>
      <c r="E4" s="715" t="s">
        <v>430</v>
      </c>
      <c r="F4" s="715" t="s">
        <v>430</v>
      </c>
      <c r="G4" s="2" t="s">
        <v>430</v>
      </c>
      <c r="H4" s="2"/>
      <c r="I4" s="892" t="s">
        <v>18</v>
      </c>
      <c r="J4" s="892"/>
      <c r="K4" s="892"/>
      <c r="L4" s="892"/>
      <c r="M4" s="763" t="s">
        <v>430</v>
      </c>
      <c r="N4" s="763" t="s">
        <v>430</v>
      </c>
      <c r="O4" s="672">
        <f>H8-I8</f>
        <v>293483173265</v>
      </c>
      <c r="P4" s="889"/>
      <c r="Q4" s="889"/>
    </row>
    <row r="5" spans="1:34" ht="18.75" hidden="1" customHeight="1">
      <c r="B5" s="2"/>
      <c r="C5" s="672"/>
      <c r="D5" s="2"/>
      <c r="E5" s="2"/>
      <c r="F5" s="2"/>
      <c r="G5" s="2"/>
      <c r="H5" s="2"/>
      <c r="I5" s="668"/>
      <c r="J5" s="668"/>
      <c r="K5" s="716"/>
      <c r="L5" s="716"/>
      <c r="M5" s="763"/>
      <c r="N5" s="763"/>
      <c r="O5" s="672"/>
      <c r="P5" s="889"/>
      <c r="Q5" s="889"/>
    </row>
    <row r="6" spans="1:34" s="3" customFormat="1" ht="25.5" customHeight="1">
      <c r="A6" s="893" t="s">
        <v>0</v>
      </c>
      <c r="B6" s="894" t="s">
        <v>30</v>
      </c>
      <c r="C6" s="895" t="s">
        <v>519</v>
      </c>
      <c r="D6" s="897" t="s">
        <v>517</v>
      </c>
      <c r="E6" s="899" t="s">
        <v>707</v>
      </c>
      <c r="F6" s="899" t="s">
        <v>708</v>
      </c>
      <c r="G6" s="895" t="s">
        <v>705</v>
      </c>
      <c r="H6" s="900" t="s">
        <v>518</v>
      </c>
      <c r="I6" s="901"/>
      <c r="J6" s="717"/>
      <c r="K6" s="902" t="s">
        <v>32</v>
      </c>
      <c r="L6" s="903"/>
      <c r="M6" s="904" t="s">
        <v>32</v>
      </c>
      <c r="N6" s="901"/>
      <c r="O6" s="670"/>
      <c r="P6" s="889"/>
      <c r="Q6" s="889"/>
    </row>
    <row r="7" spans="1:34" s="3" customFormat="1" ht="25.5" customHeight="1">
      <c r="A7" s="893"/>
      <c r="B7" s="894"/>
      <c r="C7" s="896"/>
      <c r="D7" s="898"/>
      <c r="E7" s="896"/>
      <c r="F7" s="896"/>
      <c r="G7" s="896"/>
      <c r="H7" s="665" t="s">
        <v>40</v>
      </c>
      <c r="I7" s="665" t="s">
        <v>495</v>
      </c>
      <c r="J7" s="718"/>
      <c r="K7" s="800" t="s">
        <v>31</v>
      </c>
      <c r="L7" s="782" t="s">
        <v>520</v>
      </c>
      <c r="M7" s="717" t="s">
        <v>703</v>
      </c>
      <c r="N7" s="393" t="s">
        <v>706</v>
      </c>
      <c r="O7" s="719">
        <f>I8-'[3]bieu 2 chi'!H10</f>
        <v>17079436260</v>
      </c>
      <c r="P7" s="513">
        <f>H8-'[3]bieu 4-50'!E7</f>
        <v>7251303289808</v>
      </c>
      <c r="Q7" s="513">
        <f>I8-'[3]bieu 4-50'!F7</f>
        <v>7149969241555</v>
      </c>
      <c r="R7" s="121" t="s">
        <v>601</v>
      </c>
    </row>
    <row r="8" spans="1:34" s="3" customFormat="1" ht="27.75" customHeight="1">
      <c r="A8" s="393"/>
      <c r="B8" s="393" t="s">
        <v>41</v>
      </c>
      <c r="C8" s="396">
        <f t="shared" ref="C8:I8" si="0">+C9+C31+C32+C33+C36+C37</f>
        <v>10878427247131</v>
      </c>
      <c r="D8" s="396">
        <f t="shared" si="0"/>
        <v>8783693000000</v>
      </c>
      <c r="E8" s="396">
        <f t="shared" si="0"/>
        <v>8454073000000</v>
      </c>
      <c r="F8" s="396">
        <f>+F9+F31+F32+F33+F36+F37</f>
        <v>8652193000000</v>
      </c>
      <c r="G8" s="396">
        <f t="shared" si="0"/>
        <v>8550773000000</v>
      </c>
      <c r="H8" s="396">
        <f t="shared" si="0"/>
        <v>11487736417071</v>
      </c>
      <c r="I8" s="396">
        <f t="shared" si="0"/>
        <v>11194253243806</v>
      </c>
      <c r="J8" s="720"/>
      <c r="K8" s="497">
        <f>H8/D8</f>
        <v>1.3078481245953155</v>
      </c>
      <c r="L8" s="497">
        <f t="shared" ref="L8:L28" si="1">H8/C8</f>
        <v>1.0560107776701539</v>
      </c>
      <c r="M8" s="764">
        <f>H8/F8</f>
        <v>1.3277254006089554</v>
      </c>
      <c r="N8" s="764">
        <f>H8/G8</f>
        <v>1.3434734400119148</v>
      </c>
      <c r="O8" s="719">
        <f>1820380000000+F33</f>
        <v>8454073000000</v>
      </c>
      <c r="Q8" s="155"/>
      <c r="S8" s="3">
        <f>D8-7883230000000</f>
        <v>900463000000</v>
      </c>
      <c r="T8" s="3">
        <v>9182246686504</v>
      </c>
      <c r="AF8" s="3">
        <f>D9+D33</f>
        <v>8783693000000</v>
      </c>
      <c r="AG8" s="3">
        <v>10877019782131</v>
      </c>
      <c r="AH8" s="3">
        <v>10503274380314</v>
      </c>
    </row>
    <row r="9" spans="1:34" ht="26.25" customHeight="1">
      <c r="A9" s="721" t="s">
        <v>9</v>
      </c>
      <c r="B9" s="722" t="s">
        <v>42</v>
      </c>
      <c r="C9" s="396">
        <f>C10++C28+C30+C29</f>
        <v>2207613555371</v>
      </c>
      <c r="D9" s="396">
        <f>D10+D28+D30</f>
        <v>2150000000000</v>
      </c>
      <c r="E9" s="396">
        <f>E10+E28+E30</f>
        <v>1820380000000</v>
      </c>
      <c r="F9" s="396">
        <f>F10+F28+F30</f>
        <v>2018500000000</v>
      </c>
      <c r="G9" s="396">
        <f>G10+G28+G30</f>
        <v>1917080000000</v>
      </c>
      <c r="H9" s="396">
        <f>H10++H28+H30+H29</f>
        <v>2328619898843</v>
      </c>
      <c r="I9" s="396">
        <f>I10++I28+I30+I29</f>
        <v>2136470773831</v>
      </c>
      <c r="J9" s="720"/>
      <c r="K9" s="497">
        <f t="shared" ref="K9:K15" si="2">H9/D9</f>
        <v>1.0830790227176743</v>
      </c>
      <c r="L9" s="497">
        <f t="shared" si="1"/>
        <v>1.0548131910032887</v>
      </c>
      <c r="M9" s="764">
        <f t="shared" ref="M9:M35" si="3">H9/F9</f>
        <v>1.1536387906083725</v>
      </c>
      <c r="N9" s="764">
        <f t="shared" ref="N9:N35" si="4">H9/G9</f>
        <v>1.2146701748716799</v>
      </c>
      <c r="O9" s="719">
        <f>O8-F8</f>
        <v>-198120000000</v>
      </c>
      <c r="T9" s="1">
        <v>5637583553551</v>
      </c>
      <c r="AG9" s="1">
        <f>H8-AG8</f>
        <v>610716634940</v>
      </c>
      <c r="AH9" s="1">
        <f>I8-AH8</f>
        <v>690978863492</v>
      </c>
    </row>
    <row r="10" spans="1:34" s="725" customFormat="1" ht="27" customHeight="1">
      <c r="A10" s="737" t="s">
        <v>1</v>
      </c>
      <c r="B10" s="723" t="s">
        <v>7</v>
      </c>
      <c r="C10" s="696">
        <f t="shared" ref="C10:I10" si="5">SUM(C11:C27)</f>
        <v>2148565144367</v>
      </c>
      <c r="D10" s="696">
        <f t="shared" si="5"/>
        <v>2120000000000</v>
      </c>
      <c r="E10" s="696">
        <f t="shared" ref="E10" si="6">SUM(E11:E27)</f>
        <v>1820380000000</v>
      </c>
      <c r="F10" s="696">
        <f t="shared" si="5"/>
        <v>2000000000000</v>
      </c>
      <c r="G10" s="696">
        <f t="shared" si="5"/>
        <v>1917080000000</v>
      </c>
      <c r="H10" s="696">
        <f t="shared" si="5"/>
        <v>2241491003538</v>
      </c>
      <c r="I10" s="696">
        <f t="shared" si="5"/>
        <v>2102475773831</v>
      </c>
      <c r="J10" s="724"/>
      <c r="K10" s="498">
        <f>H10/D10</f>
        <v>1.0573070771405659</v>
      </c>
      <c r="L10" s="498">
        <f t="shared" si="1"/>
        <v>1.0432501939327408</v>
      </c>
      <c r="M10" s="765">
        <f t="shared" si="3"/>
        <v>1.120745501769</v>
      </c>
      <c r="N10" s="765">
        <f>H10/G10</f>
        <v>1.1692214219218813</v>
      </c>
      <c r="O10" s="510">
        <f>1460+641</f>
        <v>2101</v>
      </c>
      <c r="P10" s="725" t="s">
        <v>304</v>
      </c>
      <c r="Q10" s="725" t="s">
        <v>303</v>
      </c>
      <c r="T10" s="725">
        <v>880559982491</v>
      </c>
    </row>
    <row r="11" spans="1:34" ht="36" customHeight="1">
      <c r="A11" s="721">
        <v>1</v>
      </c>
      <c r="B11" s="700" t="s">
        <v>161</v>
      </c>
      <c r="C11" s="693">
        <v>977016967136</v>
      </c>
      <c r="D11" s="693">
        <f>'[3]bieu 4-50'!C10</f>
        <v>1156000000000</v>
      </c>
      <c r="E11" s="693">
        <v>1155000000000</v>
      </c>
      <c r="F11" s="693">
        <v>1155000000000</v>
      </c>
      <c r="G11" s="693">
        <f>'[3]bieu 4-50'!D10</f>
        <v>1156000000000</v>
      </c>
      <c r="H11" s="693">
        <f>'[3]bieu 4-50'!E10</f>
        <v>1054796372670</v>
      </c>
      <c r="I11" s="693">
        <f>'[3]bieu 4-50'!F10</f>
        <v>1054796372670</v>
      </c>
      <c r="J11" s="726"/>
      <c r="K11" s="500">
        <f>H11/D11</f>
        <v>0.91245360957612454</v>
      </c>
      <c r="L11" s="500">
        <f>H11/C11</f>
        <v>1.0796090632509694</v>
      </c>
      <c r="M11" s="353">
        <f>H11/F11</f>
        <v>0.91324361270129872</v>
      </c>
      <c r="N11" s="353">
        <f>H11/G11</f>
        <v>0.91245360957612454</v>
      </c>
      <c r="O11" s="511"/>
      <c r="P11" s="1">
        <f>D11+D12+D13+D14+D15+D20+D21+D25+D27+D17</f>
        <v>1741000000000</v>
      </c>
      <c r="Q11" s="1">
        <f>D18+D24+D23+D19</f>
        <v>379000000000</v>
      </c>
      <c r="R11" s="1">
        <f>P11+Q11-D10</f>
        <v>0</v>
      </c>
      <c r="T11" s="1">
        <v>4418475000000</v>
      </c>
    </row>
    <row r="12" spans="1:34" ht="36" customHeight="1">
      <c r="A12" s="721">
        <v>2</v>
      </c>
      <c r="B12" s="700" t="s">
        <v>162</v>
      </c>
      <c r="C12" s="693">
        <v>8653884056</v>
      </c>
      <c r="D12" s="693">
        <f>'[3]bieu 4-50'!C11</f>
        <v>12000000000</v>
      </c>
      <c r="E12" s="693">
        <v>10000000000</v>
      </c>
      <c r="F12" s="693">
        <v>10000000000</v>
      </c>
      <c r="G12" s="693">
        <f>'[3]bieu 4-50'!D11</f>
        <v>12000000000</v>
      </c>
      <c r="H12" s="693">
        <f>'[3]bieu 4-50'!E11</f>
        <v>5522963189</v>
      </c>
      <c r="I12" s="693">
        <f>'[3]bieu 4-50'!F11</f>
        <v>5522963189</v>
      </c>
      <c r="J12" s="726"/>
      <c r="K12" s="500">
        <f t="shared" si="2"/>
        <v>0.46024693241666664</v>
      </c>
      <c r="L12" s="500">
        <f t="shared" si="1"/>
        <v>0.63820628439905691</v>
      </c>
      <c r="M12" s="353">
        <f t="shared" si="3"/>
        <v>0.55229631889999997</v>
      </c>
      <c r="N12" s="353">
        <f t="shared" si="4"/>
        <v>0.46024693241666664</v>
      </c>
      <c r="O12" s="511"/>
      <c r="T12" s="1">
        <v>778640842232</v>
      </c>
    </row>
    <row r="13" spans="1:34" ht="36" customHeight="1">
      <c r="A13" s="721">
        <v>3</v>
      </c>
      <c r="B13" s="700" t="s">
        <v>163</v>
      </c>
      <c r="C13" s="693">
        <v>3517948658</v>
      </c>
      <c r="D13" s="693">
        <f>'[3]bieu 4-50'!C12</f>
        <v>2000000000</v>
      </c>
      <c r="E13" s="693">
        <v>1000000000</v>
      </c>
      <c r="F13" s="693">
        <v>1000000000</v>
      </c>
      <c r="G13" s="693">
        <f>'[3]bieu 4-50'!D12</f>
        <v>2000000000</v>
      </c>
      <c r="H13" s="693">
        <f>'[3]bieu 4-50'!E12</f>
        <v>11458176311</v>
      </c>
      <c r="I13" s="693">
        <f>'[3]bieu 4-50'!F12</f>
        <v>11458176311</v>
      </c>
      <c r="J13" s="726"/>
      <c r="K13" s="500">
        <f t="shared" si="2"/>
        <v>5.7290881555000004</v>
      </c>
      <c r="L13" s="500">
        <f t="shared" si="1"/>
        <v>3.2570618348688818</v>
      </c>
      <c r="M13" s="353">
        <f t="shared" si="3"/>
        <v>11.458176311000001</v>
      </c>
      <c r="N13" s="353">
        <f t="shared" si="4"/>
        <v>5.7290881555000004</v>
      </c>
      <c r="O13" s="511"/>
      <c r="T13" s="1">
        <f>T8+T9+T10-T11-T12</f>
        <v>10503274380314</v>
      </c>
    </row>
    <row r="14" spans="1:34" ht="31.5" customHeight="1">
      <c r="A14" s="721">
        <v>4</v>
      </c>
      <c r="B14" s="700" t="s">
        <v>43</v>
      </c>
      <c r="C14" s="693">
        <v>350181381379</v>
      </c>
      <c r="D14" s="693">
        <f>'[3]bieu 4-50'!C13</f>
        <v>287000000000</v>
      </c>
      <c r="E14" s="693">
        <v>300000000000</v>
      </c>
      <c r="F14" s="693">
        <v>300000000000</v>
      </c>
      <c r="G14" s="693">
        <f>'[3]bieu 4-50'!D13</f>
        <v>287000000000</v>
      </c>
      <c r="H14" s="693">
        <f>'[3]bieu 4-50'!E13</f>
        <v>425773983455</v>
      </c>
      <c r="I14" s="693">
        <f>'[3]bieu 4-50'!F13</f>
        <v>425773983455</v>
      </c>
      <c r="J14" s="726"/>
      <c r="K14" s="500">
        <f t="shared" si="2"/>
        <v>1.4835330433972125</v>
      </c>
      <c r="L14" s="500">
        <f t="shared" si="1"/>
        <v>1.2158669937799647</v>
      </c>
      <c r="M14" s="353">
        <f t="shared" si="3"/>
        <v>1.4192466115166666</v>
      </c>
      <c r="N14" s="353">
        <f t="shared" si="4"/>
        <v>1.4835330433972125</v>
      </c>
      <c r="O14" s="511"/>
      <c r="T14" s="1">
        <f>T13-I8</f>
        <v>-690978863492</v>
      </c>
    </row>
    <row r="15" spans="1:34" ht="31.5" customHeight="1">
      <c r="A15" s="721">
        <v>5</v>
      </c>
      <c r="B15" s="700" t="s">
        <v>164</v>
      </c>
      <c r="C15" s="693">
        <v>51414941242</v>
      </c>
      <c r="D15" s="693">
        <f>'[3]bieu 4-50'!C14</f>
        <v>57000000000</v>
      </c>
      <c r="E15" s="693">
        <f>24000000000+56000000000</f>
        <v>80000000000</v>
      </c>
      <c r="F15" s="693">
        <v>56000000000</v>
      </c>
      <c r="G15" s="693">
        <f>'[3]bieu 4-50'!D14</f>
        <v>57000000000</v>
      </c>
      <c r="H15" s="693">
        <f>'[3]bieu 4-50'!E14</f>
        <v>52358801138</v>
      </c>
      <c r="I15" s="693">
        <f>'[3]bieu 4-50'!F14</f>
        <v>52358801138</v>
      </c>
      <c r="J15" s="726"/>
      <c r="K15" s="500">
        <f t="shared" si="2"/>
        <v>0.91857545856140355</v>
      </c>
      <c r="L15" s="500">
        <f t="shared" si="1"/>
        <v>1.0183576966772643</v>
      </c>
      <c r="M15" s="353">
        <f t="shared" si="3"/>
        <v>0.93497859174999998</v>
      </c>
      <c r="N15" s="353">
        <f t="shared" si="4"/>
        <v>0.91857545856140355</v>
      </c>
      <c r="O15" s="511"/>
      <c r="T15" s="1">
        <v>373745401817</v>
      </c>
    </row>
    <row r="16" spans="1:34" ht="36" hidden="1" customHeight="1">
      <c r="A16" s="721">
        <v>6</v>
      </c>
      <c r="B16" s="700" t="s">
        <v>165</v>
      </c>
      <c r="C16" s="693"/>
      <c r="D16" s="693"/>
      <c r="E16" s="693"/>
      <c r="F16" s="693"/>
      <c r="G16" s="693"/>
      <c r="H16" s="693"/>
      <c r="I16" s="693"/>
      <c r="J16" s="726"/>
      <c r="K16" s="500"/>
      <c r="L16" s="500" t="e">
        <f t="shared" si="1"/>
        <v>#DIV/0!</v>
      </c>
      <c r="M16" s="353" t="e">
        <f t="shared" si="3"/>
        <v>#DIV/0!</v>
      </c>
      <c r="N16" s="353" t="e">
        <f t="shared" si="4"/>
        <v>#DIV/0!</v>
      </c>
      <c r="O16" s="511"/>
    </row>
    <row r="17" spans="1:33" ht="36" customHeight="1">
      <c r="A17" s="721">
        <v>6</v>
      </c>
      <c r="B17" s="700" t="s">
        <v>11</v>
      </c>
      <c r="C17" s="693">
        <v>25577823402</v>
      </c>
      <c r="D17" s="693">
        <f>'[3]bieu 4-50'!C16</f>
        <v>29000000000</v>
      </c>
      <c r="E17" s="693">
        <v>29000000000</v>
      </c>
      <c r="F17" s="693">
        <f>'[3]bieu 4-50'!C16</f>
        <v>29000000000</v>
      </c>
      <c r="G17" s="693">
        <f>'[3]bieu 4-50'!D16</f>
        <v>29000000000</v>
      </c>
      <c r="H17" s="693">
        <f>'[3]bieu 4-50'!E16</f>
        <v>32843162470</v>
      </c>
      <c r="I17" s="693">
        <f>'[3]bieu 4-50'!F16</f>
        <v>32843162470</v>
      </c>
      <c r="J17" s="726"/>
      <c r="K17" s="500">
        <f>H17/D17</f>
        <v>1.1325228437931034</v>
      </c>
      <c r="L17" s="500">
        <f t="shared" si="1"/>
        <v>1.2840483708802175</v>
      </c>
      <c r="M17" s="353">
        <f t="shared" si="3"/>
        <v>1.1325228437931034</v>
      </c>
      <c r="N17" s="353">
        <f t="shared" si="4"/>
        <v>1.1325228437931034</v>
      </c>
      <c r="O17" s="511"/>
      <c r="T17" s="1">
        <f>T13+T15-H8</f>
        <v>-610716634940</v>
      </c>
    </row>
    <row r="18" spans="1:33" ht="36" customHeight="1">
      <c r="A18" s="721">
        <v>7</v>
      </c>
      <c r="B18" s="700" t="s">
        <v>166</v>
      </c>
      <c r="C18" s="693">
        <v>130000000400</v>
      </c>
      <c r="D18" s="693">
        <f>'[3]bieu 4-50'!C17</f>
        <v>140000000000</v>
      </c>
      <c r="E18" s="693">
        <v>50220000000</v>
      </c>
      <c r="F18" s="693">
        <v>135000000000</v>
      </c>
      <c r="G18" s="693">
        <f>'[3]bieu 4-50'!D17</f>
        <v>52080000000</v>
      </c>
      <c r="H18" s="693">
        <f>'[3]bieu 4-50'!E17</f>
        <v>123410822599</v>
      </c>
      <c r="I18" s="693">
        <f>'[3]bieu 4-50'!F17</f>
        <v>45908826011</v>
      </c>
      <c r="J18" s="726"/>
      <c r="K18" s="500">
        <f>H18/D18</f>
        <v>0.88150587570714289</v>
      </c>
      <c r="L18" s="500">
        <f t="shared" si="1"/>
        <v>0.94931401707134144</v>
      </c>
      <c r="M18" s="353">
        <f t="shared" si="3"/>
        <v>0.91415424147407409</v>
      </c>
      <c r="N18" s="353">
        <f t="shared" si="4"/>
        <v>2.3696394508256526</v>
      </c>
      <c r="O18" s="511"/>
    </row>
    <row r="19" spans="1:33" ht="36" customHeight="1">
      <c r="A19" s="721">
        <v>8</v>
      </c>
      <c r="B19" s="700" t="s">
        <v>167</v>
      </c>
      <c r="C19" s="693">
        <v>41096640009</v>
      </c>
      <c r="D19" s="693">
        <f>'[3]bieu 4-50'!C18</f>
        <v>49000000000</v>
      </c>
      <c r="E19" s="693">
        <v>43000000000</v>
      </c>
      <c r="F19" s="693">
        <v>45000000000</v>
      </c>
      <c r="G19" s="693">
        <f>'[3]bieu 4-50'!D18</f>
        <v>47000000000</v>
      </c>
      <c r="H19" s="693">
        <f>'[3]bieu 4-50'!E18</f>
        <v>38982455844</v>
      </c>
      <c r="I19" s="693">
        <f>'[3]bieu 4-50'!F18</f>
        <v>36425116294</v>
      </c>
      <c r="J19" s="726"/>
      <c r="K19" s="500">
        <f>H19/D19</f>
        <v>0.79556032334693882</v>
      </c>
      <c r="L19" s="500">
        <f t="shared" si="1"/>
        <v>0.94855579033865045</v>
      </c>
      <c r="M19" s="353">
        <f t="shared" si="3"/>
        <v>0.86627679653333334</v>
      </c>
      <c r="N19" s="353">
        <f t="shared" si="4"/>
        <v>0.82941395412765961</v>
      </c>
      <c r="O19" s="511"/>
    </row>
    <row r="20" spans="1:33" ht="36" customHeight="1">
      <c r="A20" s="721">
        <v>9</v>
      </c>
      <c r="B20" s="700" t="s">
        <v>168</v>
      </c>
      <c r="C20" s="693">
        <v>190979968268</v>
      </c>
      <c r="D20" s="693">
        <f>'[3]bieu 4-50'!C19</f>
        <v>158000000000</v>
      </c>
      <c r="E20" s="693">
        <v>56000000000</v>
      </c>
      <c r="F20" s="693">
        <v>80000000000</v>
      </c>
      <c r="G20" s="693">
        <f>'[3]bieu 4-50'!D19</f>
        <v>158000000000</v>
      </c>
      <c r="H20" s="693">
        <f>'[3]bieu 4-50'!E19</f>
        <v>167200939292</v>
      </c>
      <c r="I20" s="693">
        <f>'[3]bieu 4-50'!F19</f>
        <v>167200939292</v>
      </c>
      <c r="J20" s="726"/>
      <c r="K20" s="500">
        <f>H20/D20</f>
        <v>1.0582337929873418</v>
      </c>
      <c r="L20" s="500">
        <f t="shared" si="1"/>
        <v>0.87548940765017214</v>
      </c>
      <c r="M20" s="353">
        <f t="shared" si="3"/>
        <v>2.0900117411500001</v>
      </c>
      <c r="N20" s="353">
        <f t="shared" si="4"/>
        <v>1.0582337929873418</v>
      </c>
      <c r="O20" s="511"/>
    </row>
    <row r="21" spans="1:33" ht="36" customHeight="1">
      <c r="A21" s="721">
        <v>10</v>
      </c>
      <c r="B21" s="700" t="s">
        <v>169</v>
      </c>
      <c r="C21" s="693">
        <v>28234133932</v>
      </c>
      <c r="D21" s="693">
        <f>'[3]bieu 4-50'!C20</f>
        <v>13000000000</v>
      </c>
      <c r="E21" s="693">
        <v>10000000000</v>
      </c>
      <c r="F21" s="693">
        <v>10000000000</v>
      </c>
      <c r="G21" s="693">
        <f>'[3]bieu 4-50'!D20</f>
        <v>13000000000</v>
      </c>
      <c r="H21" s="693">
        <f>'[3]bieu 4-50'!E20</f>
        <v>75824821332</v>
      </c>
      <c r="I21" s="693">
        <f>'[3]bieu 4-50'!F20</f>
        <v>75824821332</v>
      </c>
      <c r="J21" s="726"/>
      <c r="K21" s="500">
        <f>H21/D21</f>
        <v>5.8326785640000001</v>
      </c>
      <c r="L21" s="500">
        <f t="shared" si="1"/>
        <v>2.6855727721140288</v>
      </c>
      <c r="M21" s="353">
        <f t="shared" si="3"/>
        <v>7.5824821332000001</v>
      </c>
      <c r="N21" s="353">
        <f t="shared" si="4"/>
        <v>5.8326785640000001</v>
      </c>
      <c r="O21" s="511"/>
    </row>
    <row r="22" spans="1:33" ht="36" customHeight="1">
      <c r="A22" s="721">
        <v>11</v>
      </c>
      <c r="B22" s="700" t="s">
        <v>170</v>
      </c>
      <c r="C22" s="693">
        <v>255767675</v>
      </c>
      <c r="D22" s="693"/>
      <c r="E22" s="693"/>
      <c r="F22" s="693"/>
      <c r="G22" s="693">
        <f>'[3]bieu 4-50'!D21</f>
        <v>0</v>
      </c>
      <c r="H22" s="693">
        <f>'[3]bieu 4-50'!E21</f>
        <v>87550000</v>
      </c>
      <c r="I22" s="693">
        <f>'[3]bieu 4-50'!F21</f>
        <v>87550000</v>
      </c>
      <c r="J22" s="726"/>
      <c r="K22" s="500"/>
      <c r="L22" s="500">
        <f t="shared" si="1"/>
        <v>0.34230283400746397</v>
      </c>
      <c r="M22" s="353"/>
      <c r="N22" s="353"/>
      <c r="O22" s="511"/>
    </row>
    <row r="23" spans="1:33" ht="36" customHeight="1">
      <c r="A23" s="721">
        <v>12</v>
      </c>
      <c r="B23" s="700" t="s">
        <v>12</v>
      </c>
      <c r="C23" s="693">
        <v>74446953151</v>
      </c>
      <c r="D23" s="693">
        <f>'[3]bieu 4-50'!C22</f>
        <v>40000000000</v>
      </c>
      <c r="E23" s="693">
        <v>22000000000</v>
      </c>
      <c r="F23" s="693">
        <v>30000000000</v>
      </c>
      <c r="G23" s="693">
        <f>'[3]bieu 4-50'!D22</f>
        <v>32000000000</v>
      </c>
      <c r="H23" s="693">
        <f>'[3]bieu 4-50'!E22</f>
        <v>149646955657</v>
      </c>
      <c r="I23" s="693">
        <f>'[3]bieu 4-50'!F22</f>
        <v>141172256634</v>
      </c>
      <c r="J23" s="726"/>
      <c r="K23" s="500">
        <f>H23/D23</f>
        <v>3.7411738914249999</v>
      </c>
      <c r="L23" s="500">
        <f t="shared" si="1"/>
        <v>2.0101152474765835</v>
      </c>
      <c r="M23" s="353">
        <f t="shared" si="3"/>
        <v>4.9882318552333329</v>
      </c>
      <c r="N23" s="353">
        <f t="shared" si="4"/>
        <v>4.6764673642812502</v>
      </c>
      <c r="O23" s="511"/>
    </row>
    <row r="24" spans="1:33" ht="36" customHeight="1">
      <c r="A24" s="721">
        <v>13</v>
      </c>
      <c r="B24" s="700" t="s">
        <v>171</v>
      </c>
      <c r="C24" s="693">
        <v>234522084268</v>
      </c>
      <c r="D24" s="693">
        <f>'[3]bieu 4-50'!C23</f>
        <v>150000000000</v>
      </c>
      <c r="E24" s="693">
        <v>37160000000</v>
      </c>
      <c r="F24" s="693">
        <v>122000000000</v>
      </c>
      <c r="G24" s="693">
        <f>'[3]bieu 4-50'!D23</f>
        <v>45000000000</v>
      </c>
      <c r="H24" s="693">
        <f>'[3]bieu 4-50'!E23</f>
        <v>77157126491</v>
      </c>
      <c r="I24" s="693">
        <f>'[3]bieu 4-50'!F23</f>
        <v>26675931945</v>
      </c>
      <c r="J24" s="693">
        <f>'[3]bieu 4-50'!G23</f>
        <v>0.51438084327333333</v>
      </c>
      <c r="K24" s="500">
        <f>H24/D24</f>
        <v>0.51438084327333333</v>
      </c>
      <c r="L24" s="500">
        <f t="shared" si="1"/>
        <v>0.328997274315662</v>
      </c>
      <c r="M24" s="353">
        <f t="shared" si="3"/>
        <v>0.63243546304098364</v>
      </c>
      <c r="N24" s="353">
        <f t="shared" si="4"/>
        <v>1.7146028109111111</v>
      </c>
      <c r="O24" s="511"/>
    </row>
    <row r="25" spans="1:33" ht="36" customHeight="1">
      <c r="A25" s="721">
        <v>14</v>
      </c>
      <c r="B25" s="700" t="s">
        <v>172</v>
      </c>
      <c r="C25" s="693">
        <v>297077000</v>
      </c>
      <c r="D25" s="693"/>
      <c r="E25" s="693"/>
      <c r="F25" s="693"/>
      <c r="G25" s="693">
        <f>'[3]bieu 4-50'!D26</f>
        <v>0</v>
      </c>
      <c r="H25" s="693">
        <f>'[3]bieu 4-50'!E24</f>
        <v>118043540</v>
      </c>
      <c r="I25" s="693">
        <f>'[3]bieu 4-50'!F24</f>
        <v>118043540</v>
      </c>
      <c r="J25" s="726"/>
      <c r="K25" s="500"/>
      <c r="L25" s="500">
        <f t="shared" si="1"/>
        <v>0.39734997997152255</v>
      </c>
      <c r="M25" s="353"/>
      <c r="N25" s="353"/>
      <c r="O25" s="511"/>
    </row>
    <row r="26" spans="1:33" ht="36" customHeight="1">
      <c r="A26" s="721">
        <v>15</v>
      </c>
      <c r="B26" s="700" t="s">
        <v>261</v>
      </c>
      <c r="C26" s="693">
        <v>3473365983</v>
      </c>
      <c r="D26" s="693"/>
      <c r="E26" s="693"/>
      <c r="F26" s="693"/>
      <c r="G26" s="693">
        <f>'[3]bieu 4-50'!D26</f>
        <v>0</v>
      </c>
      <c r="H26" s="693">
        <f>'[3]bieu 4-50'!E26</f>
        <v>570156940</v>
      </c>
      <c r="I26" s="693">
        <f>'[3]bieu 4-50'!F26</f>
        <v>570156940</v>
      </c>
      <c r="J26" s="726"/>
      <c r="K26" s="500"/>
      <c r="L26" s="500">
        <f t="shared" si="1"/>
        <v>0.16415112682929733</v>
      </c>
      <c r="M26" s="353"/>
      <c r="N26" s="353"/>
      <c r="O26" s="511"/>
    </row>
    <row r="27" spans="1:33" ht="36" customHeight="1">
      <c r="A27" s="721">
        <v>16</v>
      </c>
      <c r="B27" s="700" t="s">
        <v>173</v>
      </c>
      <c r="C27" s="693">
        <v>28896207808</v>
      </c>
      <c r="D27" s="693">
        <f>'[3]bieu 4-50'!C25</f>
        <v>27000000000</v>
      </c>
      <c r="E27" s="693">
        <v>27000000000</v>
      </c>
      <c r="F27" s="693">
        <v>27000000000</v>
      </c>
      <c r="G27" s="693">
        <f>'[3]bieu 4-50'!D25</f>
        <v>27000000000</v>
      </c>
      <c r="H27" s="693">
        <f>'[3]bieu 4-50'!E25</f>
        <v>25738672610</v>
      </c>
      <c r="I27" s="693">
        <f>'[3]bieu 4-50'!F25</f>
        <v>25738672610</v>
      </c>
      <c r="J27" s="726"/>
      <c r="K27" s="500">
        <f>H27/D27</f>
        <v>0.95328417074074079</v>
      </c>
      <c r="L27" s="500">
        <f t="shared" si="1"/>
        <v>0.89072838834146861</v>
      </c>
      <c r="M27" s="353">
        <f t="shared" si="3"/>
        <v>0.95328417074074079</v>
      </c>
      <c r="N27" s="353">
        <f t="shared" si="4"/>
        <v>0.95328417074074079</v>
      </c>
      <c r="O27" s="511"/>
    </row>
    <row r="28" spans="1:33" s="4" customFormat="1" ht="36" customHeight="1">
      <c r="A28" s="711" t="s">
        <v>2</v>
      </c>
      <c r="B28" s="727" t="s">
        <v>174</v>
      </c>
      <c r="C28" s="396">
        <v>41716125611</v>
      </c>
      <c r="D28" s="396">
        <f>'[3]bieu 4-50'!C27</f>
        <v>30000000000</v>
      </c>
      <c r="E28" s="396"/>
      <c r="F28" s="396">
        <v>18500000000</v>
      </c>
      <c r="G28" s="396">
        <f>'[3]bieu 4-50'!D27</f>
        <v>0</v>
      </c>
      <c r="H28" s="396">
        <f>'[3]bieu 4-50'!E27</f>
        <v>52752755760</v>
      </c>
      <c r="I28" s="396">
        <f>'[3]bieu 4-50'!F27</f>
        <v>0</v>
      </c>
      <c r="J28" s="720"/>
      <c r="K28" s="497">
        <f>H28/D28</f>
        <v>1.758425192</v>
      </c>
      <c r="L28" s="497">
        <f t="shared" si="1"/>
        <v>1.2645650809453355</v>
      </c>
      <c r="M28" s="353">
        <f t="shared" ref="M28" si="7">H28/F28</f>
        <v>2.8515003113513515</v>
      </c>
      <c r="N28" s="353"/>
      <c r="O28" s="509"/>
      <c r="AG28" s="4">
        <v>37196377110</v>
      </c>
    </row>
    <row r="29" spans="1:33" s="4" customFormat="1" ht="36" customHeight="1">
      <c r="A29" s="711" t="s">
        <v>3</v>
      </c>
      <c r="B29" s="727" t="s">
        <v>270</v>
      </c>
      <c r="C29" s="396"/>
      <c r="D29" s="396"/>
      <c r="E29" s="396"/>
      <c r="F29" s="396"/>
      <c r="G29" s="396"/>
      <c r="H29" s="396">
        <f>'[3]bieu 4-50'!E28</f>
        <v>381139545</v>
      </c>
      <c r="I29" s="396"/>
      <c r="J29" s="720"/>
      <c r="K29" s="500"/>
      <c r="L29" s="497"/>
      <c r="M29" s="353"/>
      <c r="N29" s="764"/>
      <c r="O29" s="509"/>
    </row>
    <row r="30" spans="1:33" s="4" customFormat="1" ht="36" customHeight="1">
      <c r="A30" s="711" t="s">
        <v>22</v>
      </c>
      <c r="B30" s="727" t="s">
        <v>602</v>
      </c>
      <c r="C30" s="396">
        <v>17332285393</v>
      </c>
      <c r="D30" s="396"/>
      <c r="E30" s="396"/>
      <c r="F30" s="396"/>
      <c r="G30" s="396">
        <f>'[3]bieu 4-50'!D29</f>
        <v>0</v>
      </c>
      <c r="H30" s="396">
        <f>+'bieu 4-50'!E30</f>
        <v>33995000000</v>
      </c>
      <c r="I30" s="396">
        <f>+'bieu 4-50'!F30</f>
        <v>33995000000</v>
      </c>
      <c r="J30" s="720"/>
      <c r="K30" s="497"/>
      <c r="L30" s="497">
        <f>H30/C30</f>
        <v>1.9613685806102397</v>
      </c>
      <c r="M30" s="764"/>
      <c r="N30" s="764"/>
      <c r="O30" s="509"/>
      <c r="AG30" s="728">
        <f>H28/AG28</f>
        <v>1.4182229523051526</v>
      </c>
    </row>
    <row r="31" spans="1:33" ht="36" customHeight="1">
      <c r="A31" s="393" t="s">
        <v>10</v>
      </c>
      <c r="B31" s="394" t="s">
        <v>69</v>
      </c>
      <c r="C31" s="396">
        <v>299484396547</v>
      </c>
      <c r="D31" s="396"/>
      <c r="E31" s="396"/>
      <c r="F31" s="396"/>
      <c r="G31" s="396">
        <f>'[3]bieu 4-50'!D31</f>
        <v>0</v>
      </c>
      <c r="H31" s="396">
        <f>'[3]bieu 4-50'!E31</f>
        <v>283170133842</v>
      </c>
      <c r="I31" s="396">
        <f>'[3]bieu 4-50'!F31</f>
        <v>283170133842</v>
      </c>
      <c r="J31" s="720"/>
      <c r="K31" s="497"/>
      <c r="L31" s="497">
        <f>H31/C31</f>
        <v>0.9455255001826457</v>
      </c>
      <c r="M31" s="764"/>
      <c r="N31" s="764"/>
      <c r="O31" s="509"/>
    </row>
    <row r="32" spans="1:33" ht="36" customHeight="1">
      <c r="A32" s="393" t="s">
        <v>23</v>
      </c>
      <c r="B32" s="394" t="s">
        <v>70</v>
      </c>
      <c r="C32" s="396">
        <v>2010054211139</v>
      </c>
      <c r="D32" s="396"/>
      <c r="E32" s="396"/>
      <c r="F32" s="396"/>
      <c r="G32" s="396">
        <f>'[3]bieu 4-50'!D32</f>
        <v>0</v>
      </c>
      <c r="H32" s="396">
        <f>'[3]bieu 4-50'!E32</f>
        <v>1624643094578</v>
      </c>
      <c r="I32" s="396">
        <f>'[3]bieu 4-50'!F32</f>
        <v>1624643094578</v>
      </c>
      <c r="J32" s="720"/>
      <c r="K32" s="497"/>
      <c r="L32" s="497">
        <f>H32/C32</f>
        <v>0.80825834724994494</v>
      </c>
      <c r="M32" s="764"/>
      <c r="N32" s="764"/>
      <c r="O32" s="509"/>
    </row>
    <row r="33" spans="1:34" ht="36" customHeight="1">
      <c r="A33" s="393" t="s">
        <v>24</v>
      </c>
      <c r="B33" s="394" t="s">
        <v>71</v>
      </c>
      <c r="C33" s="396">
        <f>+C34+C35</f>
        <v>6112737401108</v>
      </c>
      <c r="D33" s="396">
        <f t="shared" ref="D33" si="8">D34+D35</f>
        <v>6633693000000</v>
      </c>
      <c r="E33" s="396">
        <f>E34+E35</f>
        <v>6633693000000</v>
      </c>
      <c r="F33" s="396">
        <f>F34+F35</f>
        <v>6633693000000</v>
      </c>
      <c r="G33" s="396">
        <f>G34+G35</f>
        <v>6633693000000</v>
      </c>
      <c r="H33" s="396">
        <f>H34+H35</f>
        <v>6869207220000</v>
      </c>
      <c r="I33" s="396">
        <f>I34+I35</f>
        <v>6869207220000</v>
      </c>
      <c r="J33" s="720"/>
      <c r="K33" s="497">
        <f>H33/D33</f>
        <v>1.0355027312840677</v>
      </c>
      <c r="L33" s="497">
        <f>H33/C33</f>
        <v>1.1237530371834525</v>
      </c>
      <c r="M33" s="764">
        <f t="shared" si="3"/>
        <v>1.0355027312840677</v>
      </c>
      <c r="N33" s="764">
        <f t="shared" si="4"/>
        <v>1.0355027312840677</v>
      </c>
      <c r="O33" s="509"/>
      <c r="Q33" s="1">
        <v>4393314000000</v>
      </c>
      <c r="AG33" s="1">
        <f>+I33-D33</f>
        <v>235514220000</v>
      </c>
    </row>
    <row r="34" spans="1:34" s="2" customFormat="1" ht="36" customHeight="1">
      <c r="A34" s="729"/>
      <c r="B34" s="730" t="s">
        <v>4</v>
      </c>
      <c r="C34" s="695">
        <v>4196747000000</v>
      </c>
      <c r="D34" s="695">
        <f>'[3]bieu 4-50'!C34</f>
        <v>4393314000000</v>
      </c>
      <c r="E34" s="695">
        <v>4393314000000</v>
      </c>
      <c r="F34" s="695">
        <f>'[3]bieu 4-50'!C34</f>
        <v>4393314000000</v>
      </c>
      <c r="G34" s="695">
        <f>'[3]bieu 4-50'!D34</f>
        <v>4393314000000</v>
      </c>
      <c r="H34" s="731">
        <v>4393314000000</v>
      </c>
      <c r="I34" s="731">
        <v>4393314000000</v>
      </c>
      <c r="J34" s="732"/>
      <c r="K34" s="501">
        <f t="shared" ref="K34:K35" si="9">H34/D34</f>
        <v>1</v>
      </c>
      <c r="L34" s="501">
        <f t="shared" ref="L34:L35" si="10">H34/C34</f>
        <v>1.0468379437693052</v>
      </c>
      <c r="M34" s="766">
        <f t="shared" si="3"/>
        <v>1</v>
      </c>
      <c r="N34" s="766">
        <f t="shared" si="4"/>
        <v>1</v>
      </c>
      <c r="O34" s="512"/>
      <c r="P34" s="2" t="s">
        <v>291</v>
      </c>
      <c r="Q34" s="2">
        <v>2438540000000</v>
      </c>
    </row>
    <row r="35" spans="1:34" s="2" customFormat="1" ht="36" customHeight="1">
      <c r="A35" s="729"/>
      <c r="B35" s="730" t="s">
        <v>76</v>
      </c>
      <c r="C35" s="695">
        <v>1915990401108</v>
      </c>
      <c r="D35" s="695">
        <f>'[3]bieu 4-50'!C35</f>
        <v>2240379000000</v>
      </c>
      <c r="E35" s="695">
        <v>2240379000000</v>
      </c>
      <c r="F35" s="695">
        <f>'[3]bieu 4-50'!C35</f>
        <v>2240379000000</v>
      </c>
      <c r="G35" s="695">
        <f>'[3]bieu 4-50'!D35</f>
        <v>2240379000000</v>
      </c>
      <c r="H35" s="731">
        <f>37353220000+2438540000000</f>
        <v>2475893220000</v>
      </c>
      <c r="I35" s="731">
        <f>37353220000+2438540000000</f>
        <v>2475893220000</v>
      </c>
      <c r="J35" s="732"/>
      <c r="K35" s="501">
        <f t="shared" si="9"/>
        <v>1.1051224904357699</v>
      </c>
      <c r="L35" s="501">
        <f t="shared" si="10"/>
        <v>1.2922263172968995</v>
      </c>
      <c r="M35" s="766">
        <f t="shared" si="3"/>
        <v>1.1051224904357699</v>
      </c>
      <c r="N35" s="766">
        <f t="shared" si="4"/>
        <v>1.1051224904357699</v>
      </c>
      <c r="O35" s="512"/>
      <c r="P35" s="2" t="s">
        <v>291</v>
      </c>
      <c r="Q35" s="2">
        <v>4393314000000</v>
      </c>
      <c r="AG35" s="695">
        <v>1914582936108</v>
      </c>
      <c r="AH35" s="2">
        <f>+I35-AG35</f>
        <v>561310283892</v>
      </c>
    </row>
    <row r="36" spans="1:34" ht="36" customHeight="1">
      <c r="A36" s="393" t="s">
        <v>25</v>
      </c>
      <c r="B36" s="394" t="s">
        <v>72</v>
      </c>
      <c r="C36" s="396">
        <v>246033348966</v>
      </c>
      <c r="D36" s="396"/>
      <c r="E36" s="396"/>
      <c r="F36" s="396"/>
      <c r="G36" s="396">
        <f>'[3]bieu 4-50'!D36</f>
        <v>0</v>
      </c>
      <c r="H36" s="396">
        <f>'[3]bieu 4-50'!E36</f>
        <v>379596069808</v>
      </c>
      <c r="I36" s="396">
        <f>'[3]bieu 4-50'!F36</f>
        <v>278262021555</v>
      </c>
      <c r="J36" s="720"/>
      <c r="K36" s="497"/>
      <c r="L36" s="497">
        <f>H36/C36</f>
        <v>1.5428642962562664</v>
      </c>
      <c r="M36" s="764"/>
      <c r="N36" s="764"/>
      <c r="O36" s="509"/>
      <c r="Q36" s="1">
        <v>2438540000000</v>
      </c>
    </row>
    <row r="37" spans="1:34" s="641" customFormat="1" ht="36" customHeight="1">
      <c r="A37" s="711" t="s">
        <v>26</v>
      </c>
      <c r="B37" s="394" t="s">
        <v>262</v>
      </c>
      <c r="C37" s="396">
        <v>2504334000</v>
      </c>
      <c r="D37" s="396"/>
      <c r="E37" s="396"/>
      <c r="F37" s="396"/>
      <c r="G37" s="396">
        <f>'[3]bieu 4-50'!D37</f>
        <v>0</v>
      </c>
      <c r="H37" s="396">
        <f>'[3]bieu 4-50'!E37</f>
        <v>2500000000</v>
      </c>
      <c r="I37" s="396">
        <f>'[3]bieu 4-50'!F37</f>
        <v>2500000000</v>
      </c>
      <c r="J37" s="396">
        <f>'[3]bieu 4-50'!G37</f>
        <v>0</v>
      </c>
      <c r="K37" s="497"/>
      <c r="L37" s="497">
        <f>H37/C37</f>
        <v>0.99826940016786903</v>
      </c>
      <c r="M37" s="764"/>
      <c r="N37" s="764"/>
      <c r="O37" s="733"/>
    </row>
    <row r="38" spans="1:34">
      <c r="B38" s="22"/>
      <c r="I38" s="734"/>
      <c r="J38" s="734"/>
      <c r="K38" s="735"/>
      <c r="L38" s="735"/>
    </row>
    <row r="39" spans="1:34">
      <c r="B39" s="22"/>
      <c r="I39" s="734"/>
      <c r="J39" s="734"/>
      <c r="K39" s="735"/>
      <c r="L39" s="735"/>
    </row>
    <row r="40" spans="1:34">
      <c r="B40" s="22"/>
      <c r="I40" s="734"/>
      <c r="J40" s="734"/>
      <c r="K40" s="735"/>
      <c r="L40" s="735"/>
    </row>
    <row r="41" spans="1:34">
      <c r="B41" s="22"/>
      <c r="I41" s="734"/>
      <c r="J41" s="734"/>
      <c r="K41" s="735"/>
      <c r="L41" s="735"/>
    </row>
    <row r="42" spans="1:34">
      <c r="B42" s="22"/>
      <c r="I42" s="734"/>
      <c r="J42" s="734"/>
      <c r="K42" s="735"/>
      <c r="L42" s="735"/>
    </row>
    <row r="43" spans="1:34">
      <c r="B43" s="22"/>
      <c r="I43" s="734"/>
      <c r="J43" s="734"/>
      <c r="K43" s="735"/>
      <c r="L43" s="735"/>
    </row>
    <row r="44" spans="1:34">
      <c r="B44" s="22"/>
      <c r="I44" s="734"/>
      <c r="J44" s="734"/>
      <c r="K44" s="735"/>
      <c r="L44" s="735"/>
    </row>
    <row r="45" spans="1:34">
      <c r="B45" s="22"/>
      <c r="I45" s="734"/>
      <c r="J45" s="734"/>
      <c r="K45" s="735"/>
      <c r="L45" s="735"/>
    </row>
    <row r="46" spans="1:34">
      <c r="B46" s="22"/>
      <c r="I46" s="734"/>
      <c r="J46" s="734"/>
      <c r="K46" s="735"/>
      <c r="L46" s="735"/>
    </row>
    <row r="47" spans="1:34">
      <c r="B47" s="22"/>
      <c r="I47" s="734"/>
      <c r="J47" s="734"/>
      <c r="K47" s="735"/>
      <c r="L47" s="735"/>
    </row>
    <row r="48" spans="1:34">
      <c r="B48" s="22"/>
      <c r="I48" s="734"/>
      <c r="J48" s="734"/>
      <c r="K48" s="735"/>
      <c r="L48" s="735"/>
    </row>
    <row r="49" spans="2:12">
      <c r="B49" s="22"/>
      <c r="I49" s="734"/>
      <c r="J49" s="734"/>
      <c r="K49" s="735"/>
      <c r="L49" s="735"/>
    </row>
    <row r="50" spans="2:12">
      <c r="B50" s="22"/>
      <c r="I50" s="734"/>
      <c r="J50" s="734"/>
      <c r="K50" s="735"/>
      <c r="L50" s="735"/>
    </row>
    <row r="51" spans="2:12">
      <c r="B51" s="22"/>
      <c r="I51" s="734"/>
      <c r="J51" s="734"/>
      <c r="K51" s="735"/>
      <c r="L51" s="735"/>
    </row>
    <row r="52" spans="2:12">
      <c r="B52" s="22"/>
      <c r="I52" s="734"/>
      <c r="J52" s="734"/>
      <c r="K52" s="735"/>
      <c r="L52" s="735"/>
    </row>
    <row r="53" spans="2:12">
      <c r="B53" s="22"/>
      <c r="I53" s="734"/>
      <c r="J53" s="734"/>
      <c r="K53" s="735"/>
      <c r="L53" s="735"/>
    </row>
    <row r="54" spans="2:12">
      <c r="B54" s="22"/>
      <c r="I54" s="734"/>
      <c r="J54" s="734"/>
      <c r="K54" s="735"/>
      <c r="L54" s="735"/>
    </row>
    <row r="55" spans="2:12">
      <c r="B55" s="22"/>
      <c r="I55" s="734"/>
      <c r="J55" s="734"/>
      <c r="K55" s="735"/>
      <c r="L55" s="735"/>
    </row>
    <row r="56" spans="2:12">
      <c r="B56" s="22"/>
      <c r="I56" s="734"/>
      <c r="J56" s="734"/>
      <c r="K56" s="735"/>
      <c r="L56" s="735"/>
    </row>
    <row r="57" spans="2:12">
      <c r="B57" s="22"/>
      <c r="I57" s="734"/>
      <c r="J57" s="734"/>
      <c r="K57" s="735"/>
      <c r="L57" s="735"/>
    </row>
    <row r="58" spans="2:12">
      <c r="B58" s="22"/>
      <c r="I58" s="734"/>
      <c r="J58" s="734"/>
      <c r="K58" s="735"/>
      <c r="L58" s="735"/>
    </row>
    <row r="59" spans="2:12">
      <c r="B59" s="22"/>
      <c r="I59" s="734"/>
      <c r="J59" s="734"/>
      <c r="K59" s="735"/>
      <c r="L59" s="735"/>
    </row>
    <row r="60" spans="2:12">
      <c r="B60" s="22"/>
      <c r="I60" s="734"/>
      <c r="J60" s="734"/>
      <c r="K60" s="735"/>
      <c r="L60" s="735"/>
    </row>
    <row r="61" spans="2:12">
      <c r="B61" s="22"/>
      <c r="I61" s="734"/>
      <c r="J61" s="734"/>
      <c r="K61" s="735"/>
      <c r="L61" s="735"/>
    </row>
    <row r="62" spans="2:12">
      <c r="B62" s="22"/>
      <c r="I62" s="734"/>
      <c r="J62" s="734"/>
      <c r="K62" s="735"/>
      <c r="L62" s="735"/>
    </row>
    <row r="63" spans="2:12">
      <c r="B63" s="22"/>
      <c r="I63" s="734"/>
      <c r="J63" s="734"/>
      <c r="K63" s="735"/>
      <c r="L63" s="735"/>
    </row>
    <row r="64" spans="2:12">
      <c r="B64" s="22"/>
      <c r="I64" s="734"/>
      <c r="J64" s="734"/>
      <c r="K64" s="735"/>
      <c r="L64" s="735"/>
    </row>
    <row r="65" spans="2:12">
      <c r="B65" s="22"/>
      <c r="I65" s="734"/>
      <c r="J65" s="734"/>
      <c r="K65" s="735"/>
      <c r="L65" s="735"/>
    </row>
    <row r="66" spans="2:12">
      <c r="B66" s="22"/>
    </row>
    <row r="67" spans="2:12">
      <c r="B67" s="22"/>
    </row>
    <row r="68" spans="2:12">
      <c r="B68" s="22"/>
    </row>
    <row r="69" spans="2:12">
      <c r="B69" s="22"/>
    </row>
    <row r="70" spans="2:12">
      <c r="B70" s="22"/>
    </row>
    <row r="71" spans="2:12">
      <c r="B71" s="22"/>
    </row>
    <row r="72" spans="2:12">
      <c r="B72" s="22"/>
    </row>
    <row r="73" spans="2:12">
      <c r="B73" s="22"/>
    </row>
    <row r="74" spans="2:12">
      <c r="B74" s="22"/>
    </row>
    <row r="75" spans="2:12">
      <c r="B75" s="22"/>
    </row>
    <row r="76" spans="2:12">
      <c r="B76" s="22"/>
    </row>
    <row r="77" spans="2:12">
      <c r="B77" s="22"/>
    </row>
    <row r="78" spans="2:12">
      <c r="B78" s="22"/>
    </row>
    <row r="79" spans="2:12">
      <c r="B79" s="22"/>
    </row>
    <row r="80" spans="2:12">
      <c r="B80" s="22"/>
    </row>
    <row r="81" spans="2:2">
      <c r="B81" s="22"/>
    </row>
    <row r="82" spans="2:2">
      <c r="B82" s="22"/>
    </row>
    <row r="83" spans="2:2">
      <c r="B83" s="22"/>
    </row>
    <row r="84" spans="2:2">
      <c r="B84" s="22"/>
    </row>
    <row r="85" spans="2:2">
      <c r="B85" s="22"/>
    </row>
    <row r="86" spans="2:2">
      <c r="B86" s="22"/>
    </row>
    <row r="87" spans="2:2">
      <c r="B87" s="22"/>
    </row>
    <row r="88" spans="2:2">
      <c r="B88" s="22"/>
    </row>
    <row r="89" spans="2:2">
      <c r="B89" s="22"/>
    </row>
    <row r="90" spans="2:2">
      <c r="B90" s="22"/>
    </row>
    <row r="91" spans="2:2">
      <c r="B91" s="22"/>
    </row>
    <row r="92" spans="2:2">
      <c r="B92" s="22"/>
    </row>
    <row r="93" spans="2:2">
      <c r="B93" s="22"/>
    </row>
    <row r="94" spans="2:2">
      <c r="B94" s="22"/>
    </row>
    <row r="95" spans="2:2">
      <c r="B95" s="22"/>
    </row>
    <row r="96" spans="2:2">
      <c r="B96" s="22"/>
    </row>
    <row r="97" spans="2:2">
      <c r="B97" s="22"/>
    </row>
    <row r="98" spans="2:2">
      <c r="B98" s="22"/>
    </row>
    <row r="99" spans="2:2">
      <c r="B99" s="22"/>
    </row>
    <row r="100" spans="2:2">
      <c r="B100" s="22"/>
    </row>
    <row r="101" spans="2:2">
      <c r="B101" s="22"/>
    </row>
    <row r="102" spans="2:2">
      <c r="B102" s="22"/>
    </row>
    <row r="103" spans="2:2">
      <c r="B103" s="22"/>
    </row>
    <row r="104" spans="2:2">
      <c r="B104" s="22"/>
    </row>
    <row r="105" spans="2:2">
      <c r="B105" s="22"/>
    </row>
    <row r="106" spans="2:2">
      <c r="B106" s="22"/>
    </row>
    <row r="107" spans="2:2">
      <c r="B107" s="22"/>
    </row>
    <row r="108" spans="2:2">
      <c r="B108" s="22"/>
    </row>
    <row r="109" spans="2:2">
      <c r="B109" s="22"/>
    </row>
    <row r="110" spans="2:2">
      <c r="B110" s="22"/>
    </row>
    <row r="111" spans="2:2">
      <c r="B111" s="22"/>
    </row>
    <row r="112" spans="2:2">
      <c r="B112" s="22"/>
    </row>
    <row r="113" spans="2:2">
      <c r="B113" s="22"/>
    </row>
    <row r="114" spans="2:2">
      <c r="B114" s="22"/>
    </row>
  </sheetData>
  <mergeCells count="16">
    <mergeCell ref="A1:B1"/>
    <mergeCell ref="G1:N1"/>
    <mergeCell ref="P1:Q6"/>
    <mergeCell ref="A2:N2"/>
    <mergeCell ref="A3:N3"/>
    <mergeCell ref="I4:L4"/>
    <mergeCell ref="A6:A7"/>
    <mergeCell ref="B6:B7"/>
    <mergeCell ref="C6:C7"/>
    <mergeCell ref="D6:D7"/>
    <mergeCell ref="F6:F7"/>
    <mergeCell ref="G6:G7"/>
    <mergeCell ref="H6:I6"/>
    <mergeCell ref="K6:L6"/>
    <mergeCell ref="M6:N6"/>
    <mergeCell ref="E6:E7"/>
  </mergeCells>
  <pageMargins left="0.7" right="0.28999999999999998" top="0.68" bottom="0.42" header="0.38" footer="0.3"/>
  <pageSetup paperSize="9" scale="85" orientation="portrait" r:id="rId1"/>
  <headerFooter>
    <oddHeader>&amp;C&amp;P</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B225"/>
  <sheetViews>
    <sheetView topLeftCell="A2" workbookViewId="0">
      <selection activeCell="A4" sqref="A4:N4"/>
    </sheetView>
  </sheetViews>
  <sheetFormatPr defaultRowHeight="12.75"/>
  <cols>
    <col min="1" max="1" width="4.25" style="6" customWidth="1"/>
    <col min="2" max="2" width="45.625" style="6" customWidth="1"/>
    <col min="3" max="3" width="15.75" style="92" hidden="1" customWidth="1"/>
    <col min="4" max="4" width="14.375" style="5" customWidth="1"/>
    <col min="5" max="5" width="14" style="6" hidden="1" customWidth="1"/>
    <col min="6" max="7" width="14.5" style="6" hidden="1" customWidth="1"/>
    <col min="8" max="8" width="14.625" style="5" customWidth="1"/>
    <col min="9" max="9" width="14.5" style="5" customWidth="1"/>
    <col min="10" max="10" width="14.625" style="5" customWidth="1"/>
    <col min="11" max="11" width="8.625" style="277" customWidth="1"/>
    <col min="12" max="12" width="9" style="277"/>
    <col min="13" max="13" width="7.25" style="767" hidden="1" customWidth="1"/>
    <col min="14" max="14" width="7.75" style="6" hidden="1" customWidth="1"/>
    <col min="15" max="15" width="16.25" style="6" hidden="1" customWidth="1"/>
    <col min="16" max="16" width="35.75" style="6" hidden="1" customWidth="1"/>
    <col min="17" max="17" width="12.125" style="6" hidden="1" customWidth="1"/>
    <col min="18" max="18" width="14.875" style="6" hidden="1" customWidth="1"/>
    <col min="19" max="19" width="18.25" style="6" hidden="1" customWidth="1"/>
    <col min="20" max="24" width="0" style="6" hidden="1" customWidth="1"/>
    <col min="25" max="25" width="14.375" style="6" hidden="1" customWidth="1"/>
    <col min="26" max="26" width="0" style="6" hidden="1" customWidth="1"/>
    <col min="27" max="27" width="16.875" style="6" customWidth="1"/>
    <col min="28" max="37" width="9" style="6"/>
    <col min="38" max="38" width="14.25" style="6" customWidth="1"/>
    <col min="39" max="52" width="9" style="6"/>
    <col min="53" max="53" width="15.625" style="6" customWidth="1"/>
    <col min="54" max="54" width="12.625" style="6" customWidth="1"/>
    <col min="55" max="16384" width="9" style="6"/>
  </cols>
  <sheetData>
    <row r="1" spans="1:54" ht="15.75" hidden="1" customHeight="1">
      <c r="O1" s="909" t="s">
        <v>496</v>
      </c>
      <c r="P1" s="909"/>
    </row>
    <row r="2" spans="1:54" ht="17.25" customHeight="1">
      <c r="A2" s="910"/>
      <c r="B2" s="910"/>
      <c r="C2" s="738"/>
      <c r="D2" s="911" t="s">
        <v>485</v>
      </c>
      <c r="E2" s="911"/>
      <c r="F2" s="911"/>
      <c r="G2" s="911"/>
      <c r="H2" s="911"/>
      <c r="I2" s="911"/>
      <c r="J2" s="911"/>
      <c r="K2" s="911"/>
      <c r="L2" s="911"/>
      <c r="M2" s="911"/>
      <c r="N2" s="911"/>
      <c r="O2" s="909"/>
      <c r="P2" s="909"/>
    </row>
    <row r="3" spans="1:54" ht="21" customHeight="1">
      <c r="A3" s="912" t="s">
        <v>523</v>
      </c>
      <c r="B3" s="912"/>
      <c r="C3" s="912"/>
      <c r="D3" s="912"/>
      <c r="E3" s="912"/>
      <c r="F3" s="912"/>
      <c r="G3" s="912"/>
      <c r="H3" s="912"/>
      <c r="I3" s="912"/>
      <c r="J3" s="912"/>
      <c r="K3" s="912"/>
      <c r="L3" s="912"/>
      <c r="M3" s="912"/>
      <c r="N3" s="912"/>
      <c r="O3" s="909"/>
      <c r="P3" s="909"/>
    </row>
    <row r="4" spans="1:54" ht="18.75" customHeight="1">
      <c r="A4" s="913" t="s">
        <v>714</v>
      </c>
      <c r="B4" s="913"/>
      <c r="C4" s="913"/>
      <c r="D4" s="913"/>
      <c r="E4" s="913"/>
      <c r="F4" s="913"/>
      <c r="G4" s="913"/>
      <c r="H4" s="913"/>
      <c r="I4" s="913"/>
      <c r="J4" s="913"/>
      <c r="K4" s="913"/>
      <c r="L4" s="913"/>
      <c r="M4" s="913"/>
      <c r="N4" s="913"/>
    </row>
    <row r="5" spans="1:54" ht="17.25" customHeight="1">
      <c r="B5" s="95"/>
      <c r="C5" s="739"/>
      <c r="D5" s="95"/>
      <c r="E5" s="95"/>
      <c r="F5" s="95"/>
      <c r="G5" s="95"/>
      <c r="H5" s="9"/>
      <c r="I5" s="95"/>
      <c r="J5" s="95"/>
      <c r="K5" s="9" t="s">
        <v>18</v>
      </c>
      <c r="L5" s="9"/>
      <c r="M5" s="9"/>
      <c r="N5" s="9"/>
      <c r="Q5" s="6">
        <f>I10-9152583192139</f>
        <v>651187009817</v>
      </c>
    </row>
    <row r="6" spans="1:54">
      <c r="A6" s="783"/>
      <c r="B6" s="673"/>
      <c r="C6" s="740" t="s">
        <v>430</v>
      </c>
      <c r="D6" s="674"/>
      <c r="E6" s="673" t="s">
        <v>430</v>
      </c>
      <c r="F6" s="673" t="s">
        <v>430</v>
      </c>
      <c r="G6" s="673" t="s">
        <v>430</v>
      </c>
      <c r="H6" s="673"/>
      <c r="I6" s="675"/>
      <c r="J6" s="676"/>
      <c r="K6" s="367"/>
      <c r="L6" s="367"/>
      <c r="M6" s="9"/>
      <c r="N6" s="9"/>
      <c r="O6" s="6">
        <f>'[3]bieu 1- Thu'!E8-'[3]bieu 2 chi'!G10</f>
        <v>0</v>
      </c>
    </row>
    <row r="7" spans="1:54" s="677" customFormat="1" ht="24.75" customHeight="1">
      <c r="A7" s="905" t="s">
        <v>0</v>
      </c>
      <c r="B7" s="906" t="s">
        <v>30</v>
      </c>
      <c r="C7" s="907" t="s">
        <v>521</v>
      </c>
      <c r="D7" s="906" t="s">
        <v>525</v>
      </c>
      <c r="E7" s="906" t="s">
        <v>45</v>
      </c>
      <c r="F7" s="906"/>
      <c r="G7" s="899" t="s">
        <v>702</v>
      </c>
      <c r="H7" s="915" t="s">
        <v>710</v>
      </c>
      <c r="I7" s="917" t="s">
        <v>45</v>
      </c>
      <c r="J7" s="917"/>
      <c r="K7" s="918" t="s">
        <v>32</v>
      </c>
      <c r="L7" s="919"/>
      <c r="M7" s="920" t="s">
        <v>32</v>
      </c>
      <c r="N7" s="921"/>
      <c r="O7" s="677">
        <f>D11+D177+D220+D221+D223</f>
        <v>8550773000000</v>
      </c>
    </row>
    <row r="8" spans="1:54" s="677" customFormat="1" ht="41.25" customHeight="1">
      <c r="A8" s="905"/>
      <c r="B8" s="906"/>
      <c r="C8" s="908"/>
      <c r="D8" s="906"/>
      <c r="E8" s="671" t="s">
        <v>137</v>
      </c>
      <c r="F8" s="671" t="s">
        <v>46</v>
      </c>
      <c r="G8" s="896"/>
      <c r="H8" s="916"/>
      <c r="I8" s="12" t="s">
        <v>137</v>
      </c>
      <c r="J8" s="12" t="s">
        <v>46</v>
      </c>
      <c r="K8" s="370" t="s">
        <v>31</v>
      </c>
      <c r="L8" s="370" t="s">
        <v>520</v>
      </c>
      <c r="M8" s="109" t="s">
        <v>703</v>
      </c>
      <c r="N8" s="107" t="s">
        <v>704</v>
      </c>
      <c r="O8" s="677" t="e">
        <f>I13-I28-I29-I30-#REF!</f>
        <v>#REF!</v>
      </c>
      <c r="P8" s="677" t="s">
        <v>484</v>
      </c>
      <c r="Q8" s="677">
        <f>D10-7883230000000</f>
        <v>667543000000</v>
      </c>
    </row>
    <row r="9" spans="1:54" s="678" customFormat="1" ht="24" customHeight="1">
      <c r="A9" s="769" t="s">
        <v>9</v>
      </c>
      <c r="B9" s="12" t="s">
        <v>10</v>
      </c>
      <c r="C9" s="21"/>
      <c r="D9" s="12">
        <v>1</v>
      </c>
      <c r="E9" s="12">
        <v>2</v>
      </c>
      <c r="F9" s="12">
        <v>3</v>
      </c>
      <c r="G9" s="12"/>
      <c r="H9" s="12">
        <v>2</v>
      </c>
      <c r="I9" s="12">
        <v>5</v>
      </c>
      <c r="J9" s="12">
        <v>6</v>
      </c>
      <c r="K9" s="276" t="s">
        <v>435</v>
      </c>
      <c r="L9" s="276"/>
      <c r="M9" s="768"/>
      <c r="N9" s="769"/>
      <c r="O9" s="677" t="s">
        <v>295</v>
      </c>
    </row>
    <row r="10" spans="1:54" s="679" customFormat="1" ht="24" customHeight="1">
      <c r="A10" s="784"/>
      <c r="B10" s="148" t="s">
        <v>83</v>
      </c>
      <c r="C10" s="20">
        <v>10218811711472</v>
      </c>
      <c r="D10" s="20">
        <f>D11+D220+D221+D222+D177+D223</f>
        <v>8550773000000</v>
      </c>
      <c r="E10" s="20">
        <f t="shared" ref="E10:J10" si="0">E11+E220+E221+E222+E177+E223</f>
        <v>3427698000000</v>
      </c>
      <c r="F10" s="20">
        <f t="shared" si="0"/>
        <v>5123075000000</v>
      </c>
      <c r="G10" s="20">
        <f t="shared" si="0"/>
        <v>8454073000000</v>
      </c>
      <c r="H10" s="20">
        <f>H11+H220+H222+H177+H223</f>
        <v>11177173807546</v>
      </c>
      <c r="I10" s="20">
        <f t="shared" si="0"/>
        <v>9803770201956</v>
      </c>
      <c r="J10" s="20">
        <f t="shared" si="0"/>
        <v>7580018092114</v>
      </c>
      <c r="K10" s="379">
        <f>H10/D10</f>
        <v>1.3071536114391062</v>
      </c>
      <c r="L10" s="379">
        <f>H10/C10</f>
        <v>1.093784103585949</v>
      </c>
      <c r="M10" s="770">
        <f>H10/G10</f>
        <v>1.3221051920826801</v>
      </c>
      <c r="N10" s="770">
        <f>H10/D10</f>
        <v>1.3071536114391062</v>
      </c>
      <c r="O10" s="679">
        <f>H10-P10</f>
        <v>959629466074</v>
      </c>
      <c r="P10" s="679">
        <v>10217544341472</v>
      </c>
      <c r="S10" s="679">
        <f>H10-H223</f>
        <v>11141495373546</v>
      </c>
      <c r="BA10" s="679">
        <v>10217544341472</v>
      </c>
      <c r="BB10" s="679">
        <f>H10-BA10</f>
        <v>959629466074</v>
      </c>
    </row>
    <row r="11" spans="1:54" s="679" customFormat="1" ht="24" customHeight="1">
      <c r="A11" s="784" t="s">
        <v>9</v>
      </c>
      <c r="B11" s="148" t="s">
        <v>78</v>
      </c>
      <c r="C11" s="20">
        <v>6505196370212</v>
      </c>
      <c r="D11" s="20">
        <f t="shared" ref="D11:J11" si="1">D12+D36+D168+D169+D170+D171+D175+D176</f>
        <v>6607350000000</v>
      </c>
      <c r="E11" s="20">
        <f t="shared" si="1"/>
        <v>2566335000000</v>
      </c>
      <c r="F11" s="20">
        <f>F12+F36+F168+F169+F170+F171+F175+F176</f>
        <v>4041015000000</v>
      </c>
      <c r="G11" s="20">
        <f>G12+G36+G168+G169+G170+G171+G175+G176</f>
        <v>6190694000000</v>
      </c>
      <c r="H11" s="20">
        <f t="shared" si="1"/>
        <v>6800087526216</v>
      </c>
      <c r="I11" s="20">
        <f t="shared" si="1"/>
        <v>2427069434125</v>
      </c>
      <c r="J11" s="20">
        <f t="shared" si="1"/>
        <v>4373018092091</v>
      </c>
      <c r="K11" s="379">
        <f>H11/D11</f>
        <v>1.029170170524643</v>
      </c>
      <c r="L11" s="379">
        <f>H11/C11</f>
        <v>1.045331630164823</v>
      </c>
      <c r="M11" s="770">
        <f t="shared" ref="M11:M64" si="2">H11/G11</f>
        <v>1.0984370292274177</v>
      </c>
      <c r="N11" s="770">
        <f t="shared" ref="N11:N65" si="3">H11/D11</f>
        <v>1.029170170524643</v>
      </c>
      <c r="O11" s="679" t="e">
        <f>I13-I28-I29-I30-#REF!</f>
        <v>#REF!</v>
      </c>
      <c r="P11" s="679">
        <f>P10-H10</f>
        <v>-959629466074</v>
      </c>
    </row>
    <row r="12" spans="1:54" s="679" customFormat="1" ht="24" customHeight="1">
      <c r="A12" s="784" t="s">
        <v>1</v>
      </c>
      <c r="B12" s="148" t="s">
        <v>5</v>
      </c>
      <c r="C12" s="20">
        <v>861488115552</v>
      </c>
      <c r="D12" s="20">
        <f t="shared" ref="D12:J12" si="4">D13+D32</f>
        <v>794592000000</v>
      </c>
      <c r="E12" s="20">
        <f t="shared" si="4"/>
        <v>520299000000</v>
      </c>
      <c r="F12" s="20">
        <f>F13+F32</f>
        <v>274293000000</v>
      </c>
      <c r="G12" s="20">
        <v>716592000000</v>
      </c>
      <c r="H12" s="20">
        <f t="shared" si="4"/>
        <v>827537183453</v>
      </c>
      <c r="I12" s="20">
        <f t="shared" si="4"/>
        <v>507914610071</v>
      </c>
      <c r="J12" s="20">
        <f t="shared" si="4"/>
        <v>319622573382</v>
      </c>
      <c r="K12" s="379">
        <f>H12/D12</f>
        <v>1.041461760819389</v>
      </c>
      <c r="L12" s="379">
        <f>H12/C12</f>
        <v>0.96059036510649265</v>
      </c>
      <c r="M12" s="770">
        <f t="shared" si="2"/>
        <v>1.1548233631592315</v>
      </c>
      <c r="N12" s="770">
        <f t="shared" si="3"/>
        <v>1.041461760819389</v>
      </c>
      <c r="O12" s="679" t="e">
        <f>I13-I28-I30-#REF!</f>
        <v>#REF!</v>
      </c>
      <c r="P12" s="679">
        <f>D13-D15-D16-D17-D18-D19-D24-D25</f>
        <v>794592000000</v>
      </c>
    </row>
    <row r="13" spans="1:54" s="679" customFormat="1" ht="24" customHeight="1">
      <c r="A13" s="67">
        <v>1</v>
      </c>
      <c r="B13" s="148" t="s">
        <v>47</v>
      </c>
      <c r="C13" s="20">
        <v>723541084268</v>
      </c>
      <c r="D13" s="20">
        <v>794592000000</v>
      </c>
      <c r="E13" s="20">
        <v>520299000000</v>
      </c>
      <c r="F13" s="20">
        <v>274293000000</v>
      </c>
      <c r="G13" s="20">
        <v>609592000000</v>
      </c>
      <c r="H13" s="20">
        <f>I13+J13</f>
        <v>758227122561</v>
      </c>
      <c r="I13" s="20">
        <f>SUM(I15:I25)</f>
        <v>465662744271</v>
      </c>
      <c r="J13" s="20">
        <f>SUM(J15:J25)</f>
        <v>292564378290</v>
      </c>
      <c r="K13" s="379">
        <f>H13/D13</f>
        <v>0.95423452861468527</v>
      </c>
      <c r="L13" s="379">
        <f>H13/C13</f>
        <v>1.0479392795339211</v>
      </c>
      <c r="M13" s="770">
        <f t="shared" si="2"/>
        <v>1.2438272197814275</v>
      </c>
      <c r="N13" s="770">
        <f t="shared" si="3"/>
        <v>0.95423452861468527</v>
      </c>
    </row>
    <row r="14" spans="1:54" s="682" customFormat="1" ht="24" customHeight="1">
      <c r="A14" s="785"/>
      <c r="B14" s="680" t="s">
        <v>138</v>
      </c>
      <c r="C14" s="114"/>
      <c r="D14" s="681"/>
      <c r="E14" s="681"/>
      <c r="F14" s="681"/>
      <c r="G14" s="681"/>
      <c r="H14" s="21"/>
      <c r="I14" s="681"/>
      <c r="J14" s="681"/>
      <c r="K14" s="380"/>
      <c r="L14" s="380"/>
      <c r="M14" s="770"/>
      <c r="N14" s="770"/>
      <c r="R14" s="679"/>
    </row>
    <row r="15" spans="1:54" s="685" customFormat="1" ht="24" customHeight="1">
      <c r="A15" s="786"/>
      <c r="B15" s="683" t="s">
        <v>73</v>
      </c>
      <c r="C15" s="113">
        <v>29733317701</v>
      </c>
      <c r="D15" s="21"/>
      <c r="E15" s="21"/>
      <c r="F15" s="21"/>
      <c r="G15" s="21"/>
      <c r="H15" s="21">
        <f t="shared" ref="H15:H35" si="5">I15+J15</f>
        <v>57784540520</v>
      </c>
      <c r="I15" s="684">
        <v>57784540520</v>
      </c>
      <c r="J15" s="21">
        <v>0</v>
      </c>
      <c r="K15" s="349"/>
      <c r="L15" s="349">
        <f t="shared" ref="L15:L20" si="6">H15/C15</f>
        <v>1.943427272431713</v>
      </c>
      <c r="M15" s="770"/>
      <c r="N15" s="770"/>
      <c r="O15" s="685">
        <v>57784540520</v>
      </c>
      <c r="R15" s="679"/>
    </row>
    <row r="16" spans="1:54" s="685" customFormat="1" ht="24" customHeight="1">
      <c r="A16" s="786"/>
      <c r="B16" s="683" t="s">
        <v>114</v>
      </c>
      <c r="C16" s="113">
        <v>9945882000</v>
      </c>
      <c r="D16" s="21"/>
      <c r="E16" s="21"/>
      <c r="F16" s="21"/>
      <c r="G16" s="21"/>
      <c r="H16" s="21">
        <f t="shared" si="5"/>
        <v>10835854012</v>
      </c>
      <c r="I16" s="684">
        <v>10835854012</v>
      </c>
      <c r="J16" s="21">
        <v>0</v>
      </c>
      <c r="K16" s="349"/>
      <c r="L16" s="349">
        <f t="shared" si="6"/>
        <v>1.089481456948715</v>
      </c>
      <c r="M16" s="770"/>
      <c r="N16" s="770"/>
      <c r="O16" s="685">
        <v>10835854012</v>
      </c>
      <c r="R16" s="679"/>
    </row>
    <row r="17" spans="1:23" s="685" customFormat="1" ht="24" customHeight="1">
      <c r="A17" s="786"/>
      <c r="B17" s="683" t="s">
        <v>48</v>
      </c>
      <c r="C17" s="113">
        <v>184316771054</v>
      </c>
      <c r="D17" s="21"/>
      <c r="E17" s="21"/>
      <c r="F17" s="21"/>
      <c r="G17" s="21"/>
      <c r="H17" s="21">
        <f t="shared" si="5"/>
        <v>138731529038</v>
      </c>
      <c r="I17" s="684">
        <f>14949388000+60035943390</f>
        <v>74985331390</v>
      </c>
      <c r="J17" s="21">
        <f>63746197648</f>
        <v>63746197648</v>
      </c>
      <c r="K17" s="349"/>
      <c r="L17" s="349">
        <f t="shared" si="6"/>
        <v>0.75267990126278461</v>
      </c>
      <c r="M17" s="770"/>
      <c r="N17" s="770"/>
      <c r="O17" s="685">
        <v>60035943390</v>
      </c>
      <c r="R17" s="679"/>
    </row>
    <row r="18" spans="1:23" s="685" customFormat="1" ht="24" customHeight="1">
      <c r="A18" s="786"/>
      <c r="B18" s="683" t="s">
        <v>49</v>
      </c>
      <c r="C18" s="113">
        <v>3615777000</v>
      </c>
      <c r="D18" s="21"/>
      <c r="E18" s="21"/>
      <c r="F18" s="21"/>
      <c r="G18" s="21"/>
      <c r="H18" s="21">
        <f t="shared" si="5"/>
        <v>28227892131</v>
      </c>
      <c r="I18" s="684">
        <v>28152552131</v>
      </c>
      <c r="J18" s="21">
        <v>75340000</v>
      </c>
      <c r="K18" s="349"/>
      <c r="L18" s="349">
        <f t="shared" si="6"/>
        <v>7.8068675504601082</v>
      </c>
      <c r="M18" s="770"/>
      <c r="N18" s="770"/>
      <c r="O18" s="685">
        <v>28152552131</v>
      </c>
      <c r="R18" s="679"/>
    </row>
    <row r="19" spans="1:23" s="685" customFormat="1" ht="24" customHeight="1">
      <c r="A19" s="786"/>
      <c r="B19" s="683" t="s">
        <v>115</v>
      </c>
      <c r="C19" s="113">
        <v>21023790001</v>
      </c>
      <c r="D19" s="21"/>
      <c r="E19" s="21"/>
      <c r="F19" s="21"/>
      <c r="G19" s="21"/>
      <c r="H19" s="21">
        <f t="shared" si="5"/>
        <v>14259199340</v>
      </c>
      <c r="I19" s="684">
        <f>10707497000+3469214340</f>
        <v>14176711340</v>
      </c>
      <c r="J19" s="21">
        <f>82488000</f>
        <v>82488000</v>
      </c>
      <c r="K19" s="349"/>
      <c r="L19" s="349">
        <f t="shared" si="6"/>
        <v>0.67824114202633112</v>
      </c>
      <c r="M19" s="770"/>
      <c r="N19" s="770"/>
      <c r="O19" s="685">
        <v>3469214340</v>
      </c>
      <c r="R19" s="679"/>
    </row>
    <row r="20" spans="1:23" s="685" customFormat="1" ht="24" customHeight="1">
      <c r="A20" s="786"/>
      <c r="B20" s="683" t="s">
        <v>129</v>
      </c>
      <c r="C20" s="113">
        <v>123498000</v>
      </c>
      <c r="D20" s="21"/>
      <c r="E20" s="21"/>
      <c r="F20" s="21"/>
      <c r="G20" s="21"/>
      <c r="H20" s="21">
        <f t="shared" si="5"/>
        <v>18461404433</v>
      </c>
      <c r="I20" s="684">
        <v>15371208833</v>
      </c>
      <c r="J20" s="21">
        <v>3090195600</v>
      </c>
      <c r="K20" s="349"/>
      <c r="L20" s="349">
        <f t="shared" si="6"/>
        <v>149.48747698748159</v>
      </c>
      <c r="M20" s="770"/>
      <c r="N20" s="770"/>
      <c r="O20" s="685">
        <v>15371208833</v>
      </c>
      <c r="R20" s="679"/>
    </row>
    <row r="21" spans="1:23" s="685" customFormat="1" ht="24" customHeight="1">
      <c r="A21" s="786"/>
      <c r="B21" s="683" t="s">
        <v>130</v>
      </c>
      <c r="C21" s="113">
        <v>0</v>
      </c>
      <c r="D21" s="21"/>
      <c r="E21" s="21"/>
      <c r="F21" s="21"/>
      <c r="G21" s="21"/>
      <c r="H21" s="21">
        <f>I21+J21</f>
        <v>0</v>
      </c>
      <c r="I21" s="684">
        <v>0</v>
      </c>
      <c r="J21" s="21"/>
      <c r="K21" s="349"/>
      <c r="L21" s="349"/>
      <c r="M21" s="770"/>
      <c r="N21" s="770"/>
      <c r="O21" s="685">
        <v>0</v>
      </c>
      <c r="R21" s="679"/>
      <c r="W21" s="685" t="s">
        <v>430</v>
      </c>
    </row>
    <row r="22" spans="1:23" s="685" customFormat="1" ht="24" customHeight="1">
      <c r="A22" s="786"/>
      <c r="B22" s="683" t="s">
        <v>131</v>
      </c>
      <c r="C22" s="113">
        <v>1425200000</v>
      </c>
      <c r="D22" s="21"/>
      <c r="E22" s="21"/>
      <c r="F22" s="21"/>
      <c r="G22" s="21"/>
      <c r="H22" s="21">
        <f t="shared" si="5"/>
        <v>3564000000</v>
      </c>
      <c r="I22" s="684">
        <v>0</v>
      </c>
      <c r="J22" s="21">
        <v>3564000000</v>
      </c>
      <c r="K22" s="349"/>
      <c r="L22" s="349">
        <f>H22/C22</f>
        <v>2.5007016559079429</v>
      </c>
      <c r="M22" s="770"/>
      <c r="N22" s="770"/>
      <c r="O22" s="685">
        <v>0</v>
      </c>
      <c r="R22" s="679"/>
    </row>
    <row r="23" spans="1:23" s="685" customFormat="1" ht="24" customHeight="1">
      <c r="A23" s="786"/>
      <c r="B23" s="683" t="s">
        <v>116</v>
      </c>
      <c r="C23" s="113">
        <v>0</v>
      </c>
      <c r="D23" s="21"/>
      <c r="E23" s="21"/>
      <c r="F23" s="21"/>
      <c r="G23" s="21"/>
      <c r="H23" s="21">
        <f t="shared" si="5"/>
        <v>14844558075</v>
      </c>
      <c r="I23" s="684">
        <v>14844558075</v>
      </c>
      <c r="J23" s="21">
        <v>0</v>
      </c>
      <c r="K23" s="349"/>
      <c r="L23" s="349"/>
      <c r="M23" s="770"/>
      <c r="N23" s="770"/>
      <c r="O23" s="685">
        <v>14844558075</v>
      </c>
      <c r="R23" s="679"/>
      <c r="W23" s="685" t="s">
        <v>430</v>
      </c>
    </row>
    <row r="24" spans="1:23" s="685" customFormat="1" ht="24" customHeight="1">
      <c r="A24" s="786"/>
      <c r="B24" s="683" t="s">
        <v>117</v>
      </c>
      <c r="C24" s="113">
        <v>408392210347</v>
      </c>
      <c r="D24" s="21"/>
      <c r="E24" s="21"/>
      <c r="F24" s="21"/>
      <c r="G24" s="21"/>
      <c r="H24" s="21">
        <f t="shared" si="5"/>
        <v>454611665712</v>
      </c>
      <c r="I24" s="684">
        <f>236372651670</f>
        <v>236372651670</v>
      </c>
      <c r="J24" s="21">
        <f>114169930565+104069083477</f>
        <v>218239014042</v>
      </c>
      <c r="K24" s="349"/>
      <c r="L24" s="349">
        <f>H24/C24</f>
        <v>1.1131741845069194</v>
      </c>
      <c r="M24" s="770"/>
      <c r="N24" s="770"/>
      <c r="O24" s="685">
        <v>236372651670</v>
      </c>
      <c r="P24" s="685" t="s">
        <v>292</v>
      </c>
      <c r="R24" s="679"/>
    </row>
    <row r="25" spans="1:23" s="685" customFormat="1" ht="24" customHeight="1">
      <c r="A25" s="786"/>
      <c r="B25" s="683" t="s">
        <v>118</v>
      </c>
      <c r="C25" s="113">
        <v>27322139665</v>
      </c>
      <c r="D25" s="21"/>
      <c r="E25" s="21"/>
      <c r="F25" s="21"/>
      <c r="G25" s="21"/>
      <c r="H25" s="21">
        <f t="shared" si="5"/>
        <v>16906479300</v>
      </c>
      <c r="I25" s="21">
        <v>13139336300</v>
      </c>
      <c r="J25" s="21">
        <v>3767143000</v>
      </c>
      <c r="K25" s="349"/>
      <c r="L25" s="349">
        <f>H25/C25</f>
        <v>0.61878313731253665</v>
      </c>
      <c r="M25" s="770"/>
      <c r="N25" s="770"/>
      <c r="O25" s="686">
        <v>13139336300</v>
      </c>
      <c r="R25" s="679"/>
    </row>
    <row r="26" spans="1:23" s="685" customFormat="1" ht="24" customHeight="1">
      <c r="A26" s="786"/>
      <c r="B26" s="687" t="s">
        <v>120</v>
      </c>
      <c r="C26" s="113">
        <v>37642498500</v>
      </c>
      <c r="D26" s="21"/>
      <c r="E26" s="21"/>
      <c r="F26" s="21"/>
      <c r="G26" s="21"/>
      <c r="H26" s="21">
        <f t="shared" si="5"/>
        <v>0</v>
      </c>
      <c r="I26" s="21"/>
      <c r="J26" s="21"/>
      <c r="K26" s="349"/>
      <c r="L26" s="349">
        <f>H26/C26</f>
        <v>0</v>
      </c>
      <c r="M26" s="770"/>
      <c r="N26" s="770"/>
      <c r="R26" s="679"/>
    </row>
    <row r="27" spans="1:23" s="682" customFormat="1" ht="24" customHeight="1">
      <c r="A27" s="785"/>
      <c r="B27" s="680" t="s">
        <v>139</v>
      </c>
      <c r="C27" s="114">
        <v>723541084268</v>
      </c>
      <c r="D27" s="681"/>
      <c r="E27" s="681"/>
      <c r="F27" s="681"/>
      <c r="G27" s="681"/>
      <c r="H27" s="21"/>
      <c r="I27" s="681"/>
      <c r="J27" s="681"/>
      <c r="K27" s="380"/>
      <c r="L27" s="380"/>
      <c r="M27" s="770"/>
      <c r="N27" s="770"/>
      <c r="R27" s="679"/>
    </row>
    <row r="28" spans="1:23" s="685" customFormat="1" ht="24" customHeight="1">
      <c r="A28" s="786"/>
      <c r="B28" s="683" t="s">
        <v>514</v>
      </c>
      <c r="C28" s="113">
        <v>698318459268</v>
      </c>
      <c r="D28" s="21">
        <v>609592000000</v>
      </c>
      <c r="E28" s="21">
        <v>445899000000</v>
      </c>
      <c r="F28" s="21">
        <v>163693000000</v>
      </c>
      <c r="G28" s="21">
        <v>609592000000</v>
      </c>
      <c r="H28" s="21">
        <f>I28+J28</f>
        <v>618400306996</v>
      </c>
      <c r="I28" s="21">
        <v>440005859271</v>
      </c>
      <c r="J28" s="21">
        <v>178394447725</v>
      </c>
      <c r="K28" s="349">
        <f>H28/D28</f>
        <v>1.0144495121261434</v>
      </c>
      <c r="L28" s="349">
        <f>H28/C28</f>
        <v>0.88555629425037286</v>
      </c>
      <c r="M28" s="770">
        <f t="shared" si="2"/>
        <v>1.0144495121261434</v>
      </c>
      <c r="N28" s="770">
        <f t="shared" si="3"/>
        <v>1.0144495121261434</v>
      </c>
      <c r="O28" s="685">
        <f>I28-I13</f>
        <v>-25656885000</v>
      </c>
      <c r="R28" s="679"/>
    </row>
    <row r="29" spans="1:23" s="685" customFormat="1" ht="24" customHeight="1">
      <c r="A29" s="786"/>
      <c r="B29" s="683" t="s">
        <v>13</v>
      </c>
      <c r="C29" s="113">
        <v>0</v>
      </c>
      <c r="D29" s="21">
        <v>158000000000</v>
      </c>
      <c r="E29" s="21">
        <v>47400000000</v>
      </c>
      <c r="F29" s="21">
        <v>110600000000</v>
      </c>
      <c r="G29" s="21">
        <v>80000000000</v>
      </c>
      <c r="H29" s="21">
        <f t="shared" si="5"/>
        <v>114169930565</v>
      </c>
      <c r="I29" s="21">
        <v>0</v>
      </c>
      <c r="J29" s="21">
        <v>114169930565</v>
      </c>
      <c r="K29" s="349"/>
      <c r="L29" s="349"/>
      <c r="M29" s="770">
        <f t="shared" si="2"/>
        <v>1.4271241320625001</v>
      </c>
      <c r="N29" s="770">
        <f t="shared" si="3"/>
        <v>0.72259449724683544</v>
      </c>
      <c r="R29" s="679"/>
    </row>
    <row r="30" spans="1:23" s="685" customFormat="1" ht="24" customHeight="1">
      <c r="A30" s="786"/>
      <c r="B30" s="683" t="s">
        <v>52</v>
      </c>
      <c r="C30" s="113">
        <v>25222625000</v>
      </c>
      <c r="D30" s="21">
        <v>27000000000</v>
      </c>
      <c r="E30" s="21">
        <v>27000000000</v>
      </c>
      <c r="F30" s="21"/>
      <c r="G30" s="21">
        <v>27000000000</v>
      </c>
      <c r="H30" s="21">
        <f t="shared" si="5"/>
        <v>25656885000</v>
      </c>
      <c r="I30" s="21">
        <v>25656885000</v>
      </c>
      <c r="J30" s="21">
        <v>0</v>
      </c>
      <c r="K30" s="349">
        <f>H30/D30</f>
        <v>0.95025499999999996</v>
      </c>
      <c r="L30" s="349">
        <f>H30/C30</f>
        <v>1.0172170818858068</v>
      </c>
      <c r="M30" s="770">
        <f t="shared" si="2"/>
        <v>0.95025499999999996</v>
      </c>
      <c r="N30" s="770">
        <f t="shared" si="3"/>
        <v>0.95025499999999996</v>
      </c>
      <c r="R30" s="679"/>
    </row>
    <row r="31" spans="1:23" s="679" customFormat="1" ht="24" hidden="1" customHeight="1">
      <c r="A31" s="784" t="s">
        <v>430</v>
      </c>
      <c r="B31" s="148" t="s">
        <v>102</v>
      </c>
      <c r="C31" s="113">
        <v>0</v>
      </c>
      <c r="D31" s="20"/>
      <c r="E31" s="21"/>
      <c r="F31" s="21"/>
      <c r="G31" s="21"/>
      <c r="H31" s="20">
        <f t="shared" si="5"/>
        <v>0</v>
      </c>
      <c r="I31" s="20"/>
      <c r="J31" s="20"/>
      <c r="K31" s="379"/>
      <c r="L31" s="379"/>
      <c r="M31" s="770"/>
      <c r="N31" s="770"/>
      <c r="O31" s="685" t="s">
        <v>430</v>
      </c>
      <c r="P31" s="685"/>
      <c r="Q31" s="685"/>
    </row>
    <row r="32" spans="1:23" s="679" customFormat="1" ht="24" customHeight="1">
      <c r="A32" s="530">
        <v>2</v>
      </c>
      <c r="B32" s="148" t="s">
        <v>54</v>
      </c>
      <c r="C32" s="239">
        <v>137947031284</v>
      </c>
      <c r="D32" s="20"/>
      <c r="E32" s="20"/>
      <c r="F32" s="20"/>
      <c r="G32" s="20"/>
      <c r="H32" s="20">
        <f t="shared" si="5"/>
        <v>69310060892</v>
      </c>
      <c r="I32" s="20">
        <f>I33</f>
        <v>42251865800</v>
      </c>
      <c r="J32" s="20">
        <f>J33</f>
        <v>27058195092</v>
      </c>
      <c r="K32" s="379"/>
      <c r="L32" s="379">
        <f>H32/C32</f>
        <v>0.50243967011734481</v>
      </c>
      <c r="M32" s="770"/>
      <c r="N32" s="770"/>
    </row>
    <row r="33" spans="1:38" s="690" customFormat="1" ht="24" customHeight="1">
      <c r="A33" s="787" t="s">
        <v>284</v>
      </c>
      <c r="B33" s="688" t="s">
        <v>529</v>
      </c>
      <c r="C33" s="268"/>
      <c r="D33" s="689"/>
      <c r="E33" s="689"/>
      <c r="F33" s="689"/>
      <c r="G33" s="689"/>
      <c r="H33" s="689">
        <f t="shared" si="5"/>
        <v>69310060892</v>
      </c>
      <c r="I33" s="689">
        <f>I34+I35</f>
        <v>42251865800</v>
      </c>
      <c r="J33" s="689">
        <v>27058195092</v>
      </c>
      <c r="K33" s="400"/>
      <c r="L33" s="400"/>
      <c r="M33" s="770"/>
      <c r="N33" s="770"/>
    </row>
    <row r="34" spans="1:38" s="685" customFormat="1" ht="24" hidden="1" customHeight="1">
      <c r="A34" s="788" t="s">
        <v>430</v>
      </c>
      <c r="B34" s="683" t="s">
        <v>115</v>
      </c>
      <c r="C34" s="113"/>
      <c r="D34" s="21"/>
      <c r="E34" s="21"/>
      <c r="F34" s="21"/>
      <c r="G34" s="21"/>
      <c r="H34" s="21">
        <f>I34+J34</f>
        <v>1319436000</v>
      </c>
      <c r="I34" s="21">
        <v>1319436000</v>
      </c>
      <c r="J34" s="21"/>
      <c r="K34" s="349"/>
      <c r="L34" s="349"/>
      <c r="M34" s="770"/>
      <c r="N34" s="770"/>
      <c r="R34" s="679"/>
    </row>
    <row r="35" spans="1:38" s="685" customFormat="1" ht="24" hidden="1" customHeight="1">
      <c r="A35" s="788" t="s">
        <v>430</v>
      </c>
      <c r="B35" s="683" t="s">
        <v>117</v>
      </c>
      <c r="C35" s="113"/>
      <c r="D35" s="21"/>
      <c r="E35" s="21"/>
      <c r="F35" s="21"/>
      <c r="G35" s="21"/>
      <c r="H35" s="21">
        <f t="shared" si="5"/>
        <v>40932429800</v>
      </c>
      <c r="I35" s="21">
        <v>40932429800</v>
      </c>
      <c r="J35" s="21"/>
      <c r="K35" s="349"/>
      <c r="L35" s="349"/>
      <c r="M35" s="770"/>
      <c r="N35" s="770"/>
      <c r="R35" s="679"/>
    </row>
    <row r="36" spans="1:38" s="679" customFormat="1" ht="24" customHeight="1">
      <c r="A36" s="784" t="s">
        <v>2</v>
      </c>
      <c r="B36" s="148" t="s">
        <v>6</v>
      </c>
      <c r="C36" s="20">
        <v>5627107132205</v>
      </c>
      <c r="D36" s="20">
        <f>D37+D64+D96+D115+D116+D125+D128+D129+D140+D149+D157+D158+D162+D167</f>
        <v>5659469000000</v>
      </c>
      <c r="E36" s="20">
        <f>E37+E64+E96+E115+E116+E125+E128+E129+E140+E149+E157+E158+E162+E167</f>
        <v>1935155000000</v>
      </c>
      <c r="F36" s="20">
        <f>F37+F64+F96+F115+F116+F125+F128+F129+F140+F149+F157+F158+F162+F167</f>
        <v>3724314000000</v>
      </c>
      <c r="G36" s="20">
        <v>5348731000000</v>
      </c>
      <c r="H36" s="20">
        <f>H37+H64+H96+H115+H116+H125+H128+H129+H140+H149+H157+H158+H162</f>
        <v>5920204473863</v>
      </c>
      <c r="I36" s="20">
        <f>I37+I64+I96+I115+I116+I125+I128+I129+I140+I149+I157+I158+I162</f>
        <v>1917908003154</v>
      </c>
      <c r="J36" s="20">
        <f>J37+J64+J96+J115+J116+J125+J128+J129+J140+J149+J157+J158+J162</f>
        <v>4002296470709</v>
      </c>
      <c r="K36" s="379">
        <f>H36/D36</f>
        <v>1.0460706603151284</v>
      </c>
      <c r="L36" s="379">
        <f>H36/C36</f>
        <v>1.0520866823346136</v>
      </c>
      <c r="M36" s="770">
        <f>H36/G36</f>
        <v>1.1068428144662725</v>
      </c>
      <c r="N36" s="770">
        <f>H36/D36</f>
        <v>1.0460706603151284</v>
      </c>
      <c r="X36" s="46">
        <f>+Y36+Z36</f>
        <v>5249589000000</v>
      </c>
      <c r="Y36" s="46">
        <v>1727913000000</v>
      </c>
      <c r="Z36" s="46">
        <v>3521676000000</v>
      </c>
      <c r="AL36" s="679">
        <f>H37+H64+H96+H115+H116+H125+H128+H129+H140+H149+H157+H158+H162</f>
        <v>5920204473863</v>
      </c>
    </row>
    <row r="37" spans="1:38" s="679" customFormat="1" ht="24" customHeight="1">
      <c r="A37" s="784">
        <v>1</v>
      </c>
      <c r="B37" s="148" t="s">
        <v>117</v>
      </c>
      <c r="C37" s="20">
        <v>905475727790</v>
      </c>
      <c r="D37" s="20">
        <f>D38+D49+D51+D54+D60</f>
        <v>698075000000</v>
      </c>
      <c r="E37" s="20">
        <f>E38+E49+E51+E54+E60</f>
        <v>265597000000</v>
      </c>
      <c r="F37" s="20">
        <f>F38+F49+F51+F54+F60</f>
        <v>432478000000</v>
      </c>
      <c r="G37" s="20"/>
      <c r="H37" s="20">
        <f>H38+H49+H51+H54+H53</f>
        <v>966887331327</v>
      </c>
      <c r="I37" s="20">
        <f>I38+I49+I51+I54+I53</f>
        <v>281746881976</v>
      </c>
      <c r="J37" s="20">
        <f>J38+J49+J51+J54+J53</f>
        <v>685140449351</v>
      </c>
      <c r="K37" s="379">
        <f>H37/D37</f>
        <v>1.3850765767675393</v>
      </c>
      <c r="L37" s="379">
        <f>H37/C37</f>
        <v>1.0678224734824064</v>
      </c>
      <c r="M37" s="770"/>
      <c r="N37" s="770">
        <f t="shared" si="3"/>
        <v>1.3850765767675393</v>
      </c>
      <c r="P37" s="679">
        <f>H37-I37</f>
        <v>685140449351</v>
      </c>
      <c r="X37" s="679">
        <f>X36-D36</f>
        <v>-409880000000</v>
      </c>
      <c r="Y37" s="679">
        <f>Y36-E36</f>
        <v>-207242000000</v>
      </c>
      <c r="Z37" s="679">
        <f>Z36-F36</f>
        <v>-202638000000</v>
      </c>
      <c r="AA37" s="679">
        <f>AA36-H36</f>
        <v>-5920204473863</v>
      </c>
    </row>
    <row r="38" spans="1:38" s="690" customFormat="1" ht="24" customHeight="1">
      <c r="A38" s="789" t="s">
        <v>108</v>
      </c>
      <c r="B38" s="688" t="s">
        <v>470</v>
      </c>
      <c r="C38" s="114">
        <v>49881489806</v>
      </c>
      <c r="D38" s="689">
        <f>E38+F38</f>
        <v>157593000000</v>
      </c>
      <c r="E38" s="681">
        <v>58187000000</v>
      </c>
      <c r="F38" s="681">
        <v>99406000000</v>
      </c>
      <c r="G38" s="681"/>
      <c r="H38" s="689">
        <f>I38+J38</f>
        <v>196727083075</v>
      </c>
      <c r="I38" s="689">
        <v>6830393954</v>
      </c>
      <c r="J38" s="689">
        <v>189896689121</v>
      </c>
      <c r="K38" s="400">
        <f>H38/D38</f>
        <v>1.2483237394744691</v>
      </c>
      <c r="L38" s="400">
        <f>H38/C38</f>
        <v>3.9438894836564535</v>
      </c>
      <c r="M38" s="770"/>
      <c r="N38" s="770">
        <f t="shared" si="3"/>
        <v>1.2483237394744691</v>
      </c>
      <c r="O38" s="682">
        <f>J37-J38-J49-J51-J54</f>
        <v>12181115538</v>
      </c>
      <c r="P38" s="682"/>
      <c r="Q38" s="682"/>
    </row>
    <row r="39" spans="1:38" s="685" customFormat="1" ht="24" customHeight="1">
      <c r="A39" s="786"/>
      <c r="B39" s="683" t="s">
        <v>59</v>
      </c>
      <c r="C39" s="113"/>
      <c r="D39" s="21"/>
      <c r="E39" s="21"/>
      <c r="F39" s="21"/>
      <c r="G39" s="21"/>
      <c r="H39" s="21"/>
      <c r="I39" s="21"/>
      <c r="J39" s="21"/>
      <c r="K39" s="349"/>
      <c r="L39" s="349"/>
      <c r="M39" s="770"/>
      <c r="N39" s="770"/>
      <c r="R39" s="679"/>
    </row>
    <row r="40" spans="1:38" s="685" customFormat="1" ht="33.75" customHeight="1">
      <c r="A40" s="786"/>
      <c r="B40" s="683" t="s">
        <v>472</v>
      </c>
      <c r="C40" s="113"/>
      <c r="D40" s="21"/>
      <c r="E40" s="21"/>
      <c r="F40" s="21"/>
      <c r="G40" s="21"/>
      <c r="H40" s="21">
        <f t="shared" ref="H40:H103" si="7">I40+J40</f>
        <v>46678212682</v>
      </c>
      <c r="I40" s="21">
        <v>0</v>
      </c>
      <c r="J40" s="21">
        <v>46678212682</v>
      </c>
      <c r="K40" s="349"/>
      <c r="L40" s="349"/>
      <c r="M40" s="770"/>
      <c r="N40" s="770"/>
      <c r="R40" s="679"/>
    </row>
    <row r="41" spans="1:38" s="685" customFormat="1" ht="24" customHeight="1">
      <c r="A41" s="786"/>
      <c r="B41" s="683" t="s">
        <v>473</v>
      </c>
      <c r="C41" s="113"/>
      <c r="D41" s="21"/>
      <c r="E41" s="21"/>
      <c r="F41" s="21"/>
      <c r="G41" s="21"/>
      <c r="H41" s="21">
        <f t="shared" si="7"/>
        <v>16330703192</v>
      </c>
      <c r="I41" s="21">
        <v>0</v>
      </c>
      <c r="J41" s="21">
        <v>16330703192</v>
      </c>
      <c r="K41" s="349"/>
      <c r="L41" s="349"/>
      <c r="M41" s="770"/>
      <c r="N41" s="770"/>
      <c r="R41" s="679"/>
    </row>
    <row r="42" spans="1:38" s="685" customFormat="1" ht="24" customHeight="1">
      <c r="A42" s="786"/>
      <c r="B42" s="683" t="s">
        <v>474</v>
      </c>
      <c r="C42" s="113"/>
      <c r="D42" s="21"/>
      <c r="E42" s="21"/>
      <c r="F42" s="21"/>
      <c r="G42" s="21"/>
      <c r="H42" s="21">
        <f t="shared" si="7"/>
        <v>0</v>
      </c>
      <c r="I42" s="21">
        <v>0</v>
      </c>
      <c r="J42" s="21">
        <v>0</v>
      </c>
      <c r="K42" s="349"/>
      <c r="L42" s="349"/>
      <c r="M42" s="770"/>
      <c r="N42" s="770"/>
      <c r="R42" s="679"/>
    </row>
    <row r="43" spans="1:38" s="685" customFormat="1" ht="24" customHeight="1">
      <c r="A43" s="786"/>
      <c r="B43" s="683" t="s">
        <v>475</v>
      </c>
      <c r="C43" s="113"/>
      <c r="D43" s="21"/>
      <c r="E43" s="21"/>
      <c r="F43" s="21"/>
      <c r="G43" s="21"/>
      <c r="H43" s="21">
        <f t="shared" si="7"/>
        <v>891333900</v>
      </c>
      <c r="I43" s="21">
        <v>0</v>
      </c>
      <c r="J43" s="21">
        <v>891333900</v>
      </c>
      <c r="K43" s="349"/>
      <c r="L43" s="349"/>
      <c r="M43" s="770"/>
      <c r="N43" s="770"/>
      <c r="R43" s="679"/>
    </row>
    <row r="44" spans="1:38" s="685" customFormat="1" ht="39.75" customHeight="1">
      <c r="A44" s="786"/>
      <c r="B44" s="691" t="s">
        <v>565</v>
      </c>
      <c r="C44" s="741"/>
      <c r="D44" s="693"/>
      <c r="E44" s="693"/>
      <c r="F44" s="693"/>
      <c r="G44" s="693"/>
      <c r="H44" s="693">
        <f t="shared" si="7"/>
        <v>58309464400</v>
      </c>
      <c r="I44" s="693">
        <v>0</v>
      </c>
      <c r="J44" s="693">
        <v>58309464400</v>
      </c>
      <c r="K44" s="500"/>
      <c r="L44" s="500"/>
      <c r="M44" s="771"/>
      <c r="N44" s="771"/>
      <c r="R44" s="679"/>
    </row>
    <row r="45" spans="1:38" s="685" customFormat="1" ht="47.25" customHeight="1">
      <c r="A45" s="790"/>
      <c r="B45" s="691" t="s">
        <v>566</v>
      </c>
      <c r="C45" s="741"/>
      <c r="D45" s="693"/>
      <c r="E45" s="693"/>
      <c r="F45" s="693"/>
      <c r="G45" s="693"/>
      <c r="H45" s="693">
        <f t="shared" si="7"/>
        <v>3655000000</v>
      </c>
      <c r="I45" s="693">
        <v>0</v>
      </c>
      <c r="J45" s="693">
        <v>3655000000</v>
      </c>
      <c r="K45" s="500"/>
      <c r="L45" s="500"/>
      <c r="M45" s="771"/>
      <c r="N45" s="771"/>
      <c r="R45" s="679"/>
    </row>
    <row r="46" spans="1:38" s="685" customFormat="1" ht="39.75" customHeight="1">
      <c r="A46" s="790"/>
      <c r="B46" s="691" t="s">
        <v>567</v>
      </c>
      <c r="C46" s="741"/>
      <c r="D46" s="693"/>
      <c r="E46" s="693"/>
      <c r="F46" s="693"/>
      <c r="G46" s="693"/>
      <c r="H46" s="693">
        <f t="shared" si="7"/>
        <v>30196316230</v>
      </c>
      <c r="I46" s="693">
        <v>0</v>
      </c>
      <c r="J46" s="693">
        <v>30196316230</v>
      </c>
      <c r="K46" s="500"/>
      <c r="L46" s="500"/>
      <c r="M46" s="771"/>
      <c r="N46" s="771"/>
      <c r="R46" s="679"/>
    </row>
    <row r="47" spans="1:38" s="685" customFormat="1" ht="24" customHeight="1">
      <c r="A47" s="790"/>
      <c r="B47" s="691" t="s">
        <v>568</v>
      </c>
      <c r="C47" s="741"/>
      <c r="D47" s="693"/>
      <c r="E47" s="693"/>
      <c r="F47" s="693"/>
      <c r="G47" s="693"/>
      <c r="H47" s="693">
        <f t="shared" si="7"/>
        <v>1974452732</v>
      </c>
      <c r="I47" s="693">
        <v>0</v>
      </c>
      <c r="J47" s="693">
        <v>1974452732</v>
      </c>
      <c r="K47" s="500"/>
      <c r="L47" s="500"/>
      <c r="M47" s="771"/>
      <c r="N47" s="771"/>
      <c r="R47" s="679"/>
    </row>
    <row r="48" spans="1:38" s="685" customFormat="1" ht="24" customHeight="1">
      <c r="A48" s="790"/>
      <c r="B48" s="691" t="s">
        <v>569</v>
      </c>
      <c r="C48" s="741">
        <v>10500000000</v>
      </c>
      <c r="D48" s="693"/>
      <c r="E48" s="693"/>
      <c r="F48" s="693"/>
      <c r="G48" s="693"/>
      <c r="H48" s="693">
        <f t="shared" si="7"/>
        <v>16733482321</v>
      </c>
      <c r="I48" s="693">
        <v>0</v>
      </c>
      <c r="J48" s="693">
        <v>16733482321</v>
      </c>
      <c r="K48" s="500"/>
      <c r="L48" s="500"/>
      <c r="M48" s="771"/>
      <c r="N48" s="771"/>
      <c r="P48" s="685">
        <v>10500000000</v>
      </c>
      <c r="Q48" s="685" t="s">
        <v>478</v>
      </c>
      <c r="R48" s="679"/>
      <c r="X48" s="685" t="s">
        <v>502</v>
      </c>
    </row>
    <row r="49" spans="1:24" s="690" customFormat="1" ht="24" customHeight="1">
      <c r="A49" s="791" t="s">
        <v>109</v>
      </c>
      <c r="B49" s="694" t="s">
        <v>476</v>
      </c>
      <c r="C49" s="742">
        <v>261906591033</v>
      </c>
      <c r="D49" s="695">
        <f>E49+F49</f>
        <v>140923000000</v>
      </c>
      <c r="E49" s="696">
        <v>108611000000</v>
      </c>
      <c r="F49" s="696">
        <v>32312000000</v>
      </c>
      <c r="G49" s="696"/>
      <c r="H49" s="695">
        <f t="shared" si="7"/>
        <v>270379864980</v>
      </c>
      <c r="I49" s="695">
        <v>175151178237</v>
      </c>
      <c r="J49" s="695">
        <v>95228686743</v>
      </c>
      <c r="K49" s="501">
        <f>H49/D49</f>
        <v>1.918635460357784</v>
      </c>
      <c r="L49" s="501">
        <f>H49/C49</f>
        <v>1.0323522745784293</v>
      </c>
      <c r="M49" s="771"/>
      <c r="N49" s="771">
        <f t="shared" si="3"/>
        <v>1.918635460357784</v>
      </c>
      <c r="O49" s="682"/>
      <c r="P49" s="682"/>
      <c r="Q49" s="682" t="s">
        <v>433</v>
      </c>
    </row>
    <row r="50" spans="1:24" s="685" customFormat="1" ht="32.25" customHeight="1">
      <c r="A50" s="790"/>
      <c r="B50" s="692" t="s">
        <v>498</v>
      </c>
      <c r="C50" s="741">
        <v>41906788763</v>
      </c>
      <c r="D50" s="693"/>
      <c r="E50" s="693"/>
      <c r="F50" s="693"/>
      <c r="G50" s="693"/>
      <c r="H50" s="693">
        <f t="shared" si="7"/>
        <v>174054178237</v>
      </c>
      <c r="I50" s="693">
        <v>174054178237</v>
      </c>
      <c r="J50" s="693">
        <v>0</v>
      </c>
      <c r="K50" s="500"/>
      <c r="L50" s="500"/>
      <c r="M50" s="771"/>
      <c r="N50" s="771"/>
      <c r="R50" s="679"/>
    </row>
    <row r="51" spans="1:24" s="690" customFormat="1" ht="24" customHeight="1">
      <c r="A51" s="791" t="s">
        <v>110</v>
      </c>
      <c r="B51" s="697" t="s">
        <v>477</v>
      </c>
      <c r="C51" s="742">
        <v>44376651890</v>
      </c>
      <c r="D51" s="695">
        <f>E51+F51</f>
        <v>56007000000</v>
      </c>
      <c r="E51" s="696">
        <v>12197000000</v>
      </c>
      <c r="F51" s="696">
        <v>43810000000</v>
      </c>
      <c r="G51" s="696"/>
      <c r="H51" s="695">
        <f t="shared" si="7"/>
        <v>82841216193</v>
      </c>
      <c r="I51" s="698">
        <v>15398978255</v>
      </c>
      <c r="J51" s="695">
        <v>67442237938</v>
      </c>
      <c r="K51" s="501">
        <f>H51/D51</f>
        <v>1.4791225417001446</v>
      </c>
      <c r="L51" s="501">
        <f>H51/C51</f>
        <v>1.8667748165937625</v>
      </c>
      <c r="M51" s="771"/>
      <c r="N51" s="771">
        <f t="shared" si="3"/>
        <v>1.4791225417001446</v>
      </c>
      <c r="O51" s="682"/>
      <c r="P51" s="682"/>
      <c r="Q51" s="682"/>
    </row>
    <row r="52" spans="1:24" s="685" customFormat="1" ht="31.5" customHeight="1">
      <c r="A52" s="790"/>
      <c r="B52" s="692" t="s">
        <v>589</v>
      </c>
      <c r="C52" s="741">
        <v>30993291200</v>
      </c>
      <c r="D52" s="693"/>
      <c r="E52" s="693"/>
      <c r="F52" s="693"/>
      <c r="G52" s="693"/>
      <c r="H52" s="693">
        <f t="shared" si="7"/>
        <v>31208347938</v>
      </c>
      <c r="I52" s="693">
        <v>14476030000</v>
      </c>
      <c r="J52" s="693">
        <v>16732317938</v>
      </c>
      <c r="K52" s="500"/>
      <c r="L52" s="500">
        <f>H52/C52</f>
        <v>1.0069388157782997</v>
      </c>
      <c r="M52" s="771"/>
      <c r="N52" s="771"/>
      <c r="R52" s="679"/>
    </row>
    <row r="53" spans="1:24" s="690" customFormat="1" ht="24" customHeight="1">
      <c r="A53" s="791" t="s">
        <v>111</v>
      </c>
      <c r="B53" s="694" t="s">
        <v>570</v>
      </c>
      <c r="C53" s="742"/>
      <c r="D53" s="695"/>
      <c r="E53" s="696"/>
      <c r="F53" s="696"/>
      <c r="G53" s="696"/>
      <c r="H53" s="695">
        <f t="shared" si="7"/>
        <v>19948002955</v>
      </c>
      <c r="I53" s="695">
        <v>7766887417</v>
      </c>
      <c r="J53" s="695">
        <v>12181115538</v>
      </c>
      <c r="K53" s="501"/>
      <c r="L53" s="501"/>
      <c r="M53" s="771"/>
      <c r="N53" s="771"/>
      <c r="O53" s="682"/>
      <c r="P53" s="682"/>
      <c r="Q53" s="682"/>
    </row>
    <row r="54" spans="1:24" s="690" customFormat="1" ht="24" customHeight="1">
      <c r="A54" s="791" t="s">
        <v>112</v>
      </c>
      <c r="B54" s="694" t="s">
        <v>479</v>
      </c>
      <c r="C54" s="742">
        <v>386668732857</v>
      </c>
      <c r="D54" s="695">
        <f>E54+F54</f>
        <v>343552000000</v>
      </c>
      <c r="E54" s="696">
        <f>92466000000-5864000000</f>
        <v>86602000000</v>
      </c>
      <c r="F54" s="696">
        <f>276150000000-19200000000</f>
        <v>256950000000</v>
      </c>
      <c r="G54" s="696"/>
      <c r="H54" s="695">
        <f t="shared" si="7"/>
        <v>396991164124</v>
      </c>
      <c r="I54" s="695">
        <v>76599444113</v>
      </c>
      <c r="J54" s="695">
        <v>320391720011</v>
      </c>
      <c r="K54" s="501">
        <f>H54/D54</f>
        <v>1.1555489827566132</v>
      </c>
      <c r="L54" s="501">
        <f>H54/C54</f>
        <v>1.0266958002803332</v>
      </c>
      <c r="M54" s="771"/>
      <c r="N54" s="771">
        <f t="shared" si="3"/>
        <v>1.1555489827566132</v>
      </c>
      <c r="O54" s="682">
        <v>363748558817</v>
      </c>
      <c r="P54" s="682"/>
      <c r="Q54" s="682"/>
      <c r="X54" s="690" t="s">
        <v>503</v>
      </c>
    </row>
    <row r="55" spans="1:24" s="685" customFormat="1" ht="24" customHeight="1">
      <c r="A55" s="790"/>
      <c r="B55" s="694" t="s">
        <v>55</v>
      </c>
      <c r="C55" s="743"/>
      <c r="D55" s="693"/>
      <c r="E55" s="693"/>
      <c r="F55" s="693"/>
      <c r="G55" s="693"/>
      <c r="H55" s="693"/>
      <c r="I55" s="693"/>
      <c r="J55" s="693"/>
      <c r="K55" s="500"/>
      <c r="L55" s="500"/>
      <c r="M55" s="771"/>
      <c r="N55" s="771"/>
      <c r="R55" s="679"/>
    </row>
    <row r="56" spans="1:24" s="685" customFormat="1" ht="24" customHeight="1">
      <c r="A56" s="790"/>
      <c r="B56" s="692" t="s">
        <v>573</v>
      </c>
      <c r="C56" s="741">
        <v>18720365000</v>
      </c>
      <c r="D56" s="693"/>
      <c r="E56" s="693"/>
      <c r="F56" s="693"/>
      <c r="G56" s="693"/>
      <c r="H56" s="693">
        <f t="shared" si="7"/>
        <v>21163445818</v>
      </c>
      <c r="I56" s="499">
        <v>12256901510</v>
      </c>
      <c r="J56" s="499">
        <v>8906544308</v>
      </c>
      <c r="K56" s="500"/>
      <c r="L56" s="500"/>
      <c r="M56" s="771"/>
      <c r="N56" s="771"/>
      <c r="R56" s="679"/>
    </row>
    <row r="57" spans="1:24" s="685" customFormat="1" ht="24" customHeight="1">
      <c r="A57" s="790"/>
      <c r="B57" s="692" t="s">
        <v>572</v>
      </c>
      <c r="C57" s="741">
        <v>61243510580</v>
      </c>
      <c r="D57" s="693"/>
      <c r="E57" s="693"/>
      <c r="F57" s="693"/>
      <c r="G57" s="693"/>
      <c r="H57" s="693">
        <f t="shared" si="7"/>
        <v>26317096795</v>
      </c>
      <c r="I57" s="693">
        <v>0</v>
      </c>
      <c r="J57" s="693">
        <v>26317096795</v>
      </c>
      <c r="K57" s="500"/>
      <c r="L57" s="500"/>
      <c r="M57" s="771"/>
      <c r="N57" s="771"/>
      <c r="R57" s="679"/>
    </row>
    <row r="58" spans="1:24" s="685" customFormat="1" ht="69" customHeight="1">
      <c r="A58" s="790"/>
      <c r="B58" s="699" t="s">
        <v>571</v>
      </c>
      <c r="C58" s="703">
        <v>288553000</v>
      </c>
      <c r="D58" s="693"/>
      <c r="E58" s="693"/>
      <c r="F58" s="693"/>
      <c r="G58" s="693"/>
      <c r="H58" s="693">
        <f t="shared" si="7"/>
        <v>39932426000</v>
      </c>
      <c r="I58" s="693">
        <v>0</v>
      </c>
      <c r="J58" s="693">
        <v>39932426000</v>
      </c>
      <c r="K58" s="500"/>
      <c r="L58" s="500"/>
      <c r="M58" s="771"/>
      <c r="N58" s="771"/>
      <c r="R58" s="679"/>
      <c r="W58" s="685" t="s">
        <v>430</v>
      </c>
    </row>
    <row r="59" spans="1:24" s="685" customFormat="1" ht="35.25" customHeight="1">
      <c r="A59" s="790"/>
      <c r="B59" s="445" t="s">
        <v>588</v>
      </c>
      <c r="C59" s="744">
        <v>134845222793</v>
      </c>
      <c r="D59" s="693"/>
      <c r="E59" s="693"/>
      <c r="F59" s="693"/>
      <c r="G59" s="693"/>
      <c r="H59" s="693">
        <f t="shared" si="7"/>
        <v>11323836741</v>
      </c>
      <c r="I59" s="693"/>
      <c r="J59" s="693">
        <v>11323836741</v>
      </c>
      <c r="K59" s="500"/>
      <c r="L59" s="500"/>
      <c r="M59" s="771"/>
      <c r="N59" s="771"/>
      <c r="R59" s="679"/>
    </row>
    <row r="60" spans="1:24" s="682" customFormat="1" ht="85.5" customHeight="1">
      <c r="A60" s="792"/>
      <c r="B60" s="445" t="s">
        <v>574</v>
      </c>
      <c r="C60" s="742">
        <v>105336213401</v>
      </c>
      <c r="D60" s="696"/>
      <c r="E60" s="696"/>
      <c r="F60" s="696"/>
      <c r="G60" s="696"/>
      <c r="H60" s="693">
        <f t="shared" si="7"/>
        <v>8185451100</v>
      </c>
      <c r="I60" s="696"/>
      <c r="J60" s="696">
        <v>8185451100</v>
      </c>
      <c r="K60" s="498"/>
      <c r="L60" s="498">
        <f>H60/C60</f>
        <v>7.7707854077107841E-2</v>
      </c>
      <c r="M60" s="771"/>
      <c r="N60" s="771"/>
      <c r="R60" s="679"/>
    </row>
    <row r="61" spans="1:24" s="685" customFormat="1" ht="45.75" customHeight="1">
      <c r="A61" s="790"/>
      <c r="B61" s="445" t="s">
        <v>575</v>
      </c>
      <c r="C61" s="745">
        <v>49812914434</v>
      </c>
      <c r="D61" s="693"/>
      <c r="E61" s="693"/>
      <c r="F61" s="693"/>
      <c r="G61" s="693"/>
      <c r="H61" s="693">
        <f t="shared" si="7"/>
        <v>625860000</v>
      </c>
      <c r="I61" s="693"/>
      <c r="J61" s="693">
        <v>625860000</v>
      </c>
      <c r="K61" s="500"/>
      <c r="L61" s="500"/>
      <c r="M61" s="771"/>
      <c r="N61" s="771"/>
      <c r="P61" s="700">
        <v>49812914434</v>
      </c>
      <c r="Q61" s="685" t="s">
        <v>471</v>
      </c>
      <c r="R61" s="679"/>
    </row>
    <row r="62" spans="1:24" s="685" customFormat="1" ht="42" customHeight="1">
      <c r="A62" s="790"/>
      <c r="B62" s="445" t="s">
        <v>576</v>
      </c>
      <c r="C62" s="745">
        <v>16986325248</v>
      </c>
      <c r="D62" s="693"/>
      <c r="E62" s="693"/>
      <c r="F62" s="693"/>
      <c r="G62" s="693"/>
      <c r="H62" s="693">
        <f t="shared" si="7"/>
        <v>752646000</v>
      </c>
      <c r="I62" s="693"/>
      <c r="J62" s="693">
        <v>752646000</v>
      </c>
      <c r="K62" s="500"/>
      <c r="L62" s="500"/>
      <c r="M62" s="771"/>
      <c r="N62" s="771"/>
      <c r="P62" s="700">
        <v>16986325248</v>
      </c>
      <c r="Q62" s="685" t="s">
        <v>471</v>
      </c>
      <c r="R62" s="679"/>
    </row>
    <row r="63" spans="1:24" s="685" customFormat="1" ht="24" customHeight="1">
      <c r="A63" s="790"/>
      <c r="B63" s="445" t="s">
        <v>577</v>
      </c>
      <c r="C63" s="745">
        <v>7703469848</v>
      </c>
      <c r="D63" s="693"/>
      <c r="E63" s="693"/>
      <c r="F63" s="693"/>
      <c r="G63" s="693"/>
      <c r="H63" s="693">
        <f t="shared" si="7"/>
        <v>306123000</v>
      </c>
      <c r="I63" s="693"/>
      <c r="J63" s="693">
        <v>306123000</v>
      </c>
      <c r="K63" s="500"/>
      <c r="L63" s="500"/>
      <c r="M63" s="771"/>
      <c r="N63" s="771"/>
      <c r="P63" s="700">
        <v>7703469848</v>
      </c>
      <c r="Q63" s="685" t="s">
        <v>471</v>
      </c>
      <c r="R63" s="679"/>
    </row>
    <row r="64" spans="1:24" s="679" customFormat="1" ht="24" customHeight="1">
      <c r="A64" s="793">
        <v>2</v>
      </c>
      <c r="B64" s="701" t="s">
        <v>48</v>
      </c>
      <c r="C64" s="396">
        <v>2375772280713</v>
      </c>
      <c r="D64" s="396">
        <f>D65+D85</f>
        <v>2511911000000</v>
      </c>
      <c r="E64" s="396">
        <f>E65+E85</f>
        <v>354376000000</v>
      </c>
      <c r="F64" s="396">
        <f>F65+F85</f>
        <v>2157535000000</v>
      </c>
      <c r="G64" s="396">
        <v>2430817000000</v>
      </c>
      <c r="H64" s="396">
        <f t="shared" si="7"/>
        <v>2381720112411</v>
      </c>
      <c r="I64" s="396">
        <f>I65+I85</f>
        <v>303464033345</v>
      </c>
      <c r="J64" s="396">
        <f>J65+J85</f>
        <v>2078256079066</v>
      </c>
      <c r="K64" s="497">
        <f>H64/D64</f>
        <v>0.94817058104805463</v>
      </c>
      <c r="L64" s="497">
        <f>H64/C64</f>
        <v>1.0025035361117249</v>
      </c>
      <c r="M64" s="771">
        <f t="shared" si="2"/>
        <v>0.9798023102565927</v>
      </c>
      <c r="N64" s="771">
        <f t="shared" si="3"/>
        <v>0.94817058104805463</v>
      </c>
      <c r="O64" s="679">
        <f>I64-I65-I85</f>
        <v>0</v>
      </c>
    </row>
    <row r="65" spans="1:24" s="690" customFormat="1" ht="24" customHeight="1">
      <c r="A65" s="794" t="s">
        <v>284</v>
      </c>
      <c r="B65" s="702" t="s">
        <v>439</v>
      </c>
      <c r="C65" s="746">
        <v>2280491502281</v>
      </c>
      <c r="D65" s="695">
        <f>E65+F65</f>
        <v>2403190000000</v>
      </c>
      <c r="E65" s="696">
        <v>294139000000</v>
      </c>
      <c r="F65" s="696">
        <v>2109051000000</v>
      </c>
      <c r="G65" s="696"/>
      <c r="H65" s="695">
        <f t="shared" si="7"/>
        <v>2294486889712</v>
      </c>
      <c r="I65" s="418">
        <v>258773329308</v>
      </c>
      <c r="J65" s="419">
        <v>2035713560404</v>
      </c>
      <c r="K65" s="501">
        <f>H64/D64</f>
        <v>0.94817058104805463</v>
      </c>
      <c r="L65" s="501">
        <f>H65/C65</f>
        <v>1.0061370048592602</v>
      </c>
      <c r="M65" s="771"/>
      <c r="N65" s="771">
        <f t="shared" si="3"/>
        <v>0.95476715936401202</v>
      </c>
      <c r="O65" s="682"/>
      <c r="P65" s="682"/>
      <c r="Q65" s="682"/>
    </row>
    <row r="66" spans="1:24" s="690" customFormat="1" ht="24" customHeight="1">
      <c r="A66" s="794"/>
      <c r="B66" s="702" t="s">
        <v>55</v>
      </c>
      <c r="C66" s="747">
        <v>0</v>
      </c>
      <c r="D66" s="695"/>
      <c r="E66" s="695"/>
      <c r="F66" s="695"/>
      <c r="G66" s="695"/>
      <c r="H66" s="693"/>
      <c r="I66" s="418"/>
      <c r="J66" s="419"/>
      <c r="K66" s="501"/>
      <c r="L66" s="501"/>
      <c r="M66" s="771"/>
      <c r="N66" s="771"/>
      <c r="R66" s="679"/>
    </row>
    <row r="67" spans="1:24" s="685" customFormat="1" ht="24" customHeight="1">
      <c r="A67" s="795"/>
      <c r="B67" s="691" t="s">
        <v>440</v>
      </c>
      <c r="C67" s="745">
        <v>1167804015690</v>
      </c>
      <c r="D67" s="693"/>
      <c r="E67" s="693"/>
      <c r="F67" s="693"/>
      <c r="G67" s="693"/>
      <c r="H67" s="693">
        <f t="shared" si="7"/>
        <v>278874253486</v>
      </c>
      <c r="I67" s="420">
        <v>157956705118</v>
      </c>
      <c r="J67" s="693">
        <v>120917548368</v>
      </c>
      <c r="K67" s="500"/>
      <c r="L67" s="500"/>
      <c r="M67" s="771"/>
      <c r="N67" s="771"/>
      <c r="R67" s="679"/>
      <c r="W67" s="914" t="s">
        <v>430</v>
      </c>
      <c r="X67" s="685" t="s">
        <v>430</v>
      </c>
    </row>
    <row r="68" spans="1:24" s="685" customFormat="1" ht="24" customHeight="1">
      <c r="A68" s="795"/>
      <c r="B68" s="475" t="s">
        <v>533</v>
      </c>
      <c r="C68" s="745">
        <v>1052106830252</v>
      </c>
      <c r="D68" s="693"/>
      <c r="E68" s="693"/>
      <c r="F68" s="693"/>
      <c r="G68" s="693"/>
      <c r="H68" s="693">
        <f t="shared" si="7"/>
        <v>24567354841</v>
      </c>
      <c r="I68" s="420">
        <v>24567354841</v>
      </c>
      <c r="J68" s="693">
        <v>0</v>
      </c>
      <c r="K68" s="500"/>
      <c r="L68" s="500"/>
      <c r="M68" s="771"/>
      <c r="N68" s="771"/>
      <c r="R68" s="679"/>
      <c r="W68" s="914"/>
      <c r="X68" s="685" t="s">
        <v>430</v>
      </c>
    </row>
    <row r="69" spans="1:24" s="685" customFormat="1" ht="24" customHeight="1">
      <c r="A69" s="795"/>
      <c r="B69" s="691" t="s">
        <v>534</v>
      </c>
      <c r="C69" s="748">
        <v>30322555194</v>
      </c>
      <c r="D69" s="693"/>
      <c r="E69" s="693"/>
      <c r="F69" s="693"/>
      <c r="G69" s="693"/>
      <c r="H69" s="693">
        <f t="shared" si="7"/>
        <v>46853289776</v>
      </c>
      <c r="I69" s="421">
        <v>46853289776</v>
      </c>
      <c r="J69" s="703">
        <v>0</v>
      </c>
      <c r="K69" s="500"/>
      <c r="L69" s="500"/>
      <c r="M69" s="771"/>
      <c r="N69" s="771"/>
      <c r="R69" s="679"/>
      <c r="W69" s="914"/>
      <c r="X69" s="685" t="s">
        <v>430</v>
      </c>
    </row>
    <row r="70" spans="1:24" s="685" customFormat="1" ht="35.25" customHeight="1">
      <c r="A70" s="795"/>
      <c r="B70" s="445" t="s">
        <v>453</v>
      </c>
      <c r="C70" s="745">
        <v>83550635740</v>
      </c>
      <c r="D70" s="693"/>
      <c r="E70" s="693"/>
      <c r="F70" s="693"/>
      <c r="G70" s="693"/>
      <c r="H70" s="693">
        <f t="shared" si="7"/>
        <v>26910213963</v>
      </c>
      <c r="I70" s="420">
        <v>1217582360</v>
      </c>
      <c r="J70" s="693">
        <v>25692631603</v>
      </c>
      <c r="K70" s="500"/>
      <c r="L70" s="500"/>
      <c r="M70" s="771"/>
      <c r="N70" s="771"/>
      <c r="R70" s="679"/>
      <c r="W70" s="914"/>
      <c r="X70" s="685" t="s">
        <v>430</v>
      </c>
    </row>
    <row r="71" spans="1:24" s="685" customFormat="1" ht="24" customHeight="1">
      <c r="A71" s="795"/>
      <c r="B71" s="445" t="s">
        <v>535</v>
      </c>
      <c r="C71" s="693">
        <v>37049296510</v>
      </c>
      <c r="D71" s="693"/>
      <c r="E71" s="693"/>
      <c r="F71" s="693"/>
      <c r="G71" s="693"/>
      <c r="H71" s="693">
        <f t="shared" si="7"/>
        <v>100385615310</v>
      </c>
      <c r="I71" s="421">
        <v>14799200458</v>
      </c>
      <c r="J71" s="693">
        <v>85586414852</v>
      </c>
      <c r="K71" s="500"/>
      <c r="L71" s="500"/>
      <c r="M71" s="771"/>
      <c r="N71" s="771"/>
      <c r="Q71" s="685" t="s">
        <v>451</v>
      </c>
      <c r="R71" s="679"/>
    </row>
    <row r="72" spans="1:24" s="685" customFormat="1" ht="24" customHeight="1">
      <c r="A72" s="795"/>
      <c r="B72" s="445" t="s">
        <v>441</v>
      </c>
      <c r="C72" s="693">
        <v>117989009665</v>
      </c>
      <c r="D72" s="693"/>
      <c r="E72" s="693"/>
      <c r="F72" s="693"/>
      <c r="G72" s="693"/>
      <c r="H72" s="693">
        <f t="shared" si="7"/>
        <v>54590177355</v>
      </c>
      <c r="I72" s="421">
        <v>4987794204</v>
      </c>
      <c r="J72" s="693">
        <v>49602383151</v>
      </c>
      <c r="K72" s="500"/>
      <c r="L72" s="500"/>
      <c r="M72" s="771"/>
      <c r="N72" s="771"/>
      <c r="R72" s="679"/>
    </row>
    <row r="73" spans="1:24" s="685" customFormat="1" ht="35.25" customHeight="1">
      <c r="A73" s="795"/>
      <c r="B73" s="445" t="s">
        <v>536</v>
      </c>
      <c r="C73" s="693">
        <v>64023997800</v>
      </c>
      <c r="D73" s="693"/>
      <c r="E73" s="693"/>
      <c r="F73" s="693"/>
      <c r="G73" s="693"/>
      <c r="H73" s="693">
        <f t="shared" si="7"/>
        <v>8356371054</v>
      </c>
      <c r="I73" s="421">
        <v>8356371054</v>
      </c>
      <c r="J73" s="693">
        <v>0</v>
      </c>
      <c r="K73" s="500"/>
      <c r="L73" s="500"/>
      <c r="M73" s="771"/>
      <c r="N73" s="771"/>
      <c r="Q73" s="685" t="s">
        <v>451</v>
      </c>
      <c r="R73" s="679"/>
    </row>
    <row r="74" spans="1:24" s="685" customFormat="1" ht="42.75" customHeight="1">
      <c r="A74" s="795"/>
      <c r="B74" s="445" t="s">
        <v>454</v>
      </c>
      <c r="C74" s="693">
        <v>8203516302</v>
      </c>
      <c r="D74" s="693"/>
      <c r="E74" s="693"/>
      <c r="F74" s="693"/>
      <c r="G74" s="693"/>
      <c r="H74" s="693">
        <f t="shared" si="7"/>
        <v>8944860109</v>
      </c>
      <c r="I74" s="421">
        <v>35031497</v>
      </c>
      <c r="J74" s="693">
        <v>8909828612</v>
      </c>
      <c r="K74" s="500"/>
      <c r="L74" s="500"/>
      <c r="M74" s="771"/>
      <c r="N74" s="771"/>
      <c r="R74" s="679"/>
    </row>
    <row r="75" spans="1:24" s="685" customFormat="1" ht="56.25" customHeight="1">
      <c r="A75" s="795"/>
      <c r="B75" s="445" t="s">
        <v>537</v>
      </c>
      <c r="C75" s="693">
        <v>9171032147</v>
      </c>
      <c r="D75" s="693"/>
      <c r="E75" s="693"/>
      <c r="F75" s="693"/>
      <c r="G75" s="693"/>
      <c r="H75" s="693">
        <f t="shared" si="7"/>
        <v>8099705160</v>
      </c>
      <c r="I75" s="421">
        <v>0</v>
      </c>
      <c r="J75" s="693">
        <v>8099705160</v>
      </c>
      <c r="K75" s="500"/>
      <c r="L75" s="500"/>
      <c r="M75" s="771"/>
      <c r="N75" s="771"/>
      <c r="R75" s="679"/>
    </row>
    <row r="76" spans="1:24" s="685" customFormat="1" ht="33.75" customHeight="1">
      <c r="A76" s="795"/>
      <c r="B76" s="445" t="s">
        <v>538</v>
      </c>
      <c r="C76" s="741">
        <v>7633619931</v>
      </c>
      <c r="D76" s="693"/>
      <c r="E76" s="693"/>
      <c r="F76" s="693"/>
      <c r="G76" s="693"/>
      <c r="H76" s="693">
        <f t="shared" si="7"/>
        <v>22747911021</v>
      </c>
      <c r="I76" s="422">
        <v>0</v>
      </c>
      <c r="J76" s="693">
        <v>22747911021</v>
      </c>
      <c r="K76" s="500"/>
      <c r="L76" s="500"/>
      <c r="M76" s="771"/>
      <c r="N76" s="771"/>
      <c r="R76" s="679"/>
    </row>
    <row r="77" spans="1:24" s="685" customFormat="1" ht="38.25" customHeight="1">
      <c r="A77" s="795"/>
      <c r="B77" s="445" t="s">
        <v>539</v>
      </c>
      <c r="C77" s="741">
        <v>23619254572</v>
      </c>
      <c r="D77" s="693"/>
      <c r="E77" s="693"/>
      <c r="F77" s="693"/>
      <c r="G77" s="693"/>
      <c r="H77" s="693">
        <f t="shared" si="7"/>
        <v>1359135100</v>
      </c>
      <c r="I77" s="422">
        <v>0</v>
      </c>
      <c r="J77" s="693">
        <v>1359135100</v>
      </c>
      <c r="K77" s="500"/>
      <c r="L77" s="500"/>
      <c r="M77" s="771"/>
      <c r="N77" s="771"/>
      <c r="R77" s="679"/>
    </row>
    <row r="78" spans="1:24" s="685" customFormat="1" ht="42.75" customHeight="1">
      <c r="A78" s="795"/>
      <c r="B78" s="445" t="s">
        <v>540</v>
      </c>
      <c r="C78" s="703">
        <v>57060000</v>
      </c>
      <c r="D78" s="693"/>
      <c r="E78" s="693"/>
      <c r="F78" s="693"/>
      <c r="G78" s="693"/>
      <c r="H78" s="693">
        <f t="shared" si="7"/>
        <v>13410000</v>
      </c>
      <c r="I78" s="422">
        <v>0</v>
      </c>
      <c r="J78" s="693">
        <v>13410000</v>
      </c>
      <c r="K78" s="500"/>
      <c r="L78" s="500"/>
      <c r="M78" s="771"/>
      <c r="N78" s="771"/>
      <c r="R78" s="679"/>
    </row>
    <row r="79" spans="1:24" s="685" customFormat="1" ht="36.75" customHeight="1">
      <c r="A79" s="795"/>
      <c r="B79" s="445" t="s">
        <v>442</v>
      </c>
      <c r="C79" s="741">
        <v>33914633224</v>
      </c>
      <c r="D79" s="693"/>
      <c r="E79" s="693"/>
      <c r="F79" s="693"/>
      <c r="G79" s="693"/>
      <c r="H79" s="693">
        <f t="shared" si="7"/>
        <v>55397579057</v>
      </c>
      <c r="I79" s="422">
        <v>0</v>
      </c>
      <c r="J79" s="693">
        <v>55397579057</v>
      </c>
      <c r="K79" s="500"/>
      <c r="L79" s="500"/>
      <c r="M79" s="771"/>
      <c r="N79" s="771"/>
      <c r="R79" s="679"/>
    </row>
    <row r="80" spans="1:24" s="685" customFormat="1" ht="38.25" customHeight="1">
      <c r="A80" s="795"/>
      <c r="B80" s="445" t="s">
        <v>443</v>
      </c>
      <c r="C80" s="741">
        <v>21141093286</v>
      </c>
      <c r="D80" s="693"/>
      <c r="E80" s="693"/>
      <c r="F80" s="693"/>
      <c r="G80" s="693"/>
      <c r="H80" s="693">
        <f t="shared" si="7"/>
        <v>18611280624</v>
      </c>
      <c r="I80" s="422">
        <v>0</v>
      </c>
      <c r="J80" s="693">
        <v>18611280624</v>
      </c>
      <c r="K80" s="500"/>
      <c r="L80" s="500"/>
      <c r="M80" s="771"/>
      <c r="N80" s="771"/>
      <c r="R80" s="679"/>
    </row>
    <row r="81" spans="1:24" s="685" customFormat="1" ht="38.25" customHeight="1">
      <c r="A81" s="795"/>
      <c r="B81" s="445" t="s">
        <v>541</v>
      </c>
      <c r="C81" s="741">
        <v>47365994156</v>
      </c>
      <c r="D81" s="693"/>
      <c r="E81" s="693"/>
      <c r="F81" s="693"/>
      <c r="G81" s="693"/>
      <c r="H81" s="693">
        <f t="shared" si="7"/>
        <v>3188863605</v>
      </c>
      <c r="I81" s="422">
        <v>0</v>
      </c>
      <c r="J81" s="693">
        <v>3188863605</v>
      </c>
      <c r="K81" s="500"/>
      <c r="L81" s="500"/>
      <c r="M81" s="771"/>
      <c r="N81" s="771"/>
      <c r="R81" s="679"/>
      <c r="W81" s="914" t="s">
        <v>500</v>
      </c>
    </row>
    <row r="82" spans="1:24" s="685" customFormat="1" ht="38.25" customHeight="1">
      <c r="A82" s="795"/>
      <c r="B82" s="445" t="s">
        <v>444</v>
      </c>
      <c r="C82" s="741">
        <v>0</v>
      </c>
      <c r="D82" s="693"/>
      <c r="E82" s="693"/>
      <c r="F82" s="693"/>
      <c r="G82" s="693"/>
      <c r="H82" s="693">
        <f t="shared" si="7"/>
        <v>69235161796</v>
      </c>
      <c r="I82" s="422">
        <v>0</v>
      </c>
      <c r="J82" s="693">
        <v>69235161796</v>
      </c>
      <c r="K82" s="500"/>
      <c r="L82" s="500"/>
      <c r="M82" s="771"/>
      <c r="N82" s="771"/>
      <c r="R82" s="679"/>
      <c r="W82" s="914"/>
    </row>
    <row r="83" spans="1:24" s="685" customFormat="1" ht="38.25" customHeight="1">
      <c r="A83" s="795"/>
      <c r="B83" s="507" t="s">
        <v>542</v>
      </c>
      <c r="C83" s="741">
        <v>14169854077</v>
      </c>
      <c r="D83" s="693"/>
      <c r="E83" s="693"/>
      <c r="F83" s="693"/>
      <c r="G83" s="693"/>
      <c r="H83" s="693">
        <f t="shared" si="7"/>
        <v>9908575283</v>
      </c>
      <c r="I83" s="422">
        <v>0</v>
      </c>
      <c r="J83" s="693">
        <v>9908575283</v>
      </c>
      <c r="K83" s="500"/>
      <c r="L83" s="500"/>
      <c r="M83" s="771"/>
      <c r="N83" s="771"/>
      <c r="R83" s="679"/>
    </row>
    <row r="84" spans="1:24" s="685" customFormat="1" ht="24" customHeight="1">
      <c r="A84" s="795"/>
      <c r="B84" s="704" t="s">
        <v>543</v>
      </c>
      <c r="C84" s="741">
        <v>3375523000</v>
      </c>
      <c r="D84" s="693"/>
      <c r="E84" s="693"/>
      <c r="F84" s="693"/>
      <c r="G84" s="693"/>
      <c r="H84" s="693">
        <f t="shared" si="7"/>
        <v>933767000</v>
      </c>
      <c r="I84" s="422">
        <v>0</v>
      </c>
      <c r="J84" s="693">
        <v>933767000</v>
      </c>
      <c r="K84" s="500"/>
      <c r="L84" s="500"/>
      <c r="M84" s="771"/>
      <c r="N84" s="771"/>
      <c r="R84" s="679"/>
      <c r="W84" s="685" t="s">
        <v>430</v>
      </c>
      <c r="X84" s="685" t="s">
        <v>430</v>
      </c>
    </row>
    <row r="85" spans="1:24" s="690" customFormat="1" ht="24" customHeight="1">
      <c r="A85" s="794" t="s">
        <v>289</v>
      </c>
      <c r="B85" s="705" t="s">
        <v>445</v>
      </c>
      <c r="C85" s="749">
        <v>95280778432</v>
      </c>
      <c r="D85" s="698">
        <f>E85+F85</f>
        <v>108721000000</v>
      </c>
      <c r="E85" s="396">
        <v>60237000000</v>
      </c>
      <c r="F85" s="396">
        <v>48484000000</v>
      </c>
      <c r="G85" s="396"/>
      <c r="H85" s="695">
        <f t="shared" si="7"/>
        <v>87233222699</v>
      </c>
      <c r="I85" s="423">
        <v>44690704037</v>
      </c>
      <c r="J85" s="419">
        <v>42542518662</v>
      </c>
      <c r="K85" s="501">
        <f>H85/D85</f>
        <v>0.80235853881954733</v>
      </c>
      <c r="L85" s="501">
        <f>H85/C85</f>
        <v>0.91553851820445209</v>
      </c>
      <c r="M85" s="771"/>
      <c r="N85" s="771">
        <f t="shared" ref="N85:N129" si="8">H85/D85</f>
        <v>0.80235853881954733</v>
      </c>
      <c r="O85" s="679"/>
      <c r="P85" s="679"/>
      <c r="Q85" s="679"/>
    </row>
    <row r="86" spans="1:24" s="685" customFormat="1" ht="24" customHeight="1">
      <c r="A86" s="794"/>
      <c r="B86" s="705" t="s">
        <v>55</v>
      </c>
      <c r="C86" s="750"/>
      <c r="D86" s="693"/>
      <c r="E86" s="693"/>
      <c r="F86" s="693"/>
      <c r="G86" s="693"/>
      <c r="H86" s="693">
        <f t="shared" si="7"/>
        <v>0</v>
      </c>
      <c r="I86" s="423"/>
      <c r="J86" s="424"/>
      <c r="K86" s="500"/>
      <c r="L86" s="500"/>
      <c r="M86" s="771"/>
      <c r="N86" s="771"/>
      <c r="R86" s="679"/>
    </row>
    <row r="87" spans="1:24" s="685" customFormat="1" ht="36" customHeight="1">
      <c r="A87" s="795"/>
      <c r="B87" s="691" t="s">
        <v>544</v>
      </c>
      <c r="C87" s="748">
        <v>13626583066</v>
      </c>
      <c r="D87" s="693"/>
      <c r="E87" s="693"/>
      <c r="F87" s="693"/>
      <c r="G87" s="693"/>
      <c r="H87" s="693">
        <f t="shared" si="7"/>
        <v>10999398800</v>
      </c>
      <c r="I87" s="421">
        <v>3980965000</v>
      </c>
      <c r="J87" s="421">
        <v>7018433800</v>
      </c>
      <c r="K87" s="500"/>
      <c r="L87" s="500"/>
      <c r="M87" s="771"/>
      <c r="N87" s="771"/>
      <c r="R87" s="679"/>
    </row>
    <row r="88" spans="1:24" s="685" customFormat="1" ht="24" customHeight="1">
      <c r="A88" s="795"/>
      <c r="B88" s="691" t="s">
        <v>446</v>
      </c>
      <c r="C88" s="751">
        <v>13626583066</v>
      </c>
      <c r="D88" s="693"/>
      <c r="E88" s="693"/>
      <c r="F88" s="693"/>
      <c r="G88" s="693"/>
      <c r="H88" s="693">
        <f t="shared" si="7"/>
        <v>3120942800</v>
      </c>
      <c r="I88" s="425">
        <v>3120942800</v>
      </c>
      <c r="J88" s="693">
        <v>0</v>
      </c>
      <c r="K88" s="500"/>
      <c r="L88" s="500"/>
      <c r="M88" s="771"/>
      <c r="N88" s="771"/>
      <c r="R88" s="679"/>
    </row>
    <row r="89" spans="1:24" s="685" customFormat="1" ht="24" customHeight="1">
      <c r="A89" s="795"/>
      <c r="B89" s="704" t="s">
        <v>447</v>
      </c>
      <c r="C89" s="752">
        <v>13626583066</v>
      </c>
      <c r="D89" s="693"/>
      <c r="E89" s="693"/>
      <c r="F89" s="693"/>
      <c r="G89" s="693"/>
      <c r="H89" s="693">
        <f t="shared" si="7"/>
        <v>19096395189</v>
      </c>
      <c r="I89" s="421">
        <v>17307546189</v>
      </c>
      <c r="J89" s="693">
        <v>1788849000</v>
      </c>
      <c r="K89" s="500"/>
      <c r="L89" s="500"/>
      <c r="M89" s="771"/>
      <c r="N89" s="771"/>
      <c r="R89" s="679"/>
    </row>
    <row r="90" spans="1:24" s="685" customFormat="1" ht="24" customHeight="1">
      <c r="A90" s="795"/>
      <c r="B90" s="475" t="s">
        <v>441</v>
      </c>
      <c r="C90" s="748">
        <v>0</v>
      </c>
      <c r="D90" s="693"/>
      <c r="E90" s="693"/>
      <c r="F90" s="693"/>
      <c r="G90" s="693"/>
      <c r="H90" s="693">
        <f t="shared" si="7"/>
        <v>590580000</v>
      </c>
      <c r="I90" s="421">
        <v>590580000</v>
      </c>
      <c r="J90" s="693">
        <v>0</v>
      </c>
      <c r="K90" s="500"/>
      <c r="L90" s="500"/>
      <c r="M90" s="771"/>
      <c r="N90" s="771"/>
      <c r="P90" s="685">
        <v>-499185000</v>
      </c>
      <c r="Q90" s="685" t="s">
        <v>452</v>
      </c>
      <c r="R90" s="679"/>
    </row>
    <row r="91" spans="1:24" s="685" customFormat="1" ht="37.5" customHeight="1">
      <c r="A91" s="795"/>
      <c r="B91" s="475" t="s">
        <v>448</v>
      </c>
      <c r="C91" s="748">
        <v>0</v>
      </c>
      <c r="D91" s="693"/>
      <c r="E91" s="693"/>
      <c r="F91" s="693"/>
      <c r="G91" s="693"/>
      <c r="H91" s="693">
        <f t="shared" si="7"/>
        <v>4629000000</v>
      </c>
      <c r="I91" s="421">
        <v>4629000000</v>
      </c>
      <c r="J91" s="693">
        <v>0</v>
      </c>
      <c r="K91" s="500"/>
      <c r="L91" s="500"/>
      <c r="M91" s="771"/>
      <c r="N91" s="771"/>
      <c r="P91" s="685">
        <v>-3706367000</v>
      </c>
      <c r="Q91" s="685" t="s">
        <v>452</v>
      </c>
      <c r="R91" s="679"/>
    </row>
    <row r="92" spans="1:24" s="685" customFormat="1" ht="37.5" customHeight="1">
      <c r="A92" s="795"/>
      <c r="B92" s="445" t="s">
        <v>453</v>
      </c>
      <c r="C92" s="748">
        <v>0</v>
      </c>
      <c r="D92" s="693"/>
      <c r="E92" s="693"/>
      <c r="F92" s="693"/>
      <c r="G92" s="693"/>
      <c r="H92" s="693">
        <f t="shared" si="7"/>
        <v>2264779000</v>
      </c>
      <c r="I92" s="421">
        <v>2250479000</v>
      </c>
      <c r="J92" s="693">
        <v>14300000</v>
      </c>
      <c r="K92" s="500"/>
      <c r="L92" s="500"/>
      <c r="M92" s="771"/>
      <c r="N92" s="771"/>
      <c r="P92" s="685">
        <v>-2422294000</v>
      </c>
      <c r="Q92" s="685" t="s">
        <v>452</v>
      </c>
      <c r="R92" s="679"/>
    </row>
    <row r="93" spans="1:24" s="685" customFormat="1" ht="37.5" customHeight="1">
      <c r="A93" s="795"/>
      <c r="B93" s="475" t="s">
        <v>449</v>
      </c>
      <c r="C93" s="748">
        <v>0</v>
      </c>
      <c r="D93" s="693"/>
      <c r="E93" s="693"/>
      <c r="F93" s="693"/>
      <c r="G93" s="693"/>
      <c r="H93" s="693">
        <f t="shared" si="7"/>
        <v>129080000</v>
      </c>
      <c r="I93" s="421">
        <v>129080000</v>
      </c>
      <c r="J93" s="693">
        <v>0</v>
      </c>
      <c r="K93" s="500"/>
      <c r="L93" s="500"/>
      <c r="M93" s="771"/>
      <c r="N93" s="771"/>
      <c r="P93" s="685">
        <v>-145180000</v>
      </c>
      <c r="Q93" s="685" t="s">
        <v>452</v>
      </c>
      <c r="R93" s="679"/>
    </row>
    <row r="94" spans="1:24" s="685" customFormat="1" ht="24" customHeight="1">
      <c r="A94" s="795"/>
      <c r="B94" s="475" t="s">
        <v>545</v>
      </c>
      <c r="C94" s="751"/>
      <c r="D94" s="693"/>
      <c r="E94" s="693"/>
      <c r="F94" s="693"/>
      <c r="G94" s="693"/>
      <c r="H94" s="693">
        <f t="shared" si="7"/>
        <v>2190481000</v>
      </c>
      <c r="I94" s="425">
        <v>2190481000</v>
      </c>
      <c r="J94" s="693">
        <v>0</v>
      </c>
      <c r="K94" s="500"/>
      <c r="L94" s="500"/>
      <c r="M94" s="771"/>
      <c r="N94" s="771"/>
      <c r="R94" s="679"/>
    </row>
    <row r="95" spans="1:24" s="685" customFormat="1" ht="24" customHeight="1">
      <c r="A95" s="795"/>
      <c r="B95" s="704" t="s">
        <v>450</v>
      </c>
      <c r="C95" s="752"/>
      <c r="D95" s="693"/>
      <c r="E95" s="693"/>
      <c r="F95" s="693"/>
      <c r="G95" s="693"/>
      <c r="H95" s="693">
        <f t="shared" si="7"/>
        <v>19958467098</v>
      </c>
      <c r="I95" s="421">
        <v>10491630048</v>
      </c>
      <c r="J95" s="693">
        <v>9466837050</v>
      </c>
      <c r="K95" s="500"/>
      <c r="L95" s="500"/>
      <c r="M95" s="771"/>
      <c r="N95" s="771"/>
      <c r="R95" s="679"/>
    </row>
    <row r="96" spans="1:24" s="679" customFormat="1" ht="24" customHeight="1">
      <c r="A96" s="793">
        <v>3</v>
      </c>
      <c r="B96" s="701" t="s">
        <v>115</v>
      </c>
      <c r="C96" s="753">
        <v>733176763682</v>
      </c>
      <c r="D96" s="396">
        <f>E96+F96</f>
        <v>694450000000</v>
      </c>
      <c r="E96" s="396">
        <v>694450000000</v>
      </c>
      <c r="F96" s="396"/>
      <c r="G96" s="396"/>
      <c r="H96" s="396">
        <f t="shared" si="7"/>
        <v>753116350545</v>
      </c>
      <c r="I96" s="396">
        <v>749254846745</v>
      </c>
      <c r="J96" s="396">
        <v>3861503800</v>
      </c>
      <c r="K96" s="497">
        <f>H96/D96</f>
        <v>1.0844788689538483</v>
      </c>
      <c r="L96" s="497">
        <f>H96/C96</f>
        <v>1.0271961522114581</v>
      </c>
      <c r="M96" s="771"/>
      <c r="N96" s="771">
        <f t="shared" si="8"/>
        <v>1.0844788689538483</v>
      </c>
      <c r="W96" s="679" t="s">
        <v>501</v>
      </c>
    </row>
    <row r="97" spans="1:18" s="690" customFormat="1" ht="24" customHeight="1">
      <c r="A97" s="791"/>
      <c r="B97" s="694" t="s">
        <v>55</v>
      </c>
      <c r="C97" s="743"/>
      <c r="D97" s="695"/>
      <c r="E97" s="695"/>
      <c r="F97" s="695"/>
      <c r="G97" s="695"/>
      <c r="H97" s="693"/>
      <c r="I97" s="695"/>
      <c r="J97" s="695"/>
      <c r="K97" s="501"/>
      <c r="L97" s="501"/>
      <c r="M97" s="771"/>
      <c r="N97" s="771"/>
      <c r="R97" s="679"/>
    </row>
    <row r="98" spans="1:18" s="685" customFormat="1" ht="24" customHeight="1">
      <c r="A98" s="790"/>
      <c r="B98" s="478" t="s">
        <v>547</v>
      </c>
      <c r="C98" s="741">
        <v>41360330000</v>
      </c>
      <c r="D98" s="693"/>
      <c r="E98" s="693"/>
      <c r="F98" s="693"/>
      <c r="G98" s="693"/>
      <c r="H98" s="693">
        <f>I98+J98</f>
        <v>22794117325</v>
      </c>
      <c r="I98" s="693">
        <v>21406598325</v>
      </c>
      <c r="J98" s="693">
        <v>1387519000</v>
      </c>
      <c r="K98" s="500"/>
      <c r="L98" s="500"/>
      <c r="M98" s="771"/>
      <c r="N98" s="771"/>
      <c r="R98" s="679"/>
    </row>
    <row r="99" spans="1:18" s="685" customFormat="1" ht="24" customHeight="1">
      <c r="A99" s="790"/>
      <c r="B99" s="445" t="s">
        <v>455</v>
      </c>
      <c r="C99" s="741">
        <v>296232276562</v>
      </c>
      <c r="D99" s="426"/>
      <c r="E99" s="693"/>
      <c r="F99" s="693"/>
      <c r="G99" s="693"/>
      <c r="H99" s="693">
        <f t="shared" si="7"/>
        <v>255286353927</v>
      </c>
      <c r="I99" s="693">
        <v>255286353927</v>
      </c>
      <c r="J99" s="693">
        <v>0</v>
      </c>
      <c r="K99" s="500"/>
      <c r="L99" s="500"/>
      <c r="M99" s="771"/>
      <c r="N99" s="771"/>
      <c r="R99" s="679"/>
    </row>
    <row r="100" spans="1:18" s="685" customFormat="1" ht="24" customHeight="1">
      <c r="A100" s="790"/>
      <c r="B100" s="691" t="s">
        <v>456</v>
      </c>
      <c r="C100" s="741">
        <v>38535196589</v>
      </c>
      <c r="D100" s="427"/>
      <c r="E100" s="427"/>
      <c r="F100" s="693"/>
      <c r="G100" s="693"/>
      <c r="H100" s="693">
        <f t="shared" si="7"/>
        <v>71261021245</v>
      </c>
      <c r="I100" s="693">
        <v>71261021245</v>
      </c>
      <c r="J100" s="693">
        <v>0</v>
      </c>
      <c r="K100" s="500"/>
      <c r="L100" s="500"/>
      <c r="M100" s="771"/>
      <c r="N100" s="771"/>
      <c r="R100" s="679"/>
    </row>
    <row r="101" spans="1:18" s="685" customFormat="1" ht="24" customHeight="1">
      <c r="A101" s="790"/>
      <c r="B101" s="704" t="s">
        <v>457</v>
      </c>
      <c r="C101" s="741">
        <v>3683965841</v>
      </c>
      <c r="D101" s="426"/>
      <c r="E101" s="426"/>
      <c r="F101" s="693"/>
      <c r="G101" s="693"/>
      <c r="H101" s="693">
        <f t="shared" si="7"/>
        <v>9171152000</v>
      </c>
      <c r="I101" s="693">
        <v>9171152000</v>
      </c>
      <c r="J101" s="693">
        <v>0</v>
      </c>
      <c r="K101" s="500"/>
      <c r="L101" s="500"/>
      <c r="M101" s="771"/>
      <c r="N101" s="771"/>
      <c r="R101" s="679"/>
    </row>
    <row r="102" spans="1:18" s="685" customFormat="1" ht="24" customHeight="1">
      <c r="A102" s="790"/>
      <c r="B102" s="704" t="s">
        <v>458</v>
      </c>
      <c r="C102" s="741">
        <v>10257725000</v>
      </c>
      <c r="D102" s="426"/>
      <c r="E102" s="426"/>
      <c r="F102" s="693"/>
      <c r="G102" s="693"/>
      <c r="H102" s="693">
        <f t="shared" si="7"/>
        <v>3683965841</v>
      </c>
      <c r="I102" s="693">
        <v>3683965841</v>
      </c>
      <c r="J102" s="693">
        <v>0</v>
      </c>
      <c r="K102" s="500"/>
      <c r="L102" s="500"/>
      <c r="M102" s="771"/>
      <c r="N102" s="771"/>
      <c r="R102" s="679"/>
    </row>
    <row r="103" spans="1:18" s="685" customFormat="1" ht="24" customHeight="1">
      <c r="A103" s="790"/>
      <c r="B103" s="704" t="s">
        <v>459</v>
      </c>
      <c r="C103" s="741">
        <v>713268655</v>
      </c>
      <c r="D103" s="426"/>
      <c r="E103" s="426"/>
      <c r="F103" s="693"/>
      <c r="G103" s="693"/>
      <c r="H103" s="693">
        <f t="shared" si="7"/>
        <v>742101635</v>
      </c>
      <c r="I103" s="693">
        <v>742101635</v>
      </c>
      <c r="J103" s="693">
        <v>0</v>
      </c>
      <c r="K103" s="500"/>
      <c r="L103" s="500"/>
      <c r="M103" s="771"/>
      <c r="N103" s="771"/>
      <c r="R103" s="679"/>
    </row>
    <row r="104" spans="1:18" s="685" customFormat="1" ht="24" customHeight="1">
      <c r="A104" s="790"/>
      <c r="B104" s="704" t="s">
        <v>460</v>
      </c>
      <c r="C104" s="741">
        <v>1630803882</v>
      </c>
      <c r="D104" s="426"/>
      <c r="E104" s="426"/>
      <c r="F104" s="693"/>
      <c r="G104" s="693"/>
      <c r="H104" s="693">
        <f t="shared" ref="H104:H167" si="9">I104+J104</f>
        <v>1543876181</v>
      </c>
      <c r="I104" s="693">
        <v>1543876181</v>
      </c>
      <c r="J104" s="693">
        <v>0</v>
      </c>
      <c r="K104" s="500"/>
      <c r="L104" s="500"/>
      <c r="M104" s="771"/>
      <c r="N104" s="771"/>
      <c r="R104" s="679"/>
    </row>
    <row r="105" spans="1:18" s="685" customFormat="1" ht="24" customHeight="1">
      <c r="A105" s="790"/>
      <c r="B105" s="704" t="s">
        <v>461</v>
      </c>
      <c r="C105" s="741">
        <v>33507041574</v>
      </c>
      <c r="D105" s="426"/>
      <c r="E105" s="426"/>
      <c r="F105" s="693"/>
      <c r="G105" s="693"/>
      <c r="H105" s="693">
        <f t="shared" si="9"/>
        <v>14327567433</v>
      </c>
      <c r="I105" s="693">
        <v>14327567433</v>
      </c>
      <c r="J105" s="693">
        <v>0</v>
      </c>
      <c r="K105" s="500"/>
      <c r="L105" s="500"/>
      <c r="M105" s="771"/>
      <c r="N105" s="771"/>
      <c r="R105" s="679"/>
    </row>
    <row r="106" spans="1:18" s="685" customFormat="1" ht="24" customHeight="1">
      <c r="A106" s="790"/>
      <c r="B106" s="704" t="s">
        <v>462</v>
      </c>
      <c r="C106" s="741">
        <v>15057069221</v>
      </c>
      <c r="D106" s="426"/>
      <c r="E106" s="426"/>
      <c r="F106" s="693"/>
      <c r="G106" s="693"/>
      <c r="H106" s="693">
        <f t="shared" si="9"/>
        <v>13470560253</v>
      </c>
      <c r="I106" s="693">
        <v>13470560253</v>
      </c>
      <c r="J106" s="693">
        <v>0</v>
      </c>
      <c r="K106" s="500"/>
      <c r="L106" s="500"/>
      <c r="M106" s="771"/>
      <c r="N106" s="771"/>
      <c r="R106" s="679"/>
    </row>
    <row r="107" spans="1:18" s="685" customFormat="1" ht="24" customHeight="1">
      <c r="A107" s="790"/>
      <c r="B107" s="704" t="s">
        <v>578</v>
      </c>
      <c r="C107" s="741"/>
      <c r="D107" s="426"/>
      <c r="E107" s="426"/>
      <c r="F107" s="693"/>
      <c r="G107" s="693"/>
      <c r="H107" s="693">
        <f t="shared" si="9"/>
        <v>307075368905</v>
      </c>
      <c r="I107" s="693">
        <v>307075368905</v>
      </c>
      <c r="J107" s="693">
        <v>0</v>
      </c>
      <c r="K107" s="500"/>
      <c r="L107" s="500"/>
      <c r="M107" s="771"/>
      <c r="N107" s="771"/>
      <c r="R107" s="679"/>
    </row>
    <row r="108" spans="1:18" s="685" customFormat="1" ht="24" customHeight="1">
      <c r="A108" s="790"/>
      <c r="B108" s="704" t="s">
        <v>546</v>
      </c>
      <c r="C108" s="741"/>
      <c r="D108" s="426"/>
      <c r="E108" s="426"/>
      <c r="F108" s="693"/>
      <c r="G108" s="693"/>
      <c r="H108" s="693">
        <f t="shared" si="9"/>
        <v>29318077000</v>
      </c>
      <c r="I108" s="693">
        <v>29318077000</v>
      </c>
      <c r="J108" s="693">
        <v>0</v>
      </c>
      <c r="K108" s="500"/>
      <c r="L108" s="500"/>
      <c r="M108" s="771"/>
      <c r="N108" s="771"/>
      <c r="R108" s="679"/>
    </row>
    <row r="109" spans="1:18" s="685" customFormat="1" ht="24" customHeight="1">
      <c r="A109" s="790"/>
      <c r="B109" s="691" t="s">
        <v>463</v>
      </c>
      <c r="C109" s="741"/>
      <c r="D109" s="426"/>
      <c r="E109" s="426"/>
      <c r="F109" s="693"/>
      <c r="G109" s="693"/>
      <c r="H109" s="693">
        <f t="shared" si="9"/>
        <v>19983901000</v>
      </c>
      <c r="I109" s="693">
        <v>19983901000</v>
      </c>
      <c r="J109" s="693">
        <v>0</v>
      </c>
      <c r="K109" s="500"/>
      <c r="L109" s="500"/>
      <c r="M109" s="771"/>
      <c r="N109" s="771"/>
      <c r="R109" s="679"/>
    </row>
    <row r="110" spans="1:18" s="685" customFormat="1" ht="39.75" customHeight="1">
      <c r="A110" s="790"/>
      <c r="B110" s="478" t="s">
        <v>464</v>
      </c>
      <c r="C110" s="741"/>
      <c r="D110" s="426"/>
      <c r="E110" s="426"/>
      <c r="F110" s="693"/>
      <c r="G110" s="693"/>
      <c r="H110" s="693">
        <f t="shared" si="9"/>
        <v>314838000</v>
      </c>
      <c r="I110" s="693">
        <v>314838000</v>
      </c>
      <c r="J110" s="693">
        <v>0</v>
      </c>
      <c r="K110" s="500"/>
      <c r="L110" s="500"/>
      <c r="M110" s="771"/>
      <c r="N110" s="771"/>
      <c r="R110" s="679"/>
    </row>
    <row r="111" spans="1:18" s="685" customFormat="1" ht="35.25" customHeight="1">
      <c r="A111" s="790"/>
      <c r="B111" s="478" t="s">
        <v>465</v>
      </c>
      <c r="C111" s="741"/>
      <c r="D111" s="426"/>
      <c r="E111" s="426"/>
      <c r="F111" s="693"/>
      <c r="G111" s="693"/>
      <c r="H111" s="693">
        <f t="shared" si="9"/>
        <v>804213000</v>
      </c>
      <c r="I111" s="693">
        <v>804213000</v>
      </c>
      <c r="J111" s="693">
        <v>0</v>
      </c>
      <c r="K111" s="500"/>
      <c r="L111" s="500"/>
      <c r="M111" s="771"/>
      <c r="N111" s="771"/>
      <c r="R111" s="679"/>
    </row>
    <row r="112" spans="1:18" s="685" customFormat="1" ht="40.5" customHeight="1">
      <c r="A112" s="790"/>
      <c r="B112" s="478" t="s">
        <v>466</v>
      </c>
      <c r="C112" s="741">
        <v>287113000000</v>
      </c>
      <c r="D112" s="426"/>
      <c r="E112" s="426"/>
      <c r="F112" s="693"/>
      <c r="G112" s="693"/>
      <c r="H112" s="693">
        <f t="shared" si="9"/>
        <v>865252000</v>
      </c>
      <c r="I112" s="693">
        <v>865252000</v>
      </c>
      <c r="J112" s="693">
        <v>0</v>
      </c>
      <c r="K112" s="500"/>
      <c r="L112" s="500"/>
      <c r="M112" s="771"/>
      <c r="N112" s="771"/>
      <c r="R112" s="679"/>
    </row>
    <row r="113" spans="1:23" s="685" customFormat="1" ht="24" customHeight="1">
      <c r="A113" s="790"/>
      <c r="B113" s="478" t="s">
        <v>548</v>
      </c>
      <c r="C113" s="741">
        <v>315000000</v>
      </c>
      <c r="D113" s="693"/>
      <c r="E113" s="693"/>
      <c r="F113" s="693"/>
      <c r="G113" s="693"/>
      <c r="H113" s="693">
        <f t="shared" si="9"/>
        <v>47984800</v>
      </c>
      <c r="I113" s="693">
        <v>0</v>
      </c>
      <c r="J113" s="693">
        <v>47984800</v>
      </c>
      <c r="K113" s="500"/>
      <c r="L113" s="500"/>
      <c r="M113" s="771"/>
      <c r="N113" s="771"/>
      <c r="R113" s="679"/>
    </row>
    <row r="114" spans="1:23" s="685" customFormat="1" ht="35.25" customHeight="1">
      <c r="A114" s="790"/>
      <c r="B114" s="478" t="s">
        <v>549</v>
      </c>
      <c r="C114" s="741">
        <v>4186024408</v>
      </c>
      <c r="D114" s="693"/>
      <c r="E114" s="693"/>
      <c r="F114" s="693"/>
      <c r="G114" s="693"/>
      <c r="H114" s="693">
        <f t="shared" si="9"/>
        <v>2272000000</v>
      </c>
      <c r="I114" s="693">
        <v>0</v>
      </c>
      <c r="J114" s="693">
        <v>2272000000</v>
      </c>
      <c r="K114" s="500"/>
      <c r="L114" s="500"/>
      <c r="M114" s="771"/>
      <c r="N114" s="771"/>
      <c r="R114" s="679"/>
    </row>
    <row r="115" spans="1:23" s="679" customFormat="1" ht="24" customHeight="1">
      <c r="A115" s="793">
        <v>4</v>
      </c>
      <c r="B115" s="701" t="s">
        <v>49</v>
      </c>
      <c r="C115" s="753">
        <v>5241564900</v>
      </c>
      <c r="D115" s="396">
        <f>E115+F115</f>
        <v>13584000000</v>
      </c>
      <c r="E115" s="396">
        <v>13584000000</v>
      </c>
      <c r="F115" s="396"/>
      <c r="G115" s="396">
        <v>11003000000</v>
      </c>
      <c r="H115" s="396">
        <f t="shared" si="9"/>
        <v>12292494400</v>
      </c>
      <c r="I115" s="396">
        <v>12292494400</v>
      </c>
      <c r="J115" s="396"/>
      <c r="K115" s="497">
        <f>H115/D115</f>
        <v>0.90492449941107189</v>
      </c>
      <c r="L115" s="497">
        <f>H115/C115</f>
        <v>2.3451954968639233</v>
      </c>
      <c r="M115" s="771">
        <f t="shared" ref="M115" si="10">H115/G115</f>
        <v>1.117194801417795</v>
      </c>
      <c r="N115" s="771">
        <f t="shared" si="8"/>
        <v>0.90492449941107189</v>
      </c>
    </row>
    <row r="116" spans="1:23" s="679" customFormat="1" ht="24" customHeight="1">
      <c r="A116" s="793">
        <v>5</v>
      </c>
      <c r="B116" s="701" t="s">
        <v>129</v>
      </c>
      <c r="C116" s="753">
        <v>60632337159</v>
      </c>
      <c r="D116" s="396">
        <f>E116+F116</f>
        <v>51584000000</v>
      </c>
      <c r="E116" s="396">
        <v>19717000000</v>
      </c>
      <c r="F116" s="396">
        <v>31867000000</v>
      </c>
      <c r="G116" s="396"/>
      <c r="H116" s="396">
        <f t="shared" si="9"/>
        <v>57836162626</v>
      </c>
      <c r="I116" s="396">
        <v>19000318865</v>
      </c>
      <c r="J116" s="396">
        <v>38835843761</v>
      </c>
      <c r="K116" s="497">
        <f>H116/D116</f>
        <v>1.1212035248526675</v>
      </c>
      <c r="L116" s="497">
        <f>H116/C116</f>
        <v>0.95388311478629939</v>
      </c>
      <c r="M116" s="771"/>
      <c r="N116" s="771">
        <f t="shared" si="8"/>
        <v>1.1212035248526675</v>
      </c>
      <c r="P116" s="679">
        <v>-5246785000</v>
      </c>
      <c r="Q116" s="679" t="s">
        <v>468</v>
      </c>
    </row>
    <row r="117" spans="1:23" s="690" customFormat="1" ht="24" customHeight="1">
      <c r="A117" s="791"/>
      <c r="B117" s="468" t="s">
        <v>55</v>
      </c>
      <c r="C117" s="743"/>
      <c r="D117" s="695"/>
      <c r="E117" s="695"/>
      <c r="F117" s="695"/>
      <c r="G117" s="695"/>
      <c r="H117" s="693"/>
      <c r="I117" s="695"/>
      <c r="J117" s="695"/>
      <c r="K117" s="501"/>
      <c r="L117" s="501"/>
      <c r="M117" s="771"/>
      <c r="N117" s="771"/>
      <c r="R117" s="679"/>
    </row>
    <row r="118" spans="1:23" s="685" customFormat="1" ht="24" customHeight="1">
      <c r="A118" s="790"/>
      <c r="B118" s="445" t="s">
        <v>550</v>
      </c>
      <c r="C118" s="741"/>
      <c r="D118" s="693"/>
      <c r="E118" s="693"/>
      <c r="F118" s="693"/>
      <c r="G118" s="693"/>
      <c r="H118" s="693">
        <f t="shared" si="9"/>
        <v>18430318865</v>
      </c>
      <c r="I118" s="693">
        <v>18430318865</v>
      </c>
      <c r="J118" s="693">
        <v>0</v>
      </c>
      <c r="K118" s="500"/>
      <c r="L118" s="500"/>
      <c r="M118" s="771"/>
      <c r="N118" s="771"/>
      <c r="R118" s="679"/>
    </row>
    <row r="119" spans="1:23" s="685" customFormat="1" ht="33.75" customHeight="1">
      <c r="A119" s="790"/>
      <c r="B119" s="479" t="s">
        <v>551</v>
      </c>
      <c r="C119" s="741"/>
      <c r="D119" s="693"/>
      <c r="E119" s="693"/>
      <c r="F119" s="693"/>
      <c r="G119" s="693"/>
      <c r="H119" s="693">
        <f t="shared" si="9"/>
        <v>480000000</v>
      </c>
      <c r="I119" s="693">
        <v>480000000</v>
      </c>
      <c r="J119" s="693">
        <v>0</v>
      </c>
      <c r="K119" s="500"/>
      <c r="L119" s="500"/>
      <c r="M119" s="771"/>
      <c r="N119" s="771"/>
      <c r="R119" s="679"/>
    </row>
    <row r="120" spans="1:23" s="685" customFormat="1" ht="41.25" customHeight="1">
      <c r="A120" s="790"/>
      <c r="B120" s="479" t="s">
        <v>552</v>
      </c>
      <c r="C120" s="741"/>
      <c r="D120" s="693"/>
      <c r="E120" s="693"/>
      <c r="F120" s="693"/>
      <c r="G120" s="693"/>
      <c r="H120" s="693">
        <f t="shared" si="9"/>
        <v>90000000</v>
      </c>
      <c r="I120" s="693">
        <v>90000000</v>
      </c>
      <c r="J120" s="693">
        <v>0</v>
      </c>
      <c r="K120" s="500"/>
      <c r="L120" s="500"/>
      <c r="M120" s="771"/>
      <c r="N120" s="771"/>
      <c r="R120" s="679"/>
    </row>
    <row r="121" spans="1:23" s="685" customFormat="1" ht="57" customHeight="1">
      <c r="A121" s="790"/>
      <c r="B121" s="479" t="s">
        <v>553</v>
      </c>
      <c r="C121" s="741"/>
      <c r="D121" s="693"/>
      <c r="E121" s="693"/>
      <c r="F121" s="693"/>
      <c r="G121" s="693"/>
      <c r="H121" s="693">
        <f t="shared" si="9"/>
        <v>10367790000</v>
      </c>
      <c r="I121" s="693">
        <v>0</v>
      </c>
      <c r="J121" s="693">
        <v>10367790000</v>
      </c>
      <c r="K121" s="500"/>
      <c r="L121" s="500"/>
      <c r="M121" s="771"/>
      <c r="N121" s="771"/>
      <c r="R121" s="679"/>
    </row>
    <row r="122" spans="1:23" s="685" customFormat="1" ht="24" customHeight="1">
      <c r="A122" s="790"/>
      <c r="B122" s="479" t="s">
        <v>554</v>
      </c>
      <c r="C122" s="741"/>
      <c r="D122" s="693"/>
      <c r="E122" s="693"/>
      <c r="F122" s="693"/>
      <c r="G122" s="693"/>
      <c r="H122" s="693">
        <f t="shared" si="9"/>
        <v>1190357734</v>
      </c>
      <c r="I122" s="693">
        <v>0</v>
      </c>
      <c r="J122" s="693">
        <v>1190357734</v>
      </c>
      <c r="K122" s="500"/>
      <c r="L122" s="500"/>
      <c r="M122" s="771"/>
      <c r="N122" s="771"/>
      <c r="R122" s="679"/>
    </row>
    <row r="123" spans="1:23" s="685" customFormat="1" ht="24" customHeight="1">
      <c r="A123" s="790"/>
      <c r="B123" s="479" t="s">
        <v>555</v>
      </c>
      <c r="C123" s="741"/>
      <c r="D123" s="693"/>
      <c r="E123" s="693"/>
      <c r="F123" s="693"/>
      <c r="G123" s="693"/>
      <c r="H123" s="693">
        <f t="shared" si="9"/>
        <v>1169985000</v>
      </c>
      <c r="I123" s="693">
        <v>0</v>
      </c>
      <c r="J123" s="693">
        <v>1169985000</v>
      </c>
      <c r="K123" s="500"/>
      <c r="L123" s="500"/>
      <c r="M123" s="771"/>
      <c r="N123" s="771"/>
      <c r="R123" s="679"/>
    </row>
    <row r="124" spans="1:23" s="685" customFormat="1" ht="38.25" customHeight="1">
      <c r="A124" s="790"/>
      <c r="B124" s="479" t="s">
        <v>467</v>
      </c>
      <c r="C124" s="741"/>
      <c r="D124" s="693"/>
      <c r="E124" s="693"/>
      <c r="F124" s="693"/>
      <c r="G124" s="693"/>
      <c r="H124" s="693">
        <f t="shared" si="9"/>
        <v>8982558789</v>
      </c>
      <c r="I124" s="693">
        <v>0</v>
      </c>
      <c r="J124" s="693">
        <v>8982558789</v>
      </c>
      <c r="K124" s="500"/>
      <c r="L124" s="500"/>
      <c r="M124" s="771"/>
      <c r="N124" s="771"/>
      <c r="R124" s="679"/>
    </row>
    <row r="125" spans="1:23" s="679" customFormat="1" ht="24" customHeight="1">
      <c r="A125" s="793">
        <v>6</v>
      </c>
      <c r="B125" s="701" t="s">
        <v>130</v>
      </c>
      <c r="C125" s="753">
        <v>56580615749</v>
      </c>
      <c r="D125" s="396">
        <f>E125+F125</f>
        <v>69879000000</v>
      </c>
      <c r="E125" s="396">
        <v>36671000000</v>
      </c>
      <c r="F125" s="396">
        <v>33208000000</v>
      </c>
      <c r="G125" s="396"/>
      <c r="H125" s="396">
        <f t="shared" si="9"/>
        <v>57836422041</v>
      </c>
      <c r="I125" s="396">
        <v>20801812800</v>
      </c>
      <c r="J125" s="396">
        <v>37034609241</v>
      </c>
      <c r="K125" s="497">
        <f>H125/D125</f>
        <v>0.82766527913965571</v>
      </c>
      <c r="L125" s="497">
        <f>H125/C125</f>
        <v>1.0221949916128688</v>
      </c>
      <c r="M125" s="771"/>
      <c r="N125" s="771">
        <f t="shared" si="8"/>
        <v>0.82766527913965571</v>
      </c>
    </row>
    <row r="126" spans="1:23" s="679" customFormat="1" ht="24" customHeight="1">
      <c r="A126" s="793"/>
      <c r="B126" s="694" t="s">
        <v>55</v>
      </c>
      <c r="C126" s="743"/>
      <c r="D126" s="396"/>
      <c r="E126" s="396"/>
      <c r="F126" s="396"/>
      <c r="G126" s="396"/>
      <c r="H126" s="693"/>
      <c r="I126" s="396"/>
      <c r="J126" s="396"/>
      <c r="K126" s="497"/>
      <c r="L126" s="497"/>
      <c r="M126" s="771"/>
      <c r="N126" s="771"/>
    </row>
    <row r="127" spans="1:23" s="685" customFormat="1" ht="57" customHeight="1">
      <c r="A127" s="790"/>
      <c r="B127" s="692" t="s">
        <v>467</v>
      </c>
      <c r="C127" s="741">
        <v>15833951407</v>
      </c>
      <c r="D127" s="693"/>
      <c r="E127" s="693"/>
      <c r="F127" s="693"/>
      <c r="G127" s="693"/>
      <c r="H127" s="693">
        <f t="shared" si="9"/>
        <v>24363875813</v>
      </c>
      <c r="I127" s="693">
        <v>7586731000</v>
      </c>
      <c r="J127" s="693">
        <v>16777144813</v>
      </c>
      <c r="K127" s="500"/>
      <c r="L127" s="500"/>
      <c r="M127" s="771"/>
      <c r="N127" s="771"/>
      <c r="R127" s="679"/>
      <c r="W127" s="685" t="s">
        <v>504</v>
      </c>
    </row>
    <row r="128" spans="1:23" s="679" customFormat="1" ht="24" customHeight="1">
      <c r="A128" s="793">
        <v>7</v>
      </c>
      <c r="B128" s="701" t="s">
        <v>131</v>
      </c>
      <c r="C128" s="753">
        <v>11884782876</v>
      </c>
      <c r="D128" s="396">
        <f>E128+F128</f>
        <v>14170000000</v>
      </c>
      <c r="E128" s="396">
        <v>9650000000</v>
      </c>
      <c r="F128" s="396">
        <v>4520000000</v>
      </c>
      <c r="G128" s="396"/>
      <c r="H128" s="396">
        <f t="shared" si="9"/>
        <v>13126407728</v>
      </c>
      <c r="I128" s="396">
        <v>8362799602</v>
      </c>
      <c r="J128" s="396">
        <v>4763608126</v>
      </c>
      <c r="K128" s="497">
        <f>H128/D128</f>
        <v>0.92635199209597741</v>
      </c>
      <c r="L128" s="497">
        <f>H128/C128</f>
        <v>1.104471816183308</v>
      </c>
      <c r="M128" s="771"/>
      <c r="N128" s="771">
        <f t="shared" si="8"/>
        <v>0.92635199209597741</v>
      </c>
    </row>
    <row r="129" spans="1:38" s="679" customFormat="1" ht="24" customHeight="1">
      <c r="A129" s="793">
        <v>8</v>
      </c>
      <c r="B129" s="701" t="s">
        <v>293</v>
      </c>
      <c r="C129" s="753">
        <v>115420345482</v>
      </c>
      <c r="D129" s="396">
        <f>E129+F129</f>
        <v>81994000000</v>
      </c>
      <c r="E129" s="396">
        <v>17376000000</v>
      </c>
      <c r="F129" s="396">
        <v>64618000000</v>
      </c>
      <c r="G129" s="396"/>
      <c r="H129" s="396">
        <f t="shared" si="9"/>
        <v>260315505565</v>
      </c>
      <c r="I129" s="396">
        <v>14494520746</v>
      </c>
      <c r="J129" s="396">
        <v>245820984819</v>
      </c>
      <c r="K129" s="497">
        <f>H129/D129</f>
        <v>3.1748116394492278</v>
      </c>
      <c r="L129" s="497">
        <f>H129/C129</f>
        <v>2.2553693153309498</v>
      </c>
      <c r="M129" s="771"/>
      <c r="N129" s="771">
        <f t="shared" si="8"/>
        <v>3.1748116394492278</v>
      </c>
      <c r="P129" s="679">
        <v>-15804324000</v>
      </c>
      <c r="Q129" s="679" t="s">
        <v>434</v>
      </c>
    </row>
    <row r="130" spans="1:38" s="685" customFormat="1" ht="24" customHeight="1">
      <c r="A130" s="790"/>
      <c r="B130" s="694" t="s">
        <v>55</v>
      </c>
      <c r="C130" s="743"/>
      <c r="D130" s="693"/>
      <c r="E130" s="693"/>
      <c r="F130" s="693"/>
      <c r="G130" s="693"/>
      <c r="H130" s="693"/>
      <c r="I130" s="693"/>
      <c r="J130" s="693"/>
      <c r="K130" s="500"/>
      <c r="L130" s="500"/>
      <c r="M130" s="771"/>
      <c r="N130" s="771"/>
      <c r="R130" s="679"/>
    </row>
    <row r="131" spans="1:38" s="685" customFormat="1" ht="24" customHeight="1">
      <c r="A131" s="790"/>
      <c r="B131" s="699" t="s">
        <v>557</v>
      </c>
      <c r="C131" s="703">
        <v>1960000000</v>
      </c>
      <c r="D131" s="693"/>
      <c r="E131" s="693"/>
      <c r="F131" s="693"/>
      <c r="G131" s="693"/>
      <c r="H131" s="693">
        <f t="shared" si="9"/>
        <v>130019504293</v>
      </c>
      <c r="I131" s="693">
        <v>0</v>
      </c>
      <c r="J131" s="693">
        <v>130019504293</v>
      </c>
      <c r="K131" s="500"/>
      <c r="L131" s="500"/>
      <c r="M131" s="771"/>
      <c r="N131" s="771"/>
      <c r="Q131" s="685" t="s">
        <v>480</v>
      </c>
      <c r="R131" s="679"/>
    </row>
    <row r="132" spans="1:38" s="685" customFormat="1" ht="36" customHeight="1">
      <c r="A132" s="790"/>
      <c r="B132" s="445" t="s">
        <v>556</v>
      </c>
      <c r="C132" s="741">
        <v>43192960057</v>
      </c>
      <c r="D132" s="693"/>
      <c r="E132" s="693"/>
      <c r="F132" s="693"/>
      <c r="G132" s="693"/>
      <c r="H132" s="693">
        <f t="shared" si="9"/>
        <v>47565746645</v>
      </c>
      <c r="I132" s="693"/>
      <c r="J132" s="693">
        <v>47565746645</v>
      </c>
      <c r="K132" s="500"/>
      <c r="L132" s="500"/>
      <c r="M132" s="771"/>
      <c r="N132" s="771"/>
      <c r="R132" s="679"/>
      <c r="W132" s="685" t="s">
        <v>504</v>
      </c>
    </row>
    <row r="133" spans="1:38" s="685" customFormat="1" ht="29.25" customHeight="1">
      <c r="A133" s="790"/>
      <c r="B133" s="692" t="s">
        <v>558</v>
      </c>
      <c r="C133" s="741">
        <v>5612386500</v>
      </c>
      <c r="D133" s="693"/>
      <c r="E133" s="693"/>
      <c r="F133" s="693"/>
      <c r="G133" s="693"/>
      <c r="H133" s="693">
        <f t="shared" si="9"/>
        <v>14276930000</v>
      </c>
      <c r="I133" s="693">
        <v>0</v>
      </c>
      <c r="J133" s="693">
        <v>14276930000</v>
      </c>
      <c r="K133" s="500"/>
      <c r="L133" s="500"/>
      <c r="M133" s="771"/>
      <c r="N133" s="771"/>
      <c r="R133" s="679"/>
    </row>
    <row r="134" spans="1:38" s="685" customFormat="1" ht="24" customHeight="1">
      <c r="A134" s="790"/>
      <c r="B134" s="428" t="s">
        <v>559</v>
      </c>
      <c r="C134" s="741">
        <v>959031400</v>
      </c>
      <c r="D134" s="693"/>
      <c r="E134" s="693"/>
      <c r="F134" s="693"/>
      <c r="G134" s="693"/>
      <c r="H134" s="693">
        <f t="shared" si="9"/>
        <v>1033629200</v>
      </c>
      <c r="I134" s="499">
        <v>0</v>
      </c>
      <c r="J134" s="499">
        <v>1033629200</v>
      </c>
      <c r="K134" s="500"/>
      <c r="L134" s="500"/>
      <c r="M134" s="771"/>
      <c r="N134" s="771"/>
      <c r="R134" s="679"/>
    </row>
    <row r="135" spans="1:38" s="685" customFormat="1" ht="24" customHeight="1">
      <c r="A135" s="790"/>
      <c r="B135" s="445" t="s">
        <v>560</v>
      </c>
      <c r="C135" s="741">
        <v>15804324000</v>
      </c>
      <c r="D135" s="693"/>
      <c r="E135" s="693"/>
      <c r="F135" s="693"/>
      <c r="G135" s="693"/>
      <c r="H135" s="693">
        <f t="shared" si="9"/>
        <v>3532298000</v>
      </c>
      <c r="I135" s="693">
        <v>3532298000</v>
      </c>
      <c r="J135" s="693">
        <v>0</v>
      </c>
      <c r="K135" s="500"/>
      <c r="L135" s="500"/>
      <c r="M135" s="771"/>
      <c r="N135" s="771"/>
      <c r="R135" s="679"/>
    </row>
    <row r="136" spans="1:38" s="685" customFormat="1" ht="24" customHeight="1">
      <c r="A136" s="790"/>
      <c r="B136" s="691" t="s">
        <v>561</v>
      </c>
      <c r="C136" s="703">
        <v>4541468000</v>
      </c>
      <c r="D136" s="693"/>
      <c r="E136" s="693"/>
      <c r="F136" s="693"/>
      <c r="G136" s="693"/>
      <c r="H136" s="693">
        <f t="shared" si="9"/>
        <v>3620000000</v>
      </c>
      <c r="I136" s="693">
        <v>0</v>
      </c>
      <c r="J136" s="693">
        <v>3620000000</v>
      </c>
      <c r="K136" s="500"/>
      <c r="L136" s="500"/>
      <c r="M136" s="771"/>
      <c r="N136" s="771"/>
      <c r="R136" s="679"/>
    </row>
    <row r="137" spans="1:38" s="685" customFormat="1" ht="24" customHeight="1">
      <c r="A137" s="790"/>
      <c r="B137" s="445" t="s">
        <v>562</v>
      </c>
      <c r="C137" s="703">
        <v>209800000</v>
      </c>
      <c r="D137" s="693"/>
      <c r="E137" s="693"/>
      <c r="F137" s="693"/>
      <c r="G137" s="693"/>
      <c r="H137" s="693">
        <f t="shared" si="9"/>
        <v>14148405700</v>
      </c>
      <c r="I137" s="693">
        <v>0</v>
      </c>
      <c r="J137" s="693">
        <v>14148405700</v>
      </c>
      <c r="K137" s="500"/>
      <c r="L137" s="500"/>
      <c r="M137" s="771"/>
      <c r="N137" s="771"/>
      <c r="R137" s="679"/>
    </row>
    <row r="138" spans="1:38" s="685" customFormat="1" ht="24" customHeight="1">
      <c r="A138" s="790"/>
      <c r="B138" s="445" t="s">
        <v>563</v>
      </c>
      <c r="C138" s="754">
        <v>450400000</v>
      </c>
      <c r="D138" s="693"/>
      <c r="E138" s="693"/>
      <c r="F138" s="693"/>
      <c r="G138" s="693"/>
      <c r="H138" s="693">
        <f t="shared" si="9"/>
        <v>7966635573</v>
      </c>
      <c r="I138" s="693">
        <v>0</v>
      </c>
      <c r="J138" s="693">
        <v>7966635573</v>
      </c>
      <c r="K138" s="500"/>
      <c r="L138" s="500"/>
      <c r="M138" s="771"/>
      <c r="N138" s="771"/>
      <c r="R138" s="679"/>
    </row>
    <row r="139" spans="1:38" s="685" customFormat="1" ht="24" customHeight="1">
      <c r="A139" s="790"/>
      <c r="B139" s="445" t="s">
        <v>564</v>
      </c>
      <c r="C139" s="755">
        <v>540779000</v>
      </c>
      <c r="D139" s="693"/>
      <c r="E139" s="693"/>
      <c r="F139" s="693"/>
      <c r="G139" s="693"/>
      <c r="H139" s="693">
        <f t="shared" si="9"/>
        <v>6285856731</v>
      </c>
      <c r="I139" s="693">
        <v>0</v>
      </c>
      <c r="J139" s="693">
        <v>6285856731</v>
      </c>
      <c r="K139" s="500"/>
      <c r="L139" s="500"/>
      <c r="M139" s="771"/>
      <c r="N139" s="771"/>
      <c r="R139" s="679"/>
    </row>
    <row r="140" spans="1:38" s="679" customFormat="1" ht="24" customHeight="1">
      <c r="A140" s="793">
        <v>9</v>
      </c>
      <c r="B140" s="701" t="s">
        <v>73</v>
      </c>
      <c r="C140" s="753">
        <v>131902323337</v>
      </c>
      <c r="D140" s="396">
        <f>E140+F140</f>
        <v>116201000000</v>
      </c>
      <c r="E140" s="396">
        <v>71377000000</v>
      </c>
      <c r="F140" s="396">
        <v>44824000000</v>
      </c>
      <c r="G140" s="396"/>
      <c r="H140" s="396">
        <f>I140+J140</f>
        <v>146960775770</v>
      </c>
      <c r="I140" s="396">
        <v>82751620000</v>
      </c>
      <c r="J140" s="396">
        <v>64209155770</v>
      </c>
      <c r="K140" s="497">
        <f>H140/D140</f>
        <v>1.2647117991239318</v>
      </c>
      <c r="L140" s="497">
        <f>H140/C140</f>
        <v>1.1141636633232521</v>
      </c>
      <c r="M140" s="771"/>
      <c r="N140" s="771">
        <f t="shared" ref="N140:N203" si="11">H140/D140</f>
        <v>1.2647117991239318</v>
      </c>
    </row>
    <row r="141" spans="1:38" s="690" customFormat="1" ht="24" customHeight="1">
      <c r="A141" s="791"/>
      <c r="B141" s="694" t="s">
        <v>59</v>
      </c>
      <c r="C141" s="743"/>
      <c r="D141" s="695"/>
      <c r="E141" s="695"/>
      <c r="F141" s="695"/>
      <c r="G141" s="695"/>
      <c r="H141" s="693"/>
      <c r="I141" s="695"/>
      <c r="J141" s="695"/>
      <c r="K141" s="498"/>
      <c r="L141" s="498"/>
      <c r="M141" s="771"/>
      <c r="N141" s="771"/>
      <c r="R141" s="679"/>
    </row>
    <row r="142" spans="1:38" s="685" customFormat="1" ht="24" customHeight="1">
      <c r="A142" s="790"/>
      <c r="B142" s="445" t="s">
        <v>590</v>
      </c>
      <c r="C142" s="703">
        <v>21033000000</v>
      </c>
      <c r="D142" s="693"/>
      <c r="E142" s="421"/>
      <c r="F142" s="693"/>
      <c r="G142" s="693"/>
      <c r="H142" s="693">
        <f t="shared" si="9"/>
        <v>19451930000</v>
      </c>
      <c r="I142" s="421">
        <v>19451930000</v>
      </c>
      <c r="J142" s="693">
        <v>0</v>
      </c>
      <c r="K142" s="500"/>
      <c r="L142" s="500"/>
      <c r="M142" s="771"/>
      <c r="N142" s="771"/>
      <c r="R142" s="679"/>
    </row>
    <row r="143" spans="1:38" s="685" customFormat="1" ht="24" customHeight="1">
      <c r="A143" s="790"/>
      <c r="B143" s="445" t="s">
        <v>591</v>
      </c>
      <c r="C143" s="703">
        <v>12987000000</v>
      </c>
      <c r="D143" s="693"/>
      <c r="E143" s="421"/>
      <c r="F143" s="693"/>
      <c r="G143" s="693"/>
      <c r="H143" s="693">
        <f t="shared" si="9"/>
        <v>11138860000</v>
      </c>
      <c r="I143" s="421">
        <v>11138860000</v>
      </c>
      <c r="J143" s="693">
        <v>0</v>
      </c>
      <c r="K143" s="500"/>
      <c r="L143" s="500"/>
      <c r="M143" s="771"/>
      <c r="N143" s="771"/>
      <c r="R143" s="679"/>
    </row>
    <row r="144" spans="1:38" s="685" customFormat="1" ht="24" customHeight="1">
      <c r="A144" s="790"/>
      <c r="B144" s="445" t="s">
        <v>592</v>
      </c>
      <c r="C144" s="703">
        <v>84956323337</v>
      </c>
      <c r="D144" s="693"/>
      <c r="E144" s="421"/>
      <c r="F144" s="693"/>
      <c r="G144" s="693"/>
      <c r="H144" s="693">
        <f t="shared" si="9"/>
        <v>33591830000</v>
      </c>
      <c r="I144" s="421">
        <v>33591830000</v>
      </c>
      <c r="J144" s="693">
        <v>0</v>
      </c>
      <c r="K144" s="500"/>
      <c r="L144" s="500"/>
      <c r="M144" s="771"/>
      <c r="N144" s="771"/>
      <c r="R144" s="679"/>
      <c r="AL144" s="685">
        <f>H144-D144</f>
        <v>33591830000</v>
      </c>
    </row>
    <row r="145" spans="1:38" s="685" customFormat="1" ht="24" customHeight="1">
      <c r="A145" s="790"/>
      <c r="B145" s="445" t="s">
        <v>593</v>
      </c>
      <c r="C145" s="703">
        <v>3961000000</v>
      </c>
      <c r="D145" s="693"/>
      <c r="E145" s="421"/>
      <c r="F145" s="693"/>
      <c r="G145" s="693"/>
      <c r="H145" s="693">
        <f t="shared" si="9"/>
        <v>14190000000</v>
      </c>
      <c r="I145" s="421">
        <v>14190000000</v>
      </c>
      <c r="J145" s="693">
        <v>0</v>
      </c>
      <c r="K145" s="500"/>
      <c r="L145" s="500"/>
      <c r="M145" s="771"/>
      <c r="N145" s="771"/>
      <c r="R145" s="679"/>
    </row>
    <row r="146" spans="1:38" s="685" customFormat="1" ht="37.5" customHeight="1">
      <c r="A146" s="790"/>
      <c r="B146" s="445" t="s">
        <v>594</v>
      </c>
      <c r="C146" s="703">
        <v>2515000000</v>
      </c>
      <c r="D146" s="693"/>
      <c r="E146" s="421"/>
      <c r="F146" s="693"/>
      <c r="G146" s="693"/>
      <c r="H146" s="693">
        <f t="shared" si="9"/>
        <v>2725000000</v>
      </c>
      <c r="I146" s="421">
        <v>2725000000</v>
      </c>
      <c r="J146" s="693">
        <v>0</v>
      </c>
      <c r="K146" s="500"/>
      <c r="L146" s="500"/>
      <c r="M146" s="771"/>
      <c r="N146" s="771"/>
      <c r="R146" s="679"/>
    </row>
    <row r="147" spans="1:38" s="685" customFormat="1" ht="24" customHeight="1">
      <c r="A147" s="790"/>
      <c r="B147" s="478" t="s">
        <v>595</v>
      </c>
      <c r="C147" s="741">
        <v>6450000000</v>
      </c>
      <c r="D147" s="693"/>
      <c r="E147" s="693"/>
      <c r="F147" s="693"/>
      <c r="G147" s="693"/>
      <c r="H147" s="693">
        <f>I147+J147</f>
        <v>126669000</v>
      </c>
      <c r="I147" s="693">
        <v>0</v>
      </c>
      <c r="J147" s="693">
        <v>126669000</v>
      </c>
      <c r="K147" s="500"/>
      <c r="L147" s="500"/>
      <c r="M147" s="771"/>
      <c r="N147" s="771"/>
      <c r="R147" s="679"/>
    </row>
    <row r="148" spans="1:38" s="685" customFormat="1" ht="24" customHeight="1">
      <c r="A148" s="790"/>
      <c r="B148" s="483" t="s">
        <v>596</v>
      </c>
      <c r="C148" s="741"/>
      <c r="D148" s="693"/>
      <c r="E148" s="693"/>
      <c r="F148" s="693"/>
      <c r="G148" s="693"/>
      <c r="H148" s="693">
        <f>I148+J148</f>
        <v>1654000000</v>
      </c>
      <c r="I148" s="693">
        <v>1654000000</v>
      </c>
      <c r="J148" s="693">
        <v>0</v>
      </c>
      <c r="K148" s="500"/>
      <c r="L148" s="500"/>
      <c r="M148" s="771"/>
      <c r="N148" s="771"/>
      <c r="R148" s="679"/>
    </row>
    <row r="149" spans="1:38" s="679" customFormat="1" ht="24" customHeight="1">
      <c r="A149" s="793">
        <v>10</v>
      </c>
      <c r="B149" s="701" t="s">
        <v>114</v>
      </c>
      <c r="C149" s="753">
        <v>58424082610</v>
      </c>
      <c r="D149" s="396">
        <f>E149+F149</f>
        <v>34042000000</v>
      </c>
      <c r="E149" s="396">
        <v>28182000000</v>
      </c>
      <c r="F149" s="396">
        <v>5860000000</v>
      </c>
      <c r="G149" s="396"/>
      <c r="H149" s="396">
        <f t="shared" si="9"/>
        <v>47560193373</v>
      </c>
      <c r="I149" s="396">
        <v>30681999600</v>
      </c>
      <c r="J149" s="396">
        <v>16878193773</v>
      </c>
      <c r="K149" s="497">
        <f>H149/D149</f>
        <v>1.3971033832618529</v>
      </c>
      <c r="L149" s="497">
        <f>H149/C149</f>
        <v>0.81405117972463448</v>
      </c>
      <c r="M149" s="771"/>
      <c r="N149" s="771">
        <f t="shared" si="11"/>
        <v>1.3971033832618529</v>
      </c>
    </row>
    <row r="150" spans="1:38" s="690" customFormat="1" ht="24" customHeight="1">
      <c r="A150" s="791"/>
      <c r="B150" s="694" t="s">
        <v>59</v>
      </c>
      <c r="C150" s="743"/>
      <c r="D150" s="695"/>
      <c r="E150" s="695"/>
      <c r="F150" s="695"/>
      <c r="G150" s="695"/>
      <c r="H150" s="693"/>
      <c r="I150" s="695"/>
      <c r="J150" s="695"/>
      <c r="K150" s="501"/>
      <c r="L150" s="501"/>
      <c r="M150" s="771"/>
      <c r="N150" s="771"/>
      <c r="R150" s="679"/>
    </row>
    <row r="151" spans="1:38" s="685" customFormat="1" ht="24" customHeight="1">
      <c r="A151" s="790"/>
      <c r="B151" s="445" t="s">
        <v>436</v>
      </c>
      <c r="C151" s="703">
        <v>2831000000</v>
      </c>
      <c r="D151" s="693"/>
      <c r="E151" s="693"/>
      <c r="F151" s="693"/>
      <c r="G151" s="693"/>
      <c r="H151" s="693">
        <f t="shared" si="9"/>
        <v>5014273000</v>
      </c>
      <c r="I151" s="421">
        <v>5014273000</v>
      </c>
      <c r="J151" s="693">
        <v>0</v>
      </c>
      <c r="K151" s="500"/>
      <c r="L151" s="500"/>
      <c r="M151" s="771"/>
      <c r="N151" s="771"/>
      <c r="R151" s="679"/>
    </row>
    <row r="152" spans="1:38" s="685" customFormat="1" ht="24" customHeight="1">
      <c r="A152" s="790"/>
      <c r="B152" s="445" t="s">
        <v>437</v>
      </c>
      <c r="C152" s="703">
        <v>991000000</v>
      </c>
      <c r="D152" s="693"/>
      <c r="E152" s="693"/>
      <c r="F152" s="693"/>
      <c r="G152" s="693"/>
      <c r="H152" s="693">
        <f t="shared" si="9"/>
        <v>247539600</v>
      </c>
      <c r="I152" s="421">
        <v>247539600</v>
      </c>
      <c r="J152" s="693">
        <v>0</v>
      </c>
      <c r="K152" s="500"/>
      <c r="L152" s="500"/>
      <c r="M152" s="771"/>
      <c r="N152" s="771"/>
      <c r="R152" s="679"/>
    </row>
    <row r="153" spans="1:38" s="685" customFormat="1" ht="24" customHeight="1">
      <c r="A153" s="790"/>
      <c r="B153" s="445" t="s">
        <v>531</v>
      </c>
      <c r="C153" s="703">
        <v>3790000000</v>
      </c>
      <c r="D153" s="693"/>
      <c r="E153" s="693"/>
      <c r="F153" s="693"/>
      <c r="G153" s="693"/>
      <c r="H153" s="693">
        <f t="shared" si="9"/>
        <v>790000000</v>
      </c>
      <c r="I153" s="421">
        <v>790000000</v>
      </c>
      <c r="J153" s="693">
        <v>0</v>
      </c>
      <c r="K153" s="500"/>
      <c r="L153" s="500"/>
      <c r="M153" s="771"/>
      <c r="N153" s="771"/>
      <c r="R153" s="679"/>
    </row>
    <row r="154" spans="1:38" s="685" customFormat="1" ht="24" customHeight="1">
      <c r="A154" s="790"/>
      <c r="B154" s="704" t="s">
        <v>438</v>
      </c>
      <c r="C154" s="756">
        <v>40270080610</v>
      </c>
      <c r="D154" s="693"/>
      <c r="E154" s="693"/>
      <c r="F154" s="693"/>
      <c r="G154" s="693"/>
      <c r="H154" s="693">
        <f t="shared" si="9"/>
        <v>15039187000</v>
      </c>
      <c r="I154" s="421">
        <v>15039187000</v>
      </c>
      <c r="J154" s="693">
        <v>0</v>
      </c>
      <c r="K154" s="500"/>
      <c r="L154" s="500"/>
      <c r="M154" s="771"/>
      <c r="N154" s="771"/>
      <c r="R154" s="679"/>
      <c r="AL154" s="685">
        <f>H154-D154</f>
        <v>15039187000</v>
      </c>
    </row>
    <row r="155" spans="1:38" s="685" customFormat="1" ht="34.5" customHeight="1">
      <c r="A155" s="790"/>
      <c r="B155" s="445" t="s">
        <v>530</v>
      </c>
      <c r="C155" s="703">
        <v>10142002000</v>
      </c>
      <c r="D155" s="693"/>
      <c r="E155" s="693"/>
      <c r="F155" s="693"/>
      <c r="G155" s="693"/>
      <c r="H155" s="693">
        <f t="shared" si="9"/>
        <v>8520162500</v>
      </c>
      <c r="I155" s="421">
        <v>7391000000</v>
      </c>
      <c r="J155" s="693">
        <v>1129162500</v>
      </c>
      <c r="K155" s="500"/>
      <c r="L155" s="500"/>
      <c r="M155" s="771"/>
      <c r="N155" s="771"/>
      <c r="R155" s="679"/>
    </row>
    <row r="156" spans="1:38" s="685" customFormat="1" ht="35.25" customHeight="1">
      <c r="A156" s="790"/>
      <c r="B156" s="478" t="s">
        <v>532</v>
      </c>
      <c r="C156" s="741">
        <v>400000000</v>
      </c>
      <c r="D156" s="693"/>
      <c r="E156" s="693"/>
      <c r="F156" s="693"/>
      <c r="G156" s="693"/>
      <c r="H156" s="693">
        <f t="shared" si="9"/>
        <v>2200000000</v>
      </c>
      <c r="I156" s="693">
        <v>2200000000</v>
      </c>
      <c r="J156" s="693">
        <v>0</v>
      </c>
      <c r="K156" s="500"/>
      <c r="L156" s="500"/>
      <c r="M156" s="771"/>
      <c r="N156" s="771"/>
      <c r="R156" s="679"/>
    </row>
    <row r="157" spans="1:38" s="679" customFormat="1" ht="24" customHeight="1">
      <c r="A157" s="793">
        <v>11</v>
      </c>
      <c r="B157" s="701" t="s">
        <v>116</v>
      </c>
      <c r="C157" s="753">
        <v>45226681195</v>
      </c>
      <c r="D157" s="396">
        <f>+E157+F157</f>
        <v>25064000000</v>
      </c>
      <c r="E157" s="696">
        <v>5864000000</v>
      </c>
      <c r="F157" s="696">
        <v>19200000000</v>
      </c>
      <c r="G157" s="696">
        <v>54808000000</v>
      </c>
      <c r="H157" s="396">
        <f t="shared" si="9"/>
        <v>29066653289</v>
      </c>
      <c r="I157" s="396">
        <v>6679117489</v>
      </c>
      <c r="J157" s="396">
        <v>22387535800</v>
      </c>
      <c r="K157" s="497">
        <f>H157/D157</f>
        <v>1.1596973064554741</v>
      </c>
      <c r="L157" s="497">
        <f>H157/C157</f>
        <v>0.64268817700055869</v>
      </c>
      <c r="M157" s="771">
        <f t="shared" ref="M157:M190" si="12">H157/G157</f>
        <v>0.53033595987811999</v>
      </c>
      <c r="N157" s="771"/>
      <c r="O157" s="679">
        <f>45226681195-I157-J157</f>
        <v>16160027906</v>
      </c>
      <c r="P157" s="679">
        <f>H157-45226681195</f>
        <v>-16160027906</v>
      </c>
    </row>
    <row r="158" spans="1:38" s="679" customFormat="1" ht="24" customHeight="1">
      <c r="A158" s="793">
        <v>12</v>
      </c>
      <c r="B158" s="701" t="s">
        <v>118</v>
      </c>
      <c r="C158" s="753">
        <v>1078756694901</v>
      </c>
      <c r="D158" s="396">
        <f>E158+F158</f>
        <v>1194740000000</v>
      </c>
      <c r="E158" s="396">
        <v>382461000000</v>
      </c>
      <c r="F158" s="396">
        <f>324254000000+488025000000</f>
        <v>812279000000</v>
      </c>
      <c r="G158" s="396"/>
      <c r="H158" s="396">
        <f t="shared" si="9"/>
        <v>1141939169338</v>
      </c>
      <c r="I158" s="396">
        <v>355424590686</v>
      </c>
      <c r="J158" s="396">
        <v>786514578652</v>
      </c>
      <c r="K158" s="497">
        <f>H158/D158</f>
        <v>0.95580558894654899</v>
      </c>
      <c r="L158" s="497">
        <f>H158/C158</f>
        <v>1.0585697170971424</v>
      </c>
      <c r="M158" s="771"/>
      <c r="N158" s="771">
        <f t="shared" si="11"/>
        <v>0.95580558894654899</v>
      </c>
    </row>
    <row r="159" spans="1:38" s="685" customFormat="1" ht="24" customHeight="1">
      <c r="A159" s="790"/>
      <c r="B159" s="694" t="s">
        <v>55</v>
      </c>
      <c r="C159" s="743"/>
      <c r="D159" s="693"/>
      <c r="E159" s="693"/>
      <c r="F159" s="693"/>
      <c r="G159" s="693"/>
      <c r="H159" s="693"/>
      <c r="I159" s="693"/>
      <c r="J159" s="693"/>
      <c r="K159" s="500"/>
      <c r="L159" s="500"/>
      <c r="M159" s="771"/>
      <c r="N159" s="771"/>
      <c r="R159" s="679"/>
    </row>
    <row r="160" spans="1:38" s="685" customFormat="1" ht="24" customHeight="1">
      <c r="A160" s="790"/>
      <c r="B160" s="445" t="s">
        <v>584</v>
      </c>
      <c r="C160" s="741">
        <v>2700000000</v>
      </c>
      <c r="D160" s="693"/>
      <c r="E160" s="693"/>
      <c r="F160" s="693"/>
      <c r="G160" s="693"/>
      <c r="H160" s="693">
        <f t="shared" si="9"/>
        <v>30055747450</v>
      </c>
      <c r="I160" s="693">
        <v>8030784600</v>
      </c>
      <c r="J160" s="693">
        <v>22024962850</v>
      </c>
      <c r="K160" s="500"/>
      <c r="L160" s="500"/>
      <c r="M160" s="771"/>
      <c r="N160" s="771"/>
      <c r="R160" s="679"/>
    </row>
    <row r="161" spans="1:18" s="685" customFormat="1" ht="24" customHeight="1">
      <c r="A161" s="790"/>
      <c r="B161" s="704" t="s">
        <v>579</v>
      </c>
      <c r="C161" s="741">
        <v>480000000</v>
      </c>
      <c r="D161" s="693"/>
      <c r="E161" s="693"/>
      <c r="F161" s="693"/>
      <c r="G161" s="693"/>
      <c r="H161" s="693">
        <f t="shared" si="9"/>
        <v>9900000000</v>
      </c>
      <c r="I161" s="693">
        <v>6600000000</v>
      </c>
      <c r="J161" s="693">
        <v>3300000000</v>
      </c>
      <c r="K161" s="500"/>
      <c r="L161" s="500"/>
      <c r="M161" s="771"/>
      <c r="N161" s="771"/>
      <c r="R161" s="679"/>
    </row>
    <row r="162" spans="1:18" s="679" customFormat="1" ht="24" customHeight="1">
      <c r="A162" s="793">
        <v>13</v>
      </c>
      <c r="B162" s="701" t="s">
        <v>294</v>
      </c>
      <c r="C162" s="753">
        <v>48612931811</v>
      </c>
      <c r="D162" s="396">
        <f>E162+F162</f>
        <v>47575000000</v>
      </c>
      <c r="E162" s="396">
        <v>35850000000</v>
      </c>
      <c r="F162" s="396">
        <v>11725000000</v>
      </c>
      <c r="G162" s="396"/>
      <c r="H162" s="396">
        <f t="shared" si="9"/>
        <v>51546895450</v>
      </c>
      <c r="I162" s="396">
        <v>32952966900</v>
      </c>
      <c r="J162" s="396">
        <v>18593928550</v>
      </c>
      <c r="K162" s="497">
        <f>H162/D162</f>
        <v>1.0834870299527062</v>
      </c>
      <c r="L162" s="497">
        <f>H162/C162</f>
        <v>1.060353562924508</v>
      </c>
      <c r="M162" s="771"/>
      <c r="N162" s="771">
        <f t="shared" si="11"/>
        <v>1.0834870299527062</v>
      </c>
    </row>
    <row r="163" spans="1:18" s="685" customFormat="1" ht="24" customHeight="1">
      <c r="A163" s="790"/>
      <c r="B163" s="694" t="s">
        <v>55</v>
      </c>
      <c r="C163" s="743"/>
      <c r="D163" s="693"/>
      <c r="E163" s="693"/>
      <c r="F163" s="693"/>
      <c r="G163" s="693"/>
      <c r="H163" s="693"/>
      <c r="I163" s="693"/>
      <c r="J163" s="693"/>
      <c r="K163" s="500"/>
      <c r="L163" s="500"/>
      <c r="M163" s="771"/>
      <c r="N163" s="771"/>
      <c r="R163" s="679"/>
    </row>
    <row r="164" spans="1:18" s="685" customFormat="1" ht="24" customHeight="1">
      <c r="A164" s="790"/>
      <c r="B164" s="478" t="s">
        <v>481</v>
      </c>
      <c r="C164" s="757">
        <v>10500000000</v>
      </c>
      <c r="D164" s="693"/>
      <c r="E164" s="693"/>
      <c r="F164" s="693"/>
      <c r="G164" s="693"/>
      <c r="H164" s="693">
        <f t="shared" si="9"/>
        <v>4900000000</v>
      </c>
      <c r="I164" s="693">
        <v>3000000000</v>
      </c>
      <c r="J164" s="693">
        <v>1900000000</v>
      </c>
      <c r="K164" s="500"/>
      <c r="L164" s="500"/>
      <c r="M164" s="771"/>
      <c r="N164" s="771"/>
      <c r="R164" s="679"/>
    </row>
    <row r="165" spans="1:18" s="685" customFormat="1" ht="24" customHeight="1">
      <c r="A165" s="790"/>
      <c r="B165" s="706" t="s">
        <v>482</v>
      </c>
      <c r="C165" s="757">
        <v>3000000000</v>
      </c>
      <c r="D165" s="693"/>
      <c r="E165" s="693"/>
      <c r="F165" s="693"/>
      <c r="G165" s="693"/>
      <c r="H165" s="693">
        <f t="shared" si="9"/>
        <v>3000000000</v>
      </c>
      <c r="I165" s="693">
        <v>3000000000</v>
      </c>
      <c r="J165" s="693">
        <v>0</v>
      </c>
      <c r="K165" s="500"/>
      <c r="L165" s="500"/>
      <c r="M165" s="771"/>
      <c r="N165" s="771"/>
      <c r="R165" s="679"/>
    </row>
    <row r="166" spans="1:18" s="685" customFormat="1" ht="38.25" customHeight="1">
      <c r="A166" s="790"/>
      <c r="B166" s="478" t="s">
        <v>580</v>
      </c>
      <c r="C166" s="741">
        <v>2000000000</v>
      </c>
      <c r="D166" s="693"/>
      <c r="E166" s="693"/>
      <c r="F166" s="693"/>
      <c r="G166" s="693"/>
      <c r="H166" s="693">
        <f t="shared" si="9"/>
        <v>22933000000</v>
      </c>
      <c r="I166" s="693">
        <v>15000000000</v>
      </c>
      <c r="J166" s="693">
        <v>7933000000</v>
      </c>
      <c r="K166" s="500"/>
      <c r="L166" s="500"/>
      <c r="M166" s="771"/>
      <c r="N166" s="771"/>
      <c r="R166" s="679"/>
    </row>
    <row r="167" spans="1:18" s="679" customFormat="1" ht="42" customHeight="1">
      <c r="A167" s="796">
        <v>14</v>
      </c>
      <c r="B167" s="701" t="s">
        <v>527</v>
      </c>
      <c r="C167" s="753"/>
      <c r="D167" s="396">
        <f>E167+F167</f>
        <v>106200000000</v>
      </c>
      <c r="E167" s="396"/>
      <c r="F167" s="396">
        <v>106200000000</v>
      </c>
      <c r="G167" s="396"/>
      <c r="H167" s="396">
        <f t="shared" si="9"/>
        <v>0</v>
      </c>
      <c r="I167" s="396"/>
      <c r="J167" s="396"/>
      <c r="K167" s="497"/>
      <c r="L167" s="497"/>
      <c r="M167" s="771"/>
      <c r="N167" s="771">
        <f t="shared" si="11"/>
        <v>0</v>
      </c>
    </row>
    <row r="168" spans="1:18" s="679" customFormat="1" ht="24" customHeight="1">
      <c r="A168" s="796" t="s">
        <v>3</v>
      </c>
      <c r="B168" s="701" t="s">
        <v>93</v>
      </c>
      <c r="C168" s="753">
        <v>216900062</v>
      </c>
      <c r="D168" s="396">
        <f>E168+F168</f>
        <v>250000000</v>
      </c>
      <c r="E168" s="396">
        <v>250000000</v>
      </c>
      <c r="F168" s="396"/>
      <c r="G168" s="396">
        <v>100000000</v>
      </c>
      <c r="H168" s="396">
        <f t="shared" ref="H168:H223" si="13">I168+J168</f>
        <v>246820900</v>
      </c>
      <c r="I168" s="396">
        <v>246820900</v>
      </c>
      <c r="J168" s="396">
        <v>0</v>
      </c>
      <c r="K168" s="497">
        <f>H168/D168</f>
        <v>0.98728360000000004</v>
      </c>
      <c r="L168" s="497">
        <f>H168/C168</f>
        <v>1.1379475769813288</v>
      </c>
      <c r="M168" s="771">
        <f t="shared" si="12"/>
        <v>2.4682089999999999</v>
      </c>
      <c r="N168" s="771">
        <f t="shared" si="11"/>
        <v>0.98728360000000004</v>
      </c>
    </row>
    <row r="169" spans="1:18" s="679" customFormat="1" ht="24" customHeight="1">
      <c r="A169" s="796" t="s">
        <v>22</v>
      </c>
      <c r="B169" s="701" t="s">
        <v>94</v>
      </c>
      <c r="C169" s="753">
        <v>1000000000</v>
      </c>
      <c r="D169" s="396">
        <v>1000000000</v>
      </c>
      <c r="E169" s="396">
        <v>1000000000</v>
      </c>
      <c r="F169" s="396"/>
      <c r="G169" s="396">
        <v>1000000000</v>
      </c>
      <c r="H169" s="396">
        <f t="shared" si="13"/>
        <v>1000000000</v>
      </c>
      <c r="I169" s="396">
        <v>1000000000</v>
      </c>
      <c r="J169" s="396">
        <v>0</v>
      </c>
      <c r="K169" s="497">
        <f>H169/D169</f>
        <v>1</v>
      </c>
      <c r="L169" s="497">
        <f>H169/C169</f>
        <v>1</v>
      </c>
      <c r="M169" s="771">
        <f t="shared" si="12"/>
        <v>1</v>
      </c>
      <c r="N169" s="771">
        <f t="shared" si="11"/>
        <v>1</v>
      </c>
    </row>
    <row r="170" spans="1:18" s="679" customFormat="1" ht="24" customHeight="1">
      <c r="A170" s="793" t="s">
        <v>28</v>
      </c>
      <c r="B170" s="701" t="s">
        <v>8</v>
      </c>
      <c r="C170" s="753"/>
      <c r="D170" s="396">
        <v>132770000000</v>
      </c>
      <c r="E170" s="396">
        <v>90362000000</v>
      </c>
      <c r="F170" s="396">
        <v>42408000000</v>
      </c>
      <c r="G170" s="396">
        <v>124271000000</v>
      </c>
      <c r="H170" s="396">
        <f t="shared" si="13"/>
        <v>0</v>
      </c>
      <c r="I170" s="396"/>
      <c r="J170" s="396"/>
      <c r="K170" s="497"/>
      <c r="L170" s="497"/>
      <c r="M170" s="771">
        <f t="shared" si="12"/>
        <v>0</v>
      </c>
      <c r="N170" s="771">
        <f t="shared" si="11"/>
        <v>0</v>
      </c>
    </row>
    <row r="171" spans="1:18" s="679" customFormat="1" ht="24" customHeight="1">
      <c r="A171" s="796" t="s">
        <v>38</v>
      </c>
      <c r="B171" s="701" t="s">
        <v>99</v>
      </c>
      <c r="C171" s="753">
        <v>15384222393</v>
      </c>
      <c r="D171" s="396"/>
      <c r="E171" s="396"/>
      <c r="F171" s="396"/>
      <c r="G171" s="396"/>
      <c r="H171" s="396">
        <f t="shared" si="13"/>
        <v>51099048000</v>
      </c>
      <c r="I171" s="396">
        <v>0</v>
      </c>
      <c r="J171" s="396">
        <v>51099048000</v>
      </c>
      <c r="K171" s="497"/>
      <c r="L171" s="497">
        <f>H171/C171</f>
        <v>3.3215229664939492</v>
      </c>
      <c r="M171" s="771"/>
      <c r="N171" s="771"/>
    </row>
    <row r="172" spans="1:18" s="679" customFormat="1" ht="24" customHeight="1">
      <c r="A172" s="796"/>
      <c r="B172" s="486" t="s">
        <v>581</v>
      </c>
      <c r="C172" s="703">
        <v>4873000000</v>
      </c>
      <c r="D172" s="396"/>
      <c r="E172" s="396"/>
      <c r="F172" s="396"/>
      <c r="G172" s="396"/>
      <c r="H172" s="693">
        <f t="shared" si="13"/>
        <v>1000000000</v>
      </c>
      <c r="I172" s="421"/>
      <c r="J172" s="693">
        <v>1000000000</v>
      </c>
      <c r="K172" s="497"/>
      <c r="L172" s="497">
        <f>H172/C172</f>
        <v>0.20521239482864764</v>
      </c>
      <c r="M172" s="771"/>
      <c r="N172" s="771"/>
    </row>
    <row r="173" spans="1:18" s="679" customFormat="1" ht="36.75" customHeight="1">
      <c r="A173" s="796"/>
      <c r="B173" s="487" t="s">
        <v>582</v>
      </c>
      <c r="C173" s="703">
        <v>160000000</v>
      </c>
      <c r="D173" s="396"/>
      <c r="E173" s="396"/>
      <c r="F173" s="396"/>
      <c r="G173" s="396"/>
      <c r="H173" s="693">
        <f t="shared" si="13"/>
        <v>49999048000</v>
      </c>
      <c r="I173" s="421"/>
      <c r="J173" s="693">
        <v>49999048000</v>
      </c>
      <c r="K173" s="497"/>
      <c r="L173" s="497">
        <f>H173/C173</f>
        <v>312.49405000000002</v>
      </c>
      <c r="M173" s="771"/>
      <c r="N173" s="771"/>
    </row>
    <row r="174" spans="1:18" s="679" customFormat="1" ht="24" customHeight="1">
      <c r="A174" s="796"/>
      <c r="B174" s="487" t="s">
        <v>583</v>
      </c>
      <c r="C174" s="758">
        <v>1299285393</v>
      </c>
      <c r="D174" s="396"/>
      <c r="E174" s="396"/>
      <c r="F174" s="396"/>
      <c r="G174" s="396"/>
      <c r="H174" s="693">
        <f t="shared" si="13"/>
        <v>100000000</v>
      </c>
      <c r="I174" s="693"/>
      <c r="J174" s="693">
        <v>100000000</v>
      </c>
      <c r="K174" s="497"/>
      <c r="L174" s="497">
        <f>H174/C174</f>
        <v>7.696538461738868E-2</v>
      </c>
      <c r="M174" s="771"/>
      <c r="N174" s="771"/>
    </row>
    <row r="175" spans="1:18" s="679" customFormat="1" ht="41.25" customHeight="1">
      <c r="A175" s="793" t="s">
        <v>123</v>
      </c>
      <c r="B175" s="701" t="s">
        <v>608</v>
      </c>
      <c r="C175" s="753"/>
      <c r="D175" s="396">
        <f>E175</f>
        <v>9350000000</v>
      </c>
      <c r="E175" s="396">
        <v>9350000000</v>
      </c>
      <c r="F175" s="396"/>
      <c r="G175" s="396"/>
      <c r="H175" s="396">
        <f t="shared" si="13"/>
        <v>0</v>
      </c>
      <c r="I175" s="396"/>
      <c r="J175" s="396"/>
      <c r="K175" s="497"/>
      <c r="L175" s="497"/>
      <c r="M175" s="771"/>
      <c r="N175" s="771">
        <f t="shared" si="11"/>
        <v>0</v>
      </c>
    </row>
    <row r="176" spans="1:18" s="679" customFormat="1" ht="37.5" customHeight="1">
      <c r="A176" s="793" t="s">
        <v>237</v>
      </c>
      <c r="B176" s="701" t="s">
        <v>609</v>
      </c>
      <c r="C176" s="753"/>
      <c r="D176" s="396">
        <f>E176</f>
        <v>9919000000</v>
      </c>
      <c r="E176" s="396">
        <v>9919000000</v>
      </c>
      <c r="F176" s="396"/>
      <c r="G176" s="396"/>
      <c r="H176" s="396">
        <f t="shared" si="13"/>
        <v>0</v>
      </c>
      <c r="I176" s="396"/>
      <c r="J176" s="396"/>
      <c r="K176" s="497"/>
      <c r="L176" s="497"/>
      <c r="M176" s="771"/>
      <c r="N176" s="771">
        <f t="shared" si="11"/>
        <v>0</v>
      </c>
    </row>
    <row r="177" spans="1:38" s="679" customFormat="1" ht="24" customHeight="1">
      <c r="A177" s="793" t="s">
        <v>10</v>
      </c>
      <c r="B177" s="701" t="s">
        <v>58</v>
      </c>
      <c r="C177" s="396">
        <v>1745260463716</v>
      </c>
      <c r="D177" s="396">
        <f>D178+D190</f>
        <v>1920423000000</v>
      </c>
      <c r="E177" s="396">
        <f t="shared" ref="E177" si="14">E178+E190</f>
        <v>838363000000</v>
      </c>
      <c r="F177" s="396">
        <f>F178+F190</f>
        <v>1082060000000</v>
      </c>
      <c r="G177" s="396">
        <f>G178+G190</f>
        <v>2240379000000</v>
      </c>
      <c r="H177" s="396">
        <f t="shared" si="13"/>
        <v>1877482630000</v>
      </c>
      <c r="I177" s="396">
        <f>I178+I190</f>
        <v>712568498096</v>
      </c>
      <c r="J177" s="396">
        <f>J178+J190</f>
        <v>1164914131904</v>
      </c>
      <c r="K177" s="497">
        <f>H177/D177</f>
        <v>0.97764015011276162</v>
      </c>
      <c r="L177" s="497">
        <f t="shared" ref="L177:L203" si="15">H177/C177</f>
        <v>1.0757607068015929</v>
      </c>
      <c r="M177" s="771">
        <f t="shared" si="12"/>
        <v>0.83802009838513924</v>
      </c>
      <c r="N177" s="771">
        <f t="shared" si="11"/>
        <v>0.97764015011276162</v>
      </c>
      <c r="O177" s="679">
        <f>H177-1745260463716</f>
        <v>132222166284</v>
      </c>
    </row>
    <row r="178" spans="1:38" s="679" customFormat="1" ht="24" customHeight="1">
      <c r="A178" s="793" t="s">
        <v>1</v>
      </c>
      <c r="B178" s="701" t="s">
        <v>141</v>
      </c>
      <c r="C178" s="396">
        <v>654836619221</v>
      </c>
      <c r="D178" s="396">
        <f>D179+D187</f>
        <v>1046818000000</v>
      </c>
      <c r="E178" s="396">
        <f t="shared" ref="E178:I178" si="16">E179+E187</f>
        <v>55163000000</v>
      </c>
      <c r="F178" s="396">
        <f t="shared" si="16"/>
        <v>991655000000</v>
      </c>
      <c r="G178" s="396">
        <v>1046818000000</v>
      </c>
      <c r="H178" s="396">
        <f t="shared" si="13"/>
        <v>1129313010937</v>
      </c>
      <c r="I178" s="396">
        <f t="shared" si="16"/>
        <v>24424461044</v>
      </c>
      <c r="J178" s="396">
        <f>J179+J187</f>
        <v>1104888549893</v>
      </c>
      <c r="K178" s="497">
        <f>H178/D178</f>
        <v>1.0788054952599211</v>
      </c>
      <c r="L178" s="497">
        <f t="shared" si="15"/>
        <v>1.7245721723388678</v>
      </c>
      <c r="M178" s="771">
        <f t="shared" si="12"/>
        <v>1.0788054952599211</v>
      </c>
      <c r="N178" s="771">
        <f t="shared" si="11"/>
        <v>1.0788054952599211</v>
      </c>
    </row>
    <row r="179" spans="1:38" s="679" customFormat="1" ht="24" customHeight="1">
      <c r="A179" s="793" t="s">
        <v>39</v>
      </c>
      <c r="B179" s="707" t="s">
        <v>106</v>
      </c>
      <c r="C179" s="759">
        <v>448300619553</v>
      </c>
      <c r="D179" s="396">
        <f>D180+D181</f>
        <v>564658000000</v>
      </c>
      <c r="E179" s="696">
        <f t="shared" ref="E179:F179" si="17">E180+E181</f>
        <v>50313000000</v>
      </c>
      <c r="F179" s="696">
        <f t="shared" si="17"/>
        <v>514345000000</v>
      </c>
      <c r="G179" s="696"/>
      <c r="H179" s="396">
        <f t="shared" si="13"/>
        <v>627569394117</v>
      </c>
      <c r="I179" s="396">
        <f>I180+I181</f>
        <v>20156123444</v>
      </c>
      <c r="J179" s="396">
        <f>J180+J181</f>
        <v>607413270673</v>
      </c>
      <c r="K179" s="497">
        <f>H179/D179</f>
        <v>1.1114150408158567</v>
      </c>
      <c r="L179" s="497">
        <f t="shared" si="15"/>
        <v>1.3998851813828601</v>
      </c>
      <c r="M179" s="771"/>
      <c r="N179" s="771">
        <f t="shared" si="11"/>
        <v>1.1114150408158567</v>
      </c>
      <c r="O179" s="682"/>
      <c r="P179" s="682"/>
      <c r="Q179" s="682"/>
    </row>
    <row r="180" spans="1:38" s="685" customFormat="1" ht="24" customHeight="1">
      <c r="A180" s="790"/>
      <c r="B180" s="708" t="s">
        <v>431</v>
      </c>
      <c r="C180" s="760">
        <v>351201190549</v>
      </c>
      <c r="D180" s="693">
        <f>E180+F180</f>
        <v>451248000000</v>
      </c>
      <c r="E180" s="693"/>
      <c r="F180" s="693">
        <v>451248000000</v>
      </c>
      <c r="G180" s="693"/>
      <c r="H180" s="693">
        <f t="shared" si="13"/>
        <v>517388129829</v>
      </c>
      <c r="I180" s="693"/>
      <c r="J180" s="693">
        <f>427458582173+89929547656</f>
        <v>517388129829</v>
      </c>
      <c r="K180" s="500">
        <f>H180/D180</f>
        <v>1.1465715744535157</v>
      </c>
      <c r="L180" s="500">
        <f t="shared" si="15"/>
        <v>1.4731958311992492</v>
      </c>
      <c r="M180" s="771"/>
      <c r="N180" s="771">
        <f t="shared" si="11"/>
        <v>1.1465715744535157</v>
      </c>
      <c r="R180" s="679"/>
    </row>
    <row r="181" spans="1:38" s="685" customFormat="1" ht="24" customHeight="1">
      <c r="A181" s="790"/>
      <c r="B181" s="708" t="s">
        <v>432</v>
      </c>
      <c r="C181" s="760">
        <v>97099429004</v>
      </c>
      <c r="D181" s="693">
        <f t="shared" ref="D181:D207" si="18">E181+F181</f>
        <v>113410000000</v>
      </c>
      <c r="E181" s="693">
        <v>50313000000</v>
      </c>
      <c r="F181" s="693">
        <v>63097000000</v>
      </c>
      <c r="G181" s="693"/>
      <c r="H181" s="693">
        <f t="shared" si="13"/>
        <v>110181264288</v>
      </c>
      <c r="I181" s="693">
        <f>I182+I183+I184+I185+I186-I180</f>
        <v>20156123444</v>
      </c>
      <c r="J181" s="693">
        <f>J182+J183+J184+J185+J186-J180</f>
        <v>90025140844</v>
      </c>
      <c r="K181" s="500">
        <f>H181/D181</f>
        <v>0.97153041431972487</v>
      </c>
      <c r="L181" s="500">
        <f t="shared" si="15"/>
        <v>1.1347261813811602</v>
      </c>
      <c r="M181" s="771"/>
      <c r="N181" s="771">
        <f t="shared" si="11"/>
        <v>0.97153041431972487</v>
      </c>
      <c r="R181" s="679"/>
    </row>
    <row r="182" spans="1:38" s="690" customFormat="1" ht="24" hidden="1" customHeight="1">
      <c r="A182" s="791" t="s">
        <v>430</v>
      </c>
      <c r="B182" s="708" t="s">
        <v>104</v>
      </c>
      <c r="C182" s="760">
        <v>317311547925</v>
      </c>
      <c r="D182" s="695">
        <v>2632050000</v>
      </c>
      <c r="E182" s="695"/>
      <c r="F182" s="695"/>
      <c r="G182" s="695"/>
      <c r="H182" s="693">
        <f t="shared" si="13"/>
        <v>492853543846</v>
      </c>
      <c r="I182" s="693">
        <v>2632050000</v>
      </c>
      <c r="J182" s="693">
        <f>427458582173+Q182</f>
        <v>490221493846</v>
      </c>
      <c r="K182" s="501"/>
      <c r="L182" s="501">
        <f t="shared" si="15"/>
        <v>1.5532165377179756</v>
      </c>
      <c r="M182" s="771"/>
      <c r="N182" s="771">
        <f t="shared" si="11"/>
        <v>187.25082876313141</v>
      </c>
      <c r="O182" s="685" t="s">
        <v>430</v>
      </c>
      <c r="P182" s="690">
        <v>2632050000</v>
      </c>
      <c r="Q182" s="690">
        <v>62762911673</v>
      </c>
      <c r="R182" s="679"/>
    </row>
    <row r="183" spans="1:38" s="690" customFormat="1" ht="24" hidden="1" customHeight="1">
      <c r="A183" s="791" t="s">
        <v>430</v>
      </c>
      <c r="B183" s="708" t="s">
        <v>57</v>
      </c>
      <c r="C183" s="760">
        <v>123558898555</v>
      </c>
      <c r="D183" s="695">
        <f>P183</f>
        <v>4296772000</v>
      </c>
      <c r="E183" s="695"/>
      <c r="F183" s="695"/>
      <c r="G183" s="695"/>
      <c r="H183" s="693">
        <f t="shared" si="13"/>
        <v>121157834627</v>
      </c>
      <c r="I183" s="693">
        <v>4296772000</v>
      </c>
      <c r="J183" s="693">
        <f>89929547656+Q183</f>
        <v>116861062627</v>
      </c>
      <c r="K183" s="501"/>
      <c r="L183" s="501">
        <f t="shared" si="15"/>
        <v>0.98056745441987558</v>
      </c>
      <c r="M183" s="771"/>
      <c r="N183" s="771">
        <f t="shared" si="11"/>
        <v>28.197408339795548</v>
      </c>
      <c r="O183" s="685" t="s">
        <v>430</v>
      </c>
      <c r="P183" s="690">
        <v>4296772000</v>
      </c>
      <c r="Q183" s="690">
        <v>26931514971</v>
      </c>
      <c r="R183" s="679"/>
    </row>
    <row r="184" spans="1:38" s="690" customFormat="1" ht="24" hidden="1" customHeight="1">
      <c r="A184" s="791" t="s">
        <v>430</v>
      </c>
      <c r="B184" s="692" t="s">
        <v>271</v>
      </c>
      <c r="C184" s="693">
        <v>287200000</v>
      </c>
      <c r="D184" s="695">
        <f t="shared" si="18"/>
        <v>0</v>
      </c>
      <c r="E184" s="695"/>
      <c r="F184" s="695"/>
      <c r="G184" s="695"/>
      <c r="H184" s="693">
        <f t="shared" si="13"/>
        <v>330714200</v>
      </c>
      <c r="I184" s="693">
        <v>0</v>
      </c>
      <c r="J184" s="693">
        <v>330714200</v>
      </c>
      <c r="K184" s="501"/>
      <c r="L184" s="501">
        <f t="shared" si="15"/>
        <v>1.1515118384401115</v>
      </c>
      <c r="M184" s="771"/>
      <c r="N184" s="771"/>
      <c r="O184" s="685" t="s">
        <v>430</v>
      </c>
      <c r="R184" s="679"/>
    </row>
    <row r="185" spans="1:38" s="690" customFormat="1" ht="24" hidden="1" customHeight="1">
      <c r="A185" s="791" t="s">
        <v>430</v>
      </c>
      <c r="B185" s="692" t="s">
        <v>272</v>
      </c>
      <c r="C185" s="693">
        <v>6315837073</v>
      </c>
      <c r="D185" s="695">
        <f t="shared" si="18"/>
        <v>0</v>
      </c>
      <c r="E185" s="695"/>
      <c r="F185" s="695"/>
      <c r="G185" s="695"/>
      <c r="H185" s="693">
        <f t="shared" si="13"/>
        <v>12219740000</v>
      </c>
      <c r="I185" s="693">
        <v>12219740000</v>
      </c>
      <c r="J185" s="693">
        <v>0</v>
      </c>
      <c r="K185" s="501"/>
      <c r="L185" s="501">
        <f t="shared" si="15"/>
        <v>1.9347775851025346</v>
      </c>
      <c r="M185" s="771"/>
      <c r="N185" s="771"/>
      <c r="O185" s="685" t="s">
        <v>430</v>
      </c>
      <c r="R185" s="679"/>
    </row>
    <row r="186" spans="1:38" s="690" customFormat="1" ht="24" hidden="1" customHeight="1">
      <c r="A186" s="791" t="s">
        <v>430</v>
      </c>
      <c r="B186" s="692" t="s">
        <v>273</v>
      </c>
      <c r="C186" s="693">
        <v>827136000</v>
      </c>
      <c r="D186" s="695">
        <f t="shared" si="18"/>
        <v>0</v>
      </c>
      <c r="E186" s="695"/>
      <c r="F186" s="695"/>
      <c r="G186" s="695"/>
      <c r="H186" s="693">
        <f t="shared" si="13"/>
        <v>1007561444</v>
      </c>
      <c r="I186" s="693">
        <v>1007561444</v>
      </c>
      <c r="J186" s="693">
        <v>0</v>
      </c>
      <c r="K186" s="501"/>
      <c r="L186" s="501">
        <f t="shared" si="15"/>
        <v>1.2181327423785206</v>
      </c>
      <c r="M186" s="771"/>
      <c r="N186" s="771"/>
      <c r="O186" s="685" t="s">
        <v>430</v>
      </c>
      <c r="R186" s="679"/>
    </row>
    <row r="187" spans="1:38" s="679" customFormat="1" ht="24" customHeight="1">
      <c r="A187" s="796">
        <v>2</v>
      </c>
      <c r="B187" s="709" t="s">
        <v>105</v>
      </c>
      <c r="C187" s="761">
        <v>206535999668</v>
      </c>
      <c r="D187" s="396">
        <f>D188+D189</f>
        <v>482160000000</v>
      </c>
      <c r="E187" s="696">
        <f>E188+E189</f>
        <v>4850000000</v>
      </c>
      <c r="F187" s="696">
        <f t="shared" ref="F187:I187" si="19">F188+F189</f>
        <v>477310000000</v>
      </c>
      <c r="G187" s="696"/>
      <c r="H187" s="396">
        <f>I187+J187</f>
        <v>501743616820</v>
      </c>
      <c r="I187" s="396">
        <f t="shared" si="19"/>
        <v>4268337600</v>
      </c>
      <c r="J187" s="396">
        <f>J188+J189</f>
        <v>497475279220</v>
      </c>
      <c r="K187" s="497">
        <f t="shared" ref="K187:K198" si="20">H187/D187</f>
        <v>1.0406164277833085</v>
      </c>
      <c r="L187" s="497">
        <f t="shared" si="15"/>
        <v>2.4293276601974316</v>
      </c>
      <c r="M187" s="771"/>
      <c r="N187" s="771">
        <f t="shared" si="11"/>
        <v>1.0406164277833085</v>
      </c>
      <c r="O187" s="682"/>
      <c r="P187" s="682"/>
      <c r="Q187" s="682"/>
    </row>
    <row r="188" spans="1:38" s="685" customFormat="1" ht="24" customHeight="1">
      <c r="A188" s="797"/>
      <c r="B188" s="708" t="s">
        <v>431</v>
      </c>
      <c r="C188" s="760">
        <v>153197994405</v>
      </c>
      <c r="D188" s="693">
        <f t="shared" si="18"/>
        <v>367860000000</v>
      </c>
      <c r="E188" s="693"/>
      <c r="F188" s="693">
        <v>367860000000</v>
      </c>
      <c r="G188" s="693"/>
      <c r="H188" s="693">
        <f t="shared" si="13"/>
        <v>392493845184</v>
      </c>
      <c r="I188" s="693">
        <v>0</v>
      </c>
      <c r="J188" s="773">
        <f>395376931017-2747000000-136085833</f>
        <v>392493845184</v>
      </c>
      <c r="K188" s="500">
        <f t="shared" si="20"/>
        <v>1.0669652726145817</v>
      </c>
      <c r="L188" s="500">
        <f t="shared" si="15"/>
        <v>2.5620038089166393</v>
      </c>
      <c r="M188" s="771"/>
      <c r="N188" s="771">
        <f t="shared" si="11"/>
        <v>1.0669652726145817</v>
      </c>
      <c r="R188" s="679"/>
    </row>
    <row r="189" spans="1:38" s="685" customFormat="1" ht="24" customHeight="1">
      <c r="A189" s="797"/>
      <c r="B189" s="708" t="s">
        <v>432</v>
      </c>
      <c r="C189" s="760">
        <v>53338005263</v>
      </c>
      <c r="D189" s="693">
        <f t="shared" si="18"/>
        <v>114300000000</v>
      </c>
      <c r="E189" s="693">
        <v>4850000000</v>
      </c>
      <c r="F189" s="693">
        <v>109450000000</v>
      </c>
      <c r="G189" s="693"/>
      <c r="H189" s="693">
        <f t="shared" si="13"/>
        <v>109249771636</v>
      </c>
      <c r="I189" s="693">
        <v>4268337600</v>
      </c>
      <c r="J189" s="693">
        <v>104981434036</v>
      </c>
      <c r="K189" s="500">
        <f t="shared" si="20"/>
        <v>0.95581602481189853</v>
      </c>
      <c r="L189" s="500">
        <f t="shared" si="15"/>
        <v>2.0482537938437941</v>
      </c>
      <c r="M189" s="771"/>
      <c r="N189" s="771">
        <f t="shared" si="11"/>
        <v>0.95581602481189853</v>
      </c>
      <c r="R189" s="679"/>
    </row>
    <row r="190" spans="1:38" s="679" customFormat="1" ht="24" customHeight="1">
      <c r="A190" s="793" t="s">
        <v>2</v>
      </c>
      <c r="B190" s="701" t="s">
        <v>36</v>
      </c>
      <c r="C190" s="396">
        <v>1090423844495</v>
      </c>
      <c r="D190" s="396">
        <f>D191+D209</f>
        <v>873605000000</v>
      </c>
      <c r="E190" s="396">
        <f>E191+E209</f>
        <v>783200000000</v>
      </c>
      <c r="F190" s="396">
        <f>F191+F209</f>
        <v>90405000000</v>
      </c>
      <c r="G190" s="396">
        <f>646855000000+546706000000</f>
        <v>1193561000000</v>
      </c>
      <c r="H190" s="396">
        <f t="shared" si="13"/>
        <v>748169619063</v>
      </c>
      <c r="I190" s="396">
        <f>I191+I209</f>
        <v>688144037052</v>
      </c>
      <c r="J190" s="396">
        <f>J191+J209</f>
        <v>60025582011</v>
      </c>
      <c r="K190" s="497">
        <f t="shared" si="20"/>
        <v>0.85641636559200096</v>
      </c>
      <c r="L190" s="497">
        <f t="shared" si="15"/>
        <v>0.68612734657273966</v>
      </c>
      <c r="M190" s="771">
        <f t="shared" si="12"/>
        <v>0.62683819181675671</v>
      </c>
      <c r="N190" s="771">
        <f t="shared" si="11"/>
        <v>0.85641636559200096</v>
      </c>
      <c r="O190" s="679">
        <f>H190-1153708041958</f>
        <v>-405538422895</v>
      </c>
      <c r="P190" s="679">
        <f>H190-I190-J190</f>
        <v>0</v>
      </c>
      <c r="AL190" s="679">
        <v>1111281526277</v>
      </c>
    </row>
    <row r="191" spans="1:38" s="679" customFormat="1" ht="24" customHeight="1">
      <c r="A191" s="796" t="s">
        <v>39</v>
      </c>
      <c r="B191" s="701" t="s">
        <v>107</v>
      </c>
      <c r="C191" s="753">
        <v>192653126514</v>
      </c>
      <c r="D191" s="396">
        <f>E191+F191</f>
        <v>226750000000</v>
      </c>
      <c r="E191" s="396">
        <f>E192+E203</f>
        <v>166795000000</v>
      </c>
      <c r="F191" s="396">
        <f>F192+F203</f>
        <v>59955000000</v>
      </c>
      <c r="G191" s="396"/>
      <c r="H191" s="396">
        <f>I191+J191</f>
        <v>115099354050</v>
      </c>
      <c r="I191" s="396">
        <f>I192+I203</f>
        <v>80664436467</v>
      </c>
      <c r="J191" s="396">
        <f>J192+J203</f>
        <v>34434917583</v>
      </c>
      <c r="K191" s="497">
        <f t="shared" si="20"/>
        <v>0.50760464851157661</v>
      </c>
      <c r="L191" s="497">
        <f t="shared" si="15"/>
        <v>0.5974434785081767</v>
      </c>
      <c r="M191" s="771"/>
      <c r="N191" s="771">
        <f t="shared" si="11"/>
        <v>0.50760464851157661</v>
      </c>
      <c r="AL191" s="679">
        <v>454564279145</v>
      </c>
    </row>
    <row r="192" spans="1:38" s="690" customFormat="1" ht="24" customHeight="1">
      <c r="A192" s="791" t="s">
        <v>108</v>
      </c>
      <c r="B192" s="694" t="s">
        <v>483</v>
      </c>
      <c r="C192" s="743">
        <v>112312938948</v>
      </c>
      <c r="D192" s="695">
        <f>E192+F192</f>
        <v>105024000000</v>
      </c>
      <c r="E192" s="695">
        <f>SUM(E193:E202)</f>
        <v>90083000000</v>
      </c>
      <c r="F192" s="695">
        <f>SUM(F193:F202)</f>
        <v>14941000000</v>
      </c>
      <c r="G192" s="695"/>
      <c r="H192" s="695">
        <f t="shared" si="13"/>
        <v>81151677050</v>
      </c>
      <c r="I192" s="695">
        <f t="shared" ref="I192:J192" si="21">SUM(I193:I202)</f>
        <v>75606487467</v>
      </c>
      <c r="J192" s="695">
        <f t="shared" si="21"/>
        <v>5545189583</v>
      </c>
      <c r="K192" s="501">
        <f t="shared" si="20"/>
        <v>0.77269649841940891</v>
      </c>
      <c r="L192" s="501">
        <f t="shared" si="15"/>
        <v>0.72254967068017495</v>
      </c>
      <c r="M192" s="771"/>
      <c r="N192" s="771">
        <f t="shared" si="11"/>
        <v>0.77269649841940891</v>
      </c>
      <c r="R192" s="682"/>
      <c r="W192" s="690" t="s">
        <v>430</v>
      </c>
    </row>
    <row r="193" spans="1:23" s="685" customFormat="1" ht="24" customHeight="1">
      <c r="A193" s="790"/>
      <c r="B193" s="692" t="s">
        <v>242</v>
      </c>
      <c r="C193" s="741">
        <v>3971770000</v>
      </c>
      <c r="D193" s="693">
        <f>E193+F193</f>
        <v>4435000000</v>
      </c>
      <c r="E193" s="693">
        <v>4435000000</v>
      </c>
      <c r="F193" s="693"/>
      <c r="G193" s="693"/>
      <c r="H193" s="693">
        <f t="shared" si="13"/>
        <v>4368280000</v>
      </c>
      <c r="I193" s="693">
        <v>4368280000</v>
      </c>
      <c r="J193" s="693">
        <v>0</v>
      </c>
      <c r="K193" s="500">
        <f t="shared" si="20"/>
        <v>0.98495603156708</v>
      </c>
      <c r="L193" s="500">
        <f t="shared" si="15"/>
        <v>1.099832064797307</v>
      </c>
      <c r="M193" s="771"/>
      <c r="N193" s="771">
        <f t="shared" si="11"/>
        <v>0.98495603156708</v>
      </c>
      <c r="R193" s="679"/>
      <c r="W193" s="685" t="s">
        <v>430</v>
      </c>
    </row>
    <row r="194" spans="1:23" s="685" customFormat="1" ht="24" customHeight="1">
      <c r="A194" s="790"/>
      <c r="B194" s="692" t="s">
        <v>243</v>
      </c>
      <c r="C194" s="741">
        <v>7646224000</v>
      </c>
      <c r="D194" s="693">
        <f t="shared" si="18"/>
        <v>18634000000</v>
      </c>
      <c r="E194" s="693">
        <v>18634000000</v>
      </c>
      <c r="F194" s="693"/>
      <c r="G194" s="693"/>
      <c r="H194" s="693">
        <f t="shared" si="13"/>
        <v>18136716023</v>
      </c>
      <c r="I194" s="693">
        <v>18136716023</v>
      </c>
      <c r="J194" s="693">
        <v>0</v>
      </c>
      <c r="K194" s="500">
        <f t="shared" si="20"/>
        <v>0.97331308484490719</v>
      </c>
      <c r="L194" s="500">
        <f t="shared" si="15"/>
        <v>2.3719833506054755</v>
      </c>
      <c r="M194" s="771"/>
      <c r="N194" s="771">
        <f t="shared" si="11"/>
        <v>0.97331308484490719</v>
      </c>
      <c r="R194" s="679"/>
      <c r="W194" s="685" t="s">
        <v>430</v>
      </c>
    </row>
    <row r="195" spans="1:23" s="685" customFormat="1" ht="24" customHeight="1">
      <c r="A195" s="790"/>
      <c r="B195" s="692" t="s">
        <v>275</v>
      </c>
      <c r="C195" s="741">
        <v>7223055560</v>
      </c>
      <c r="D195" s="693">
        <f t="shared" si="18"/>
        <v>6915000000</v>
      </c>
      <c r="E195" s="693">
        <v>6915000000</v>
      </c>
      <c r="F195" s="693"/>
      <c r="G195" s="693"/>
      <c r="H195" s="693">
        <f t="shared" si="13"/>
        <v>6513841765</v>
      </c>
      <c r="I195" s="693">
        <v>6513841765</v>
      </c>
      <c r="J195" s="693">
        <v>0</v>
      </c>
      <c r="K195" s="500">
        <f t="shared" si="20"/>
        <v>0.94198724005784529</v>
      </c>
      <c r="L195" s="500">
        <f t="shared" si="15"/>
        <v>0.90181249623393456</v>
      </c>
      <c r="M195" s="771"/>
      <c r="N195" s="771">
        <f t="shared" si="11"/>
        <v>0.94198724005784529</v>
      </c>
      <c r="R195" s="679"/>
      <c r="W195" s="685" t="s">
        <v>430</v>
      </c>
    </row>
    <row r="196" spans="1:23" s="685" customFormat="1" ht="24" customHeight="1">
      <c r="A196" s="790"/>
      <c r="B196" s="692" t="s">
        <v>241</v>
      </c>
      <c r="C196" s="741">
        <v>1673803000</v>
      </c>
      <c r="D196" s="693">
        <f t="shared" si="18"/>
        <v>360000000</v>
      </c>
      <c r="E196" s="693">
        <v>360000000</v>
      </c>
      <c r="F196" s="693"/>
      <c r="G196" s="693"/>
      <c r="H196" s="693">
        <f t="shared" si="13"/>
        <v>359420000</v>
      </c>
      <c r="I196" s="693">
        <v>359420000</v>
      </c>
      <c r="J196" s="693">
        <v>0</v>
      </c>
      <c r="K196" s="500">
        <f t="shared" si="20"/>
        <v>0.99838888888888888</v>
      </c>
      <c r="L196" s="500">
        <f t="shared" si="15"/>
        <v>0.21473255813258788</v>
      </c>
      <c r="M196" s="771"/>
      <c r="N196" s="771">
        <f t="shared" si="11"/>
        <v>0.99838888888888888</v>
      </c>
      <c r="R196" s="679"/>
      <c r="W196" s="685" t="s">
        <v>430</v>
      </c>
    </row>
    <row r="197" spans="1:23" s="685" customFormat="1" ht="36" customHeight="1">
      <c r="A197" s="790"/>
      <c r="B197" s="692" t="s">
        <v>277</v>
      </c>
      <c r="C197" s="741">
        <v>1820000000</v>
      </c>
      <c r="D197" s="693">
        <f t="shared" si="18"/>
        <v>2280000000</v>
      </c>
      <c r="E197" s="693">
        <v>2040000000</v>
      </c>
      <c r="F197" s="693">
        <v>240000000</v>
      </c>
      <c r="G197" s="693"/>
      <c r="H197" s="693">
        <f t="shared" si="13"/>
        <v>2250000000</v>
      </c>
      <c r="I197" s="693">
        <v>2040000000</v>
      </c>
      <c r="J197" s="693">
        <v>210000000</v>
      </c>
      <c r="K197" s="500">
        <f t="shared" si="20"/>
        <v>0.98684210526315785</v>
      </c>
      <c r="L197" s="500">
        <f t="shared" si="15"/>
        <v>1.2362637362637363</v>
      </c>
      <c r="M197" s="771"/>
      <c r="N197" s="771">
        <f t="shared" si="11"/>
        <v>0.98684210526315785</v>
      </c>
      <c r="R197" s="679"/>
      <c r="W197" s="685" t="s">
        <v>430</v>
      </c>
    </row>
    <row r="198" spans="1:23" s="685" customFormat="1" ht="24" customHeight="1">
      <c r="A198" s="790"/>
      <c r="B198" s="692" t="s">
        <v>278</v>
      </c>
      <c r="C198" s="741">
        <v>1772823578</v>
      </c>
      <c r="D198" s="693">
        <f t="shared" si="18"/>
        <v>30100000000</v>
      </c>
      <c r="E198" s="693">
        <v>15399000000</v>
      </c>
      <c r="F198" s="693">
        <v>14701000000</v>
      </c>
      <c r="G198" s="693"/>
      <c r="H198" s="693">
        <f t="shared" si="13"/>
        <v>6489104083</v>
      </c>
      <c r="I198" s="693">
        <v>1153914500</v>
      </c>
      <c r="J198" s="693">
        <v>5335189583</v>
      </c>
      <c r="K198" s="500">
        <f t="shared" si="20"/>
        <v>0.21558485325581395</v>
      </c>
      <c r="L198" s="500">
        <f t="shared" si="15"/>
        <v>3.6603214011405707</v>
      </c>
      <c r="M198" s="771"/>
      <c r="N198" s="771">
        <f t="shared" si="11"/>
        <v>0.21558485325581395</v>
      </c>
      <c r="R198" s="679"/>
      <c r="W198" s="685" t="s">
        <v>430</v>
      </c>
    </row>
    <row r="199" spans="1:23" s="685" customFormat="1" ht="41.25" customHeight="1">
      <c r="A199" s="790"/>
      <c r="B199" s="692" t="s">
        <v>279</v>
      </c>
      <c r="C199" s="741">
        <v>1498843000</v>
      </c>
      <c r="D199" s="693"/>
      <c r="E199" s="693"/>
      <c r="F199" s="693"/>
      <c r="G199" s="693"/>
      <c r="H199" s="693">
        <f t="shared" si="13"/>
        <v>0</v>
      </c>
      <c r="I199" s="693"/>
      <c r="J199" s="693"/>
      <c r="K199" s="500"/>
      <c r="L199" s="500">
        <f t="shared" si="15"/>
        <v>0</v>
      </c>
      <c r="M199" s="771"/>
      <c r="N199" s="771"/>
      <c r="R199" s="679"/>
      <c r="W199" s="685" t="s">
        <v>430</v>
      </c>
    </row>
    <row r="200" spans="1:23" s="685" customFormat="1" ht="24" customHeight="1">
      <c r="A200" s="790"/>
      <c r="B200" s="692" t="s">
        <v>280</v>
      </c>
      <c r="C200" s="741">
        <v>2057344070</v>
      </c>
      <c r="D200" s="693">
        <f>E200+F200</f>
        <v>2000000000</v>
      </c>
      <c r="E200" s="693">
        <v>2000000000</v>
      </c>
      <c r="F200" s="693"/>
      <c r="G200" s="693"/>
      <c r="H200" s="693">
        <f t="shared" si="13"/>
        <v>3408089179</v>
      </c>
      <c r="I200" s="693">
        <v>3408089179</v>
      </c>
      <c r="J200" s="693">
        <v>0</v>
      </c>
      <c r="K200" s="500">
        <f>H200/D200</f>
        <v>1.7040445895</v>
      </c>
      <c r="L200" s="500">
        <f t="shared" si="15"/>
        <v>1.6565479876197859</v>
      </c>
      <c r="M200" s="771"/>
      <c r="N200" s="771">
        <f t="shared" si="11"/>
        <v>1.7040445895</v>
      </c>
      <c r="R200" s="679"/>
      <c r="W200" s="685" t="s">
        <v>430</v>
      </c>
    </row>
    <row r="201" spans="1:23" s="685" customFormat="1" ht="24" customHeight="1">
      <c r="A201" s="790"/>
      <c r="B201" s="692" t="s">
        <v>274</v>
      </c>
      <c r="C201" s="741">
        <v>83550635740</v>
      </c>
      <c r="D201" s="693">
        <f t="shared" si="18"/>
        <v>40000000000</v>
      </c>
      <c r="E201" s="693">
        <v>40000000000</v>
      </c>
      <c r="F201" s="693"/>
      <c r="G201" s="693"/>
      <c r="H201" s="693">
        <f t="shared" si="13"/>
        <v>39326226000</v>
      </c>
      <c r="I201" s="693">
        <v>39326226000</v>
      </c>
      <c r="J201" s="693">
        <v>0</v>
      </c>
      <c r="K201" s="500">
        <f>H201/D201</f>
        <v>0.98315565000000005</v>
      </c>
      <c r="L201" s="500">
        <f t="shared" si="15"/>
        <v>0.47068733411411384</v>
      </c>
      <c r="M201" s="771"/>
      <c r="N201" s="771">
        <f t="shared" si="11"/>
        <v>0.98315565000000005</v>
      </c>
      <c r="R201" s="679"/>
      <c r="W201" s="685" t="s">
        <v>430</v>
      </c>
    </row>
    <row r="202" spans="1:23" s="685" customFormat="1" ht="24" customHeight="1">
      <c r="A202" s="790"/>
      <c r="B202" s="692" t="s">
        <v>276</v>
      </c>
      <c r="C202" s="741">
        <v>1098440000</v>
      </c>
      <c r="D202" s="693">
        <f t="shared" si="18"/>
        <v>300000000</v>
      </c>
      <c r="E202" s="693">
        <v>300000000</v>
      </c>
      <c r="F202" s="693"/>
      <c r="G202" s="693"/>
      <c r="H202" s="693">
        <f t="shared" si="13"/>
        <v>300000000</v>
      </c>
      <c r="I202" s="693">
        <v>300000000</v>
      </c>
      <c r="J202" s="693">
        <v>0</v>
      </c>
      <c r="K202" s="500">
        <f>H202/D202</f>
        <v>1</v>
      </c>
      <c r="L202" s="500">
        <f t="shared" si="15"/>
        <v>0.27311459888569245</v>
      </c>
      <c r="M202" s="771"/>
      <c r="N202" s="771">
        <f t="shared" si="11"/>
        <v>1</v>
      </c>
      <c r="R202" s="679"/>
      <c r="W202" s="685" t="s">
        <v>430</v>
      </c>
    </row>
    <row r="203" spans="1:23" s="690" customFormat="1" ht="24" customHeight="1">
      <c r="A203" s="791" t="s">
        <v>109</v>
      </c>
      <c r="B203" s="694" t="s">
        <v>505</v>
      </c>
      <c r="C203" s="743">
        <v>80340187566</v>
      </c>
      <c r="D203" s="695">
        <f>E203+F203</f>
        <v>121726000000</v>
      </c>
      <c r="E203" s="695">
        <v>76712000000</v>
      </c>
      <c r="F203" s="695">
        <f>SUM(F205:F208)+18483000000</f>
        <v>45014000000</v>
      </c>
      <c r="G203" s="695"/>
      <c r="H203" s="695">
        <f t="shared" si="13"/>
        <v>33947677000</v>
      </c>
      <c r="I203" s="695">
        <v>5057949000</v>
      </c>
      <c r="J203" s="695">
        <v>28889728000</v>
      </c>
      <c r="K203" s="501">
        <f>H203/D203</f>
        <v>0.27888599806121944</v>
      </c>
      <c r="L203" s="501">
        <f t="shared" si="15"/>
        <v>0.42254913796550148</v>
      </c>
      <c r="M203" s="771"/>
      <c r="N203" s="771">
        <f t="shared" si="11"/>
        <v>0.27888599806121944</v>
      </c>
      <c r="R203" s="682"/>
      <c r="W203" s="690" t="s">
        <v>430</v>
      </c>
    </row>
    <row r="204" spans="1:23" s="682" customFormat="1" ht="24" customHeight="1">
      <c r="A204" s="792"/>
      <c r="B204" s="694" t="s">
        <v>528</v>
      </c>
      <c r="C204" s="742"/>
      <c r="D204" s="696"/>
      <c r="E204" s="696"/>
      <c r="F204" s="696"/>
      <c r="G204" s="696"/>
      <c r="H204" s="695"/>
      <c r="I204" s="696"/>
      <c r="J204" s="696"/>
      <c r="K204" s="498"/>
      <c r="L204" s="498"/>
      <c r="M204" s="771"/>
      <c r="N204" s="771"/>
      <c r="R204" s="679"/>
    </row>
    <row r="205" spans="1:23" s="685" customFormat="1" ht="51.75" customHeight="1">
      <c r="A205" s="790"/>
      <c r="B205" s="692" t="s">
        <v>281</v>
      </c>
      <c r="C205" s="741">
        <v>21064907152</v>
      </c>
      <c r="D205" s="693">
        <f t="shared" si="18"/>
        <v>23170000000</v>
      </c>
      <c r="E205" s="693">
        <v>5689000000</v>
      </c>
      <c r="F205" s="693">
        <v>17481000000</v>
      </c>
      <c r="G205" s="693"/>
      <c r="H205" s="693">
        <f t="shared" si="13"/>
        <v>19363591000</v>
      </c>
      <c r="I205" s="693">
        <v>3608631000</v>
      </c>
      <c r="J205" s="693">
        <v>15754960000</v>
      </c>
      <c r="K205" s="500">
        <f>H205/D205</f>
        <v>0.8357182132067329</v>
      </c>
      <c r="L205" s="500">
        <f t="shared" ref="L205:L216" si="22">H205/C205</f>
        <v>0.9192345762683094</v>
      </c>
      <c r="M205" s="771"/>
      <c r="N205" s="771">
        <f t="shared" ref="N205:N223" si="23">H205/D205</f>
        <v>0.8357182132067329</v>
      </c>
      <c r="R205" s="679"/>
      <c r="W205" s="685" t="s">
        <v>430</v>
      </c>
    </row>
    <row r="206" spans="1:23" s="685" customFormat="1" ht="37.5" customHeight="1">
      <c r="A206" s="790"/>
      <c r="B206" s="692" t="s">
        <v>283</v>
      </c>
      <c r="C206" s="741">
        <v>3995820000</v>
      </c>
      <c r="D206" s="693">
        <f t="shared" si="18"/>
        <v>2036000000</v>
      </c>
      <c r="E206" s="693"/>
      <c r="F206" s="693">
        <v>2036000000</v>
      </c>
      <c r="G206" s="693"/>
      <c r="H206" s="693">
        <f t="shared" si="13"/>
        <v>3343030000</v>
      </c>
      <c r="I206" s="693">
        <v>0</v>
      </c>
      <c r="J206" s="693">
        <v>3343030000</v>
      </c>
      <c r="K206" s="500">
        <f>H206/D206</f>
        <v>1.6419597249508842</v>
      </c>
      <c r="L206" s="500">
        <f t="shared" si="22"/>
        <v>0.83663178021031981</v>
      </c>
      <c r="M206" s="771"/>
      <c r="N206" s="771">
        <f t="shared" si="23"/>
        <v>1.6419597249508842</v>
      </c>
      <c r="R206" s="679"/>
      <c r="W206" s="685" t="s">
        <v>430</v>
      </c>
    </row>
    <row r="207" spans="1:23" s="685" customFormat="1" ht="39" customHeight="1">
      <c r="A207" s="790"/>
      <c r="B207" s="692" t="s">
        <v>282</v>
      </c>
      <c r="C207" s="741">
        <v>8848049000</v>
      </c>
      <c r="D207" s="693">
        <f t="shared" si="18"/>
        <v>8511000000</v>
      </c>
      <c r="E207" s="693">
        <v>1497000000</v>
      </c>
      <c r="F207" s="693">
        <v>7014000000</v>
      </c>
      <c r="G207" s="693"/>
      <c r="H207" s="693">
        <f t="shared" si="13"/>
        <v>11066056000</v>
      </c>
      <c r="I207" s="693">
        <v>1449318000</v>
      </c>
      <c r="J207" s="693">
        <v>9616738000</v>
      </c>
      <c r="K207" s="500">
        <f>H207/D207</f>
        <v>1.3002063212313477</v>
      </c>
      <c r="L207" s="500">
        <f t="shared" si="22"/>
        <v>1.250677522242474</v>
      </c>
      <c r="M207" s="771"/>
      <c r="N207" s="771">
        <f t="shared" si="23"/>
        <v>1.3002063212313477</v>
      </c>
      <c r="P207" s="685">
        <v>5246785000</v>
      </c>
      <c r="Q207" s="685" t="s">
        <v>469</v>
      </c>
      <c r="R207" s="679"/>
      <c r="W207" s="685" t="s">
        <v>430</v>
      </c>
    </row>
    <row r="208" spans="1:23" s="685" customFormat="1" ht="39" customHeight="1">
      <c r="A208" s="790"/>
      <c r="B208" s="692" t="s">
        <v>597</v>
      </c>
      <c r="C208" s="741">
        <v>4650000000</v>
      </c>
      <c r="D208" s="693"/>
      <c r="E208" s="693"/>
      <c r="F208" s="693"/>
      <c r="G208" s="693"/>
      <c r="H208" s="693">
        <f t="shared" si="13"/>
        <v>175000000</v>
      </c>
      <c r="I208" s="693">
        <v>0</v>
      </c>
      <c r="J208" s="693">
        <v>175000000</v>
      </c>
      <c r="K208" s="500"/>
      <c r="L208" s="500">
        <f t="shared" si="22"/>
        <v>3.7634408602150539E-2</v>
      </c>
      <c r="M208" s="771"/>
      <c r="N208" s="771"/>
      <c r="R208" s="679"/>
      <c r="W208" s="685" t="s">
        <v>430</v>
      </c>
    </row>
    <row r="209" spans="1:38" s="679" customFormat="1" ht="24" customHeight="1">
      <c r="A209" s="796">
        <v>2</v>
      </c>
      <c r="B209" s="701" t="s">
        <v>113</v>
      </c>
      <c r="C209" s="753">
        <v>897770717981</v>
      </c>
      <c r="D209" s="396">
        <f>E209+F209</f>
        <v>646855000000</v>
      </c>
      <c r="E209" s="396">
        <v>616405000000</v>
      </c>
      <c r="F209" s="396">
        <v>30450000000</v>
      </c>
      <c r="G209" s="396"/>
      <c r="H209" s="396">
        <f>H210+H219</f>
        <v>633070265013</v>
      </c>
      <c r="I209" s="396">
        <f>I210+I219</f>
        <v>607479600585</v>
      </c>
      <c r="J209" s="396">
        <f>J210+J219</f>
        <v>25590664428</v>
      </c>
      <c r="K209" s="497">
        <f>H209/D209</f>
        <v>0.97868960588230747</v>
      </c>
      <c r="L209" s="497">
        <f t="shared" si="22"/>
        <v>0.7051580680162014</v>
      </c>
      <c r="M209" s="771"/>
      <c r="N209" s="771">
        <f t="shared" si="23"/>
        <v>0.97868960588230747</v>
      </c>
      <c r="AL209" s="679">
        <v>57529919156</v>
      </c>
    </row>
    <row r="210" spans="1:38" s="690" customFormat="1" ht="24" customHeight="1">
      <c r="A210" s="798" t="s">
        <v>284</v>
      </c>
      <c r="B210" s="697" t="s">
        <v>66</v>
      </c>
      <c r="C210" s="695">
        <v>837322178403</v>
      </c>
      <c r="D210" s="695"/>
      <c r="E210" s="695"/>
      <c r="F210" s="695"/>
      <c r="G210" s="695"/>
      <c r="H210" s="695">
        <f>SUM(H211:H218)</f>
        <v>508505513213</v>
      </c>
      <c r="I210" s="695">
        <f t="shared" ref="I210" si="24">SUM(I211:I218)</f>
        <v>482914848785</v>
      </c>
      <c r="J210" s="695">
        <f>SUM(J211:J218)</f>
        <v>25590664428</v>
      </c>
      <c r="K210" s="501"/>
      <c r="L210" s="501">
        <f t="shared" si="22"/>
        <v>0.60729970652736998</v>
      </c>
      <c r="M210" s="771"/>
      <c r="N210" s="771"/>
      <c r="R210" s="682"/>
      <c r="Y210" s="690">
        <f>E210-E211-E212-E213+E215</f>
        <v>0</v>
      </c>
      <c r="AL210" s="690">
        <f>AL190+AL191+AL209</f>
        <v>1623375724578</v>
      </c>
    </row>
    <row r="211" spans="1:38" s="685" customFormat="1" ht="24" customHeight="1">
      <c r="A211" s="790"/>
      <c r="B211" s="692" t="s">
        <v>287</v>
      </c>
      <c r="C211" s="741">
        <v>394380135417</v>
      </c>
      <c r="D211" s="693"/>
      <c r="E211" s="693"/>
      <c r="F211" s="693"/>
      <c r="G211" s="693"/>
      <c r="H211" s="693">
        <f>I211+J211</f>
        <v>286797390349</v>
      </c>
      <c r="I211" s="693">
        <v>286797390349</v>
      </c>
      <c r="J211" s="693">
        <v>0</v>
      </c>
      <c r="K211" s="500"/>
      <c r="L211" s="500">
        <f t="shared" si="22"/>
        <v>0.72721053773601763</v>
      </c>
      <c r="M211" s="771"/>
      <c r="N211" s="771"/>
      <c r="R211" s="679"/>
      <c r="W211" s="685" t="s">
        <v>430</v>
      </c>
    </row>
    <row r="212" spans="1:38" s="685" customFormat="1" ht="24" customHeight="1">
      <c r="A212" s="790"/>
      <c r="B212" s="692" t="s">
        <v>288</v>
      </c>
      <c r="C212" s="741">
        <v>21238342000</v>
      </c>
      <c r="D212" s="693"/>
      <c r="E212" s="693"/>
      <c r="F212" s="693"/>
      <c r="G212" s="693"/>
      <c r="H212" s="693">
        <f t="shared" ref="H212:H218" si="25">I212+J212</f>
        <v>59547677288</v>
      </c>
      <c r="I212" s="693">
        <v>59547677288</v>
      </c>
      <c r="J212" s="693">
        <v>0</v>
      </c>
      <c r="K212" s="500"/>
      <c r="L212" s="500">
        <f t="shared" si="22"/>
        <v>2.803781824777094</v>
      </c>
      <c r="M212" s="771"/>
      <c r="N212" s="771"/>
      <c r="R212" s="679"/>
      <c r="W212" s="685" t="s">
        <v>430</v>
      </c>
    </row>
    <row r="213" spans="1:38" s="685" customFormat="1" ht="24" customHeight="1">
      <c r="A213" s="790"/>
      <c r="B213" s="692" t="s">
        <v>285</v>
      </c>
      <c r="C213" s="741">
        <v>15162437971</v>
      </c>
      <c r="D213" s="693"/>
      <c r="E213" s="693"/>
      <c r="F213" s="693"/>
      <c r="G213" s="693"/>
      <c r="H213" s="693">
        <f t="shared" si="25"/>
        <v>102429481521</v>
      </c>
      <c r="I213" s="693">
        <v>102429481521</v>
      </c>
      <c r="J213" s="693">
        <v>0</v>
      </c>
      <c r="K213" s="500"/>
      <c r="L213" s="500">
        <f t="shared" si="22"/>
        <v>6.7554757168279131</v>
      </c>
      <c r="M213" s="771"/>
      <c r="N213" s="771"/>
      <c r="R213" s="679"/>
      <c r="W213" s="685" t="s">
        <v>430</v>
      </c>
    </row>
    <row r="214" spans="1:38" s="685" customFormat="1" ht="24" customHeight="1">
      <c r="A214" s="790"/>
      <c r="B214" s="692" t="s">
        <v>585</v>
      </c>
      <c r="C214" s="741">
        <v>374784133313</v>
      </c>
      <c r="D214" s="693"/>
      <c r="E214" s="693"/>
      <c r="F214" s="693"/>
      <c r="G214" s="693"/>
      <c r="H214" s="693">
        <f t="shared" si="25"/>
        <v>31154952627</v>
      </c>
      <c r="I214" s="693">
        <v>31154952627</v>
      </c>
      <c r="J214" s="693">
        <v>0</v>
      </c>
      <c r="K214" s="500"/>
      <c r="L214" s="500">
        <f t="shared" si="22"/>
        <v>8.3127725689980114E-2</v>
      </c>
      <c r="M214" s="771"/>
      <c r="N214" s="771"/>
      <c r="R214" s="679"/>
      <c r="W214" s="685" t="s">
        <v>430</v>
      </c>
    </row>
    <row r="215" spans="1:38" s="685" customFormat="1" ht="51.75" customHeight="1">
      <c r="A215" s="790"/>
      <c r="B215" s="692" t="s">
        <v>586</v>
      </c>
      <c r="C215" s="741">
        <v>18036675200</v>
      </c>
      <c r="D215" s="693"/>
      <c r="E215" s="693"/>
      <c r="F215" s="693"/>
      <c r="G215" s="693"/>
      <c r="H215" s="693">
        <f t="shared" si="25"/>
        <v>24124504428</v>
      </c>
      <c r="I215" s="693">
        <v>0</v>
      </c>
      <c r="J215" s="693">
        <v>24124504428</v>
      </c>
      <c r="K215" s="500"/>
      <c r="L215" s="500">
        <f t="shared" si="22"/>
        <v>1.3375250239024097</v>
      </c>
      <c r="M215" s="771"/>
      <c r="N215" s="771"/>
      <c r="R215" s="679"/>
      <c r="W215" s="685" t="s">
        <v>430</v>
      </c>
    </row>
    <row r="216" spans="1:38" s="685" customFormat="1" ht="24" customHeight="1">
      <c r="A216" s="790"/>
      <c r="B216" s="692" t="s">
        <v>587</v>
      </c>
      <c r="C216" s="741">
        <v>954983600</v>
      </c>
      <c r="D216" s="693"/>
      <c r="E216" s="693"/>
      <c r="F216" s="693"/>
      <c r="G216" s="693"/>
      <c r="H216" s="693">
        <f t="shared" si="25"/>
        <v>2985347000</v>
      </c>
      <c r="I216" s="693">
        <v>2985347000</v>
      </c>
      <c r="J216" s="693">
        <v>0</v>
      </c>
      <c r="K216" s="500"/>
      <c r="L216" s="500">
        <f t="shared" si="22"/>
        <v>3.1260714843689463</v>
      </c>
      <c r="M216" s="771"/>
      <c r="N216" s="771"/>
      <c r="R216" s="679"/>
      <c r="W216" s="685" t="s">
        <v>430</v>
      </c>
    </row>
    <row r="217" spans="1:38" s="685" customFormat="1" ht="24" customHeight="1">
      <c r="A217" s="790"/>
      <c r="B217" s="445" t="s">
        <v>612</v>
      </c>
      <c r="C217" s="741"/>
      <c r="D217" s="693"/>
      <c r="E217" s="693"/>
      <c r="F217" s="693"/>
      <c r="G217" s="693"/>
      <c r="H217" s="693">
        <f t="shared" si="25"/>
        <v>462160000</v>
      </c>
      <c r="I217" s="693"/>
      <c r="J217" s="693">
        <v>462160000</v>
      </c>
      <c r="K217" s="500"/>
      <c r="L217" s="500"/>
      <c r="M217" s="771"/>
      <c r="N217" s="771"/>
      <c r="R217" s="679"/>
    </row>
    <row r="218" spans="1:38" s="685" customFormat="1" ht="40.5" customHeight="1">
      <c r="A218" s="790"/>
      <c r="B218" s="710" t="s">
        <v>613</v>
      </c>
      <c r="C218" s="741"/>
      <c r="D218" s="693"/>
      <c r="E218" s="693"/>
      <c r="F218" s="693"/>
      <c r="G218" s="693"/>
      <c r="H218" s="693">
        <f t="shared" si="25"/>
        <v>1004000000</v>
      </c>
      <c r="I218" s="693"/>
      <c r="J218" s="693">
        <v>1004000000</v>
      </c>
      <c r="K218" s="500"/>
      <c r="L218" s="500"/>
      <c r="M218" s="771"/>
      <c r="N218" s="771"/>
      <c r="R218" s="679"/>
    </row>
    <row r="219" spans="1:38" s="690" customFormat="1" ht="24" customHeight="1">
      <c r="A219" s="799" t="s">
        <v>289</v>
      </c>
      <c r="B219" s="697" t="s">
        <v>286</v>
      </c>
      <c r="C219" s="695">
        <v>60448539578</v>
      </c>
      <c r="D219" s="695"/>
      <c r="E219" s="695"/>
      <c r="F219" s="695"/>
      <c r="G219" s="695"/>
      <c r="H219" s="695">
        <f t="shared" si="13"/>
        <v>124564751800</v>
      </c>
      <c r="I219" s="695">
        <v>124564751800</v>
      </c>
      <c r="J219" s="695"/>
      <c r="K219" s="501"/>
      <c r="L219" s="501">
        <f>H219/C219</f>
        <v>2.0606742970070835</v>
      </c>
      <c r="M219" s="771"/>
      <c r="N219" s="771"/>
      <c r="R219" s="682"/>
    </row>
    <row r="220" spans="1:38" s="679" customFormat="1" ht="24" customHeight="1">
      <c r="A220" s="727" t="s">
        <v>23</v>
      </c>
      <c r="B220" s="712" t="s">
        <v>60</v>
      </c>
      <c r="C220" s="753">
        <v>1624643094578</v>
      </c>
      <c r="D220" s="396"/>
      <c r="E220" s="396"/>
      <c r="F220" s="396"/>
      <c r="G220" s="396"/>
      <c r="H220" s="396">
        <f t="shared" si="13"/>
        <v>2084329147522</v>
      </c>
      <c r="I220" s="396">
        <v>1451196787482</v>
      </c>
      <c r="J220" s="396">
        <f>630249274207+2747000000+136085833</f>
        <v>633132360040</v>
      </c>
      <c r="K220" s="497"/>
      <c r="L220" s="497">
        <f>H220/C220</f>
        <v>1.2829458694516553</v>
      </c>
      <c r="M220" s="771"/>
      <c r="N220" s="771"/>
    </row>
    <row r="221" spans="1:38" s="679" customFormat="1" ht="24" customHeight="1">
      <c r="A221" s="793" t="s">
        <v>24</v>
      </c>
      <c r="B221" s="701" t="s">
        <v>90</v>
      </c>
      <c r="C221" s="753">
        <v>5197115842232</v>
      </c>
      <c r="D221" s="396"/>
      <c r="E221" s="396"/>
      <c r="F221" s="396"/>
      <c r="G221" s="396"/>
      <c r="H221" s="396">
        <f>I221+J221</f>
        <v>6206614486524</v>
      </c>
      <c r="I221" s="396">
        <v>5075923000000</v>
      </c>
      <c r="J221" s="396">
        <v>1130691486524</v>
      </c>
      <c r="K221" s="497"/>
      <c r="L221" s="497">
        <f>H221/C221</f>
        <v>1.1942420902164173</v>
      </c>
      <c r="M221" s="771"/>
      <c r="N221" s="771" t="e">
        <f t="shared" si="23"/>
        <v>#DIV/0!</v>
      </c>
    </row>
    <row r="222" spans="1:38" s="679" customFormat="1" ht="24" customHeight="1">
      <c r="A222" s="793" t="s">
        <v>25</v>
      </c>
      <c r="B222" s="701" t="s">
        <v>121</v>
      </c>
      <c r="C222" s="753">
        <v>246033348966</v>
      </c>
      <c r="D222" s="396"/>
      <c r="E222" s="396"/>
      <c r="F222" s="396"/>
      <c r="G222" s="396"/>
      <c r="H222" s="396">
        <f t="shared" si="13"/>
        <v>379596069808</v>
      </c>
      <c r="I222" s="396">
        <v>101334048253</v>
      </c>
      <c r="J222" s="396">
        <v>278262021555</v>
      </c>
      <c r="K222" s="497"/>
      <c r="L222" s="497">
        <f>H222/C222</f>
        <v>1.5428642962562664</v>
      </c>
      <c r="M222" s="771"/>
      <c r="N222" s="771"/>
    </row>
    <row r="223" spans="1:38" s="679" customFormat="1" ht="24" customHeight="1">
      <c r="A223" s="727" t="s">
        <v>26</v>
      </c>
      <c r="B223" s="712" t="s">
        <v>122</v>
      </c>
      <c r="C223" s="396">
        <v>97678434000</v>
      </c>
      <c r="D223" s="396">
        <f>E223+F223</f>
        <v>23000000000</v>
      </c>
      <c r="E223" s="396">
        <v>23000000000</v>
      </c>
      <c r="F223" s="396"/>
      <c r="G223" s="396">
        <v>23000000000</v>
      </c>
      <c r="H223" s="396">
        <f t="shared" si="13"/>
        <v>35678434000</v>
      </c>
      <c r="I223" s="396">
        <v>35678434000</v>
      </c>
      <c r="J223" s="396">
        <v>0</v>
      </c>
      <c r="K223" s="497">
        <f>H223/D223</f>
        <v>1.5512362608695651</v>
      </c>
      <c r="L223" s="497">
        <f>H223/C223</f>
        <v>0.3652641892272761</v>
      </c>
      <c r="M223" s="771">
        <f t="shared" ref="M223" si="26">H223/G223</f>
        <v>1.5512362608695651</v>
      </c>
      <c r="N223" s="771">
        <f t="shared" si="23"/>
        <v>1.5512362608695651</v>
      </c>
    </row>
    <row r="224" spans="1:38" s="5" customFormat="1" ht="24.75" customHeight="1">
      <c r="C224" s="762"/>
      <c r="D224" s="92"/>
      <c r="E224" s="92"/>
      <c r="F224" s="92"/>
      <c r="G224" s="92"/>
      <c r="H224" s="92"/>
      <c r="I224" s="92"/>
      <c r="J224" s="92"/>
      <c r="K224" s="277"/>
      <c r="L224" s="277"/>
      <c r="M224" s="767"/>
      <c r="O224" s="6"/>
    </row>
    <row r="225" spans="2:10" ht="21.75" customHeight="1">
      <c r="B225" s="5"/>
      <c r="C225" s="762"/>
      <c r="D225" s="92"/>
      <c r="E225" s="92"/>
      <c r="F225" s="92"/>
      <c r="G225" s="92"/>
      <c r="H225" s="92"/>
      <c r="I225" s="92"/>
      <c r="J225" s="92"/>
    </row>
  </sheetData>
  <mergeCells count="17">
    <mergeCell ref="W81:W82"/>
    <mergeCell ref="G7:G8"/>
    <mergeCell ref="H7:H8"/>
    <mergeCell ref="I7:J7"/>
    <mergeCell ref="K7:L7"/>
    <mergeCell ref="M7:N7"/>
    <mergeCell ref="W67:W70"/>
    <mergeCell ref="O1:P3"/>
    <mergeCell ref="A2:B2"/>
    <mergeCell ref="D2:N2"/>
    <mergeCell ref="A3:N3"/>
    <mergeCell ref="A4:N4"/>
    <mergeCell ref="A7:A8"/>
    <mergeCell ref="B7:B8"/>
    <mergeCell ref="C7:C8"/>
    <mergeCell ref="D7:D8"/>
    <mergeCell ref="E7:F7"/>
  </mergeCells>
  <printOptions horizontalCentered="1"/>
  <pageMargins left="0.7" right="0.45" top="0.75" bottom="0.37" header="0.48" footer="0.3"/>
  <pageSetup paperSize="9" orientation="landscape" r:id="rId1"/>
  <headerFooter>
    <oddHeader>&amp;C&amp;P</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143"/>
  <sheetViews>
    <sheetView workbookViewId="0">
      <pane ySplit="6" topLeftCell="A19" activePane="bottomLeft" state="frozen"/>
      <selection activeCell="Z10" sqref="Z10"/>
      <selection pane="bottomLeft" activeCell="A3" sqref="A3:F3"/>
    </sheetView>
  </sheetViews>
  <sheetFormatPr defaultRowHeight="12.75"/>
  <cols>
    <col min="1" max="1" width="4.625" style="18" customWidth="1"/>
    <col min="2" max="2" width="36.875" style="7" customWidth="1"/>
    <col min="3" max="3" width="14.5" style="7" customWidth="1"/>
    <col min="4" max="4" width="14.75" style="7" bestFit="1" customWidth="1"/>
    <col min="5" max="5" width="15" style="7" customWidth="1"/>
    <col min="6" max="6" width="10.25" style="277" customWidth="1"/>
    <col min="7" max="7" width="13" style="7" hidden="1" customWidth="1"/>
    <col min="8" max="8" width="15.875" style="7" hidden="1" customWidth="1"/>
    <col min="9" max="9" width="15.75" style="7" hidden="1" customWidth="1"/>
    <col min="10" max="10" width="12.5" style="7" hidden="1" customWidth="1"/>
    <col min="11" max="11" width="13.5" style="7" hidden="1" customWidth="1"/>
    <col min="12" max="18" width="9" style="7" hidden="1" customWidth="1"/>
    <col min="19" max="23" width="9" style="7" customWidth="1"/>
    <col min="24" max="24" width="15.625" style="7" customWidth="1"/>
    <col min="25" max="30" width="9" style="7" customWidth="1"/>
    <col min="31" max="16384" width="9" style="7"/>
  </cols>
  <sheetData>
    <row r="1" spans="1:11" ht="24.75" customHeight="1">
      <c r="A1" s="922"/>
      <c r="B1" s="922"/>
      <c r="C1" s="868" t="s">
        <v>487</v>
      </c>
      <c r="D1" s="868"/>
      <c r="E1" s="868"/>
      <c r="F1" s="868"/>
      <c r="G1" s="103" t="e">
        <f>D1/A1</f>
        <v>#DIV/0!</v>
      </c>
      <c r="H1" s="103" t="e">
        <f>+E1/B1</f>
        <v>#DIV/0!</v>
      </c>
    </row>
    <row r="2" spans="1:11" ht="22.5" customHeight="1">
      <c r="A2" s="926" t="s">
        <v>522</v>
      </c>
      <c r="B2" s="926"/>
      <c r="C2" s="926"/>
      <c r="D2" s="926"/>
      <c r="E2" s="926"/>
      <c r="F2" s="926"/>
      <c r="G2" s="924" t="s">
        <v>301</v>
      </c>
      <c r="H2" s="924"/>
    </row>
    <row r="3" spans="1:11" ht="23.25" customHeight="1">
      <c r="A3" s="923" t="s">
        <v>714</v>
      </c>
      <c r="B3" s="923"/>
      <c r="C3" s="923"/>
      <c r="D3" s="923"/>
      <c r="E3" s="923"/>
      <c r="F3" s="923"/>
      <c r="G3" s="924"/>
      <c r="H3" s="924"/>
    </row>
    <row r="4" spans="1:11" ht="20.25" customHeight="1">
      <c r="B4" s="56"/>
      <c r="C4" s="56"/>
      <c r="D4" s="56"/>
      <c r="E4" s="861" t="s">
        <v>18</v>
      </c>
      <c r="F4" s="861"/>
      <c r="G4" s="924"/>
      <c r="H4" s="924"/>
    </row>
    <row r="5" spans="1:11" s="57" customFormat="1" ht="24" customHeight="1">
      <c r="A5" s="925" t="s">
        <v>0</v>
      </c>
      <c r="B5" s="925" t="s">
        <v>30</v>
      </c>
      <c r="C5" s="925" t="s">
        <v>31</v>
      </c>
      <c r="D5" s="925" t="s">
        <v>21</v>
      </c>
      <c r="E5" s="925" t="s">
        <v>32</v>
      </c>
      <c r="F5" s="925"/>
      <c r="G5" s="924"/>
      <c r="H5" s="924"/>
    </row>
    <row r="6" spans="1:11" s="57" customFormat="1" ht="30" customHeight="1">
      <c r="A6" s="925"/>
      <c r="B6" s="925"/>
      <c r="C6" s="925"/>
      <c r="D6" s="925"/>
      <c r="E6" s="58" t="s">
        <v>74</v>
      </c>
      <c r="F6" s="272" t="s">
        <v>75</v>
      </c>
    </row>
    <row r="7" spans="1:11" ht="21.75" customHeight="1">
      <c r="A7" s="25" t="s">
        <v>9</v>
      </c>
      <c r="B7" s="26" t="s">
        <v>82</v>
      </c>
      <c r="C7" s="24">
        <f>C8+C12+C11+C17+C16+C18+C19</f>
        <v>8550773000000</v>
      </c>
      <c r="D7" s="24">
        <f>+D8+D12+D17+D16+D11+D18+D19+D15</f>
        <v>11194253243806</v>
      </c>
      <c r="E7" s="24">
        <f>+E8+E12+E17+E16+E11+E18+E19+E15</f>
        <v>2643480243806</v>
      </c>
      <c r="F7" s="273">
        <f>D7/C7</f>
        <v>1.3091510257383747</v>
      </c>
      <c r="G7" s="7">
        <f>'bieu 1- Thu'!G9-'bieu 3-48'!D7</f>
        <v>0</v>
      </c>
      <c r="H7" s="3"/>
      <c r="I7" s="121"/>
      <c r="J7" s="7">
        <f>D7-'bieu 1- Thu'!G9</f>
        <v>0</v>
      </c>
      <c r="K7" s="7">
        <f>G7+J7</f>
        <v>0</v>
      </c>
    </row>
    <row r="8" spans="1:11" ht="21.75" customHeight="1">
      <c r="A8" s="27">
        <v>1</v>
      </c>
      <c r="B8" s="28" t="s">
        <v>156</v>
      </c>
      <c r="C8" s="315">
        <f>'bieu 4-50'!D8</f>
        <v>1917080000000</v>
      </c>
      <c r="D8" s="34">
        <f>D9+D10</f>
        <v>2102475773831</v>
      </c>
      <c r="E8" s="34">
        <f>D8-C8</f>
        <v>185395773831</v>
      </c>
      <c r="F8" s="274">
        <f>D8/C8</f>
        <v>1.0967073746692888</v>
      </c>
      <c r="J8" s="7">
        <f>D8-D9-D10</f>
        <v>0</v>
      </c>
    </row>
    <row r="9" spans="1:11" s="19" customFormat="1" ht="21.75" customHeight="1">
      <c r="A9" s="29"/>
      <c r="B9" s="30" t="s">
        <v>157</v>
      </c>
      <c r="C9" s="316">
        <f>'bieu 4-50'!I10</f>
        <v>1741000000000</v>
      </c>
      <c r="D9" s="35">
        <f>1460864683363</f>
        <v>1460864683363</v>
      </c>
      <c r="E9" s="35">
        <f t="shared" ref="E9:E17" si="0">D9-C9</f>
        <v>-280135316637</v>
      </c>
      <c r="F9" s="274">
        <f>D9/C9</f>
        <v>0.83909516563067199</v>
      </c>
      <c r="G9" s="19" t="s">
        <v>603</v>
      </c>
      <c r="J9" s="19">
        <f>84800*2+13622</f>
        <v>183222</v>
      </c>
    </row>
    <row r="10" spans="1:11" s="19" customFormat="1" ht="30">
      <c r="A10" s="29"/>
      <c r="B10" s="30" t="s">
        <v>158</v>
      </c>
      <c r="C10" s="317">
        <f>C8-C9</f>
        <v>176080000000</v>
      </c>
      <c r="D10" s="317">
        <v>641611090468</v>
      </c>
      <c r="E10" s="36">
        <f t="shared" si="0"/>
        <v>465531090468</v>
      </c>
      <c r="F10" s="274">
        <f>D10/C10</f>
        <v>3.643861258905043</v>
      </c>
    </row>
    <row r="11" spans="1:11" ht="34.5" hidden="1" customHeight="1">
      <c r="A11" s="31" t="s">
        <v>29</v>
      </c>
      <c r="B11" s="28" t="s">
        <v>159</v>
      </c>
      <c r="C11" s="315"/>
      <c r="D11" s="34"/>
      <c r="E11" s="36">
        <f t="shared" si="0"/>
        <v>0</v>
      </c>
      <c r="F11" s="274"/>
      <c r="G11" s="7" t="s">
        <v>604</v>
      </c>
    </row>
    <row r="12" spans="1:11" ht="21.75" customHeight="1">
      <c r="A12" s="27">
        <v>2</v>
      </c>
      <c r="B12" s="28" t="s">
        <v>91</v>
      </c>
      <c r="C12" s="315">
        <f>'bieu 4-50'!D33</f>
        <v>6633693000000</v>
      </c>
      <c r="D12" s="34">
        <f>D13+D14</f>
        <v>6869207220000</v>
      </c>
      <c r="E12" s="34">
        <f>D12-C12</f>
        <v>235514220000</v>
      </c>
      <c r="F12" s="274">
        <f>D12/C12</f>
        <v>1.0355027312840677</v>
      </c>
    </row>
    <row r="13" spans="1:11" s="19" customFormat="1" ht="21.75" customHeight="1">
      <c r="A13" s="32"/>
      <c r="B13" s="30" t="s">
        <v>4</v>
      </c>
      <c r="C13" s="317">
        <v>4393314000000</v>
      </c>
      <c r="D13" s="36">
        <f>'bieu 1- Thu'!F35</f>
        <v>4393314000000</v>
      </c>
      <c r="E13" s="36">
        <f>D13-C13</f>
        <v>0</v>
      </c>
      <c r="F13" s="275"/>
    </row>
    <row r="14" spans="1:11" s="19" customFormat="1" ht="21.75" customHeight="1">
      <c r="A14" s="33"/>
      <c r="B14" s="30" t="s">
        <v>76</v>
      </c>
      <c r="C14" s="317">
        <v>2240379000000</v>
      </c>
      <c r="D14" s="36">
        <f>'bieu 1- Thu'!F36</f>
        <v>2475893220000</v>
      </c>
      <c r="E14" s="36">
        <f>D14-C14</f>
        <v>235514220000</v>
      </c>
      <c r="F14" s="275"/>
    </row>
    <row r="15" spans="1:11" s="19" customFormat="1" ht="21.75" customHeight="1">
      <c r="A15" s="31">
        <v>3</v>
      </c>
      <c r="B15" s="28" t="s">
        <v>602</v>
      </c>
      <c r="C15" s="37"/>
      <c r="D15" s="37">
        <f>'bieu 4-50'!F30</f>
        <v>33995000000</v>
      </c>
      <c r="E15" s="37">
        <f>'bieu 4-50'!F30</f>
        <v>33995000000</v>
      </c>
      <c r="F15" s="276"/>
    </row>
    <row r="16" spans="1:11" s="19" customFormat="1" ht="21.75" customHeight="1">
      <c r="A16" s="31">
        <v>4</v>
      </c>
      <c r="B16" s="28" t="s">
        <v>20</v>
      </c>
      <c r="C16" s="318"/>
      <c r="D16" s="37">
        <f>'bieu 4-50'!E31</f>
        <v>283170133842</v>
      </c>
      <c r="E16" s="37">
        <f>D16-C16</f>
        <v>283170133842</v>
      </c>
      <c r="F16" s="276"/>
    </row>
    <row r="17" spans="1:24" s="19" customFormat="1" ht="21.75" customHeight="1">
      <c r="A17" s="31">
        <v>5</v>
      </c>
      <c r="B17" s="28" t="s">
        <v>19</v>
      </c>
      <c r="C17" s="318"/>
      <c r="D17" s="37">
        <f>'bieu 4-50'!E32</f>
        <v>1624643094578</v>
      </c>
      <c r="E17" s="37">
        <f t="shared" si="0"/>
        <v>1624643094578</v>
      </c>
      <c r="F17" s="276"/>
    </row>
    <row r="18" spans="1:24" s="19" customFormat="1" ht="21.75" customHeight="1">
      <c r="A18" s="31">
        <v>6</v>
      </c>
      <c r="B18" s="28" t="s">
        <v>27</v>
      </c>
      <c r="C18" s="37"/>
      <c r="D18" s="37">
        <f>'bieu 4-50'!F36</f>
        <v>278262021555</v>
      </c>
      <c r="E18" s="37">
        <f>D18-C18</f>
        <v>278262021555</v>
      </c>
      <c r="F18" s="276"/>
    </row>
    <row r="19" spans="1:24" s="19" customFormat="1" ht="21.75" customHeight="1">
      <c r="A19" s="31">
        <v>7</v>
      </c>
      <c r="B19" s="28" t="s">
        <v>249</v>
      </c>
      <c r="C19" s="37"/>
      <c r="D19" s="37">
        <v>2500000000</v>
      </c>
      <c r="E19" s="37">
        <f>D19-C19</f>
        <v>2500000000</v>
      </c>
      <c r="F19" s="276"/>
    </row>
    <row r="20" spans="1:24" s="19" customFormat="1" ht="21.75" hidden="1" customHeight="1">
      <c r="A20" s="31"/>
      <c r="B20" s="28"/>
      <c r="C20" s="37"/>
      <c r="D20" s="37"/>
      <c r="E20" s="37"/>
      <c r="F20" s="276"/>
    </row>
    <row r="21" spans="1:24" s="62" customFormat="1" ht="21.75" customHeight="1">
      <c r="A21" s="59" t="s">
        <v>10</v>
      </c>
      <c r="B21" s="60" t="s">
        <v>83</v>
      </c>
      <c r="C21" s="264">
        <f>C22+C31+C34+C35+C36+C37</f>
        <v>8550773000000</v>
      </c>
      <c r="D21" s="264">
        <f>D22+D31+D34+D36+D37</f>
        <v>11177173807546</v>
      </c>
      <c r="E21" s="264">
        <f>+D21-C21</f>
        <v>2626400807546</v>
      </c>
      <c r="F21" s="273">
        <f t="shared" ref="F21:F26" si="1">D21/C21</f>
        <v>1.3071536114391062</v>
      </c>
      <c r="G21" s="314">
        <f>C21-'bieu 2 chi'!D10</f>
        <v>0</v>
      </c>
      <c r="H21" s="156">
        <f>D21-'bieu 2 chi'!G10</f>
        <v>0</v>
      </c>
      <c r="J21" s="62">
        <f>D21-'bieu 2 chi'!G10</f>
        <v>0</v>
      </c>
      <c r="X21" s="62">
        <f>D7-D21</f>
        <v>17079436260</v>
      </c>
    </row>
    <row r="22" spans="1:24" s="62" customFormat="1" ht="21.75" customHeight="1">
      <c r="A22" s="59" t="s">
        <v>1</v>
      </c>
      <c r="B22" s="60" t="s">
        <v>92</v>
      </c>
      <c r="C22" s="61">
        <f>+C23+C24+C25+C26++C27+C28+C30+C29</f>
        <v>6607350000000</v>
      </c>
      <c r="D22" s="61">
        <f>+D23+D24+D25+D26++D27+D28+D30+D29</f>
        <v>6800087526216</v>
      </c>
      <c r="E22" s="264">
        <f t="shared" ref="E22:E36" si="2">+D22-C22</f>
        <v>192737526216</v>
      </c>
      <c r="F22" s="273">
        <f t="shared" si="1"/>
        <v>1.029170170524643</v>
      </c>
      <c r="J22" s="62">
        <f>D7-D21</f>
        <v>17079436260</v>
      </c>
    </row>
    <row r="23" spans="1:24" ht="21.75" customHeight="1">
      <c r="A23" s="31" t="s">
        <v>39</v>
      </c>
      <c r="B23" s="28" t="s">
        <v>5</v>
      </c>
      <c r="C23" s="319">
        <f>'bieu 5-51'!C8</f>
        <v>794592000000</v>
      </c>
      <c r="D23" s="17">
        <f>'bieu 2 chi'!G12</f>
        <v>827537183453</v>
      </c>
      <c r="E23" s="319">
        <f t="shared" si="2"/>
        <v>32945183453</v>
      </c>
      <c r="F23" s="274">
        <f t="shared" si="1"/>
        <v>1.041461760819389</v>
      </c>
      <c r="G23" s="7">
        <f>D7-D21</f>
        <v>17079436260</v>
      </c>
      <c r="J23" s="7">
        <f>D22-'bieu 2 chi'!G11</f>
        <v>0</v>
      </c>
    </row>
    <row r="24" spans="1:24" ht="21.75" customHeight="1">
      <c r="A24" s="31" t="s">
        <v>29</v>
      </c>
      <c r="B24" s="28" t="s">
        <v>6</v>
      </c>
      <c r="C24" s="319">
        <f>'bieu 2 chi'!D36</f>
        <v>5659469000000</v>
      </c>
      <c r="D24" s="17">
        <f>'bieu 2 chi'!G36</f>
        <v>5920204473863</v>
      </c>
      <c r="E24" s="319">
        <f t="shared" si="2"/>
        <v>260735473863</v>
      </c>
      <c r="F24" s="274">
        <f t="shared" si="1"/>
        <v>1.0460706603151284</v>
      </c>
      <c r="G24" s="314"/>
    </row>
    <row r="25" spans="1:24" ht="36" customHeight="1">
      <c r="A25" s="31">
        <v>3</v>
      </c>
      <c r="B25" s="28" t="s">
        <v>93</v>
      </c>
      <c r="C25" s="319">
        <f>'bieu 5-51'!C23</f>
        <v>250000000</v>
      </c>
      <c r="D25" s="17">
        <f>'bieu 2 chi'!G168</f>
        <v>246820900</v>
      </c>
      <c r="E25" s="319">
        <f t="shared" si="2"/>
        <v>-3179100</v>
      </c>
      <c r="F25" s="274">
        <f t="shared" si="1"/>
        <v>0.98728360000000004</v>
      </c>
    </row>
    <row r="26" spans="1:24" ht="21.75" customHeight="1">
      <c r="A26" s="31">
        <v>4</v>
      </c>
      <c r="B26" s="28" t="s">
        <v>94</v>
      </c>
      <c r="C26" s="319">
        <f>'bieu 5-51'!C24</f>
        <v>1000000000</v>
      </c>
      <c r="D26" s="17">
        <f>'bieu 2 chi'!G169</f>
        <v>1000000000</v>
      </c>
      <c r="E26" s="319">
        <f t="shared" si="2"/>
        <v>0</v>
      </c>
      <c r="F26" s="856">
        <f t="shared" si="1"/>
        <v>1</v>
      </c>
    </row>
    <row r="27" spans="1:24" ht="21.75" customHeight="1">
      <c r="A27" s="31">
        <v>5</v>
      </c>
      <c r="B27" s="28" t="s">
        <v>99</v>
      </c>
      <c r="C27" s="319"/>
      <c r="D27" s="17">
        <f>'bieu 2 chi'!G171</f>
        <v>51099048000</v>
      </c>
      <c r="E27" s="319">
        <f t="shared" si="2"/>
        <v>51099048000</v>
      </c>
      <c r="F27" s="274"/>
    </row>
    <row r="28" spans="1:24" ht="21.75" customHeight="1">
      <c r="A28" s="31">
        <v>6</v>
      </c>
      <c r="B28" s="28" t="s">
        <v>33</v>
      </c>
      <c r="C28" s="319">
        <f>'bieu 2 chi'!D170</f>
        <v>132770000000</v>
      </c>
      <c r="D28" s="17"/>
      <c r="E28" s="319">
        <f t="shared" si="2"/>
        <v>-132770000000</v>
      </c>
      <c r="F28" s="274"/>
    </row>
    <row r="29" spans="1:24" ht="36" customHeight="1">
      <c r="A29" s="31">
        <v>7</v>
      </c>
      <c r="B29" s="444" t="s">
        <v>608</v>
      </c>
      <c r="C29" s="319">
        <f>'bieu 2 chi'!D175</f>
        <v>9350000000</v>
      </c>
      <c r="D29" s="17"/>
      <c r="E29" s="319">
        <f>+D29-C29</f>
        <v>-9350000000</v>
      </c>
      <c r="F29" s="274"/>
    </row>
    <row r="30" spans="1:24" ht="34.5" customHeight="1">
      <c r="A30" s="31">
        <v>8</v>
      </c>
      <c r="B30" s="444" t="s">
        <v>609</v>
      </c>
      <c r="C30" s="319">
        <f>'bieu 2 chi'!D176</f>
        <v>9919000000</v>
      </c>
      <c r="D30" s="17"/>
      <c r="E30" s="319">
        <f t="shared" si="2"/>
        <v>-9919000000</v>
      </c>
      <c r="F30" s="274"/>
    </row>
    <row r="31" spans="1:24" ht="21.75" customHeight="1">
      <c r="A31" s="25" t="s">
        <v>2</v>
      </c>
      <c r="B31" s="26" t="s">
        <v>34</v>
      </c>
      <c r="C31" s="264">
        <f>+C32+C33</f>
        <v>1920423000000</v>
      </c>
      <c r="D31" s="264">
        <f>+D32+D33</f>
        <v>1877482630000</v>
      </c>
      <c r="E31" s="264">
        <f t="shared" si="2"/>
        <v>-42940370000</v>
      </c>
      <c r="F31" s="273">
        <f>D31/C31</f>
        <v>0.97764015011276162</v>
      </c>
    </row>
    <row r="32" spans="1:24" ht="21.75" customHeight="1">
      <c r="A32" s="27">
        <v>1</v>
      </c>
      <c r="B32" s="28" t="s">
        <v>35</v>
      </c>
      <c r="C32" s="320">
        <f>'bieu 2 chi'!D178</f>
        <v>1046818000000</v>
      </c>
      <c r="D32" s="43">
        <f>'bieu 2 chi'!G178</f>
        <v>1129313010937</v>
      </c>
      <c r="E32" s="319">
        <f t="shared" si="2"/>
        <v>82495010937</v>
      </c>
      <c r="F32" s="274">
        <f>D32/C32</f>
        <v>1.0788054952599211</v>
      </c>
    </row>
    <row r="33" spans="1:8" ht="21.75" customHeight="1">
      <c r="A33" s="27">
        <v>2</v>
      </c>
      <c r="B33" s="28" t="s">
        <v>36</v>
      </c>
      <c r="C33" s="320">
        <f>'bieu 2 chi'!D190</f>
        <v>873605000000</v>
      </c>
      <c r="D33" s="320">
        <f>'bieu 2 chi'!G190</f>
        <v>748169619063</v>
      </c>
      <c r="E33" s="319">
        <f t="shared" si="2"/>
        <v>-125435380937</v>
      </c>
      <c r="F33" s="274">
        <f>D33/C33</f>
        <v>0.85641636559200096</v>
      </c>
    </row>
    <row r="34" spans="1:8" ht="21.75" customHeight="1">
      <c r="A34" s="25" t="s">
        <v>3</v>
      </c>
      <c r="B34" s="26" t="s">
        <v>37</v>
      </c>
      <c r="C34" s="264"/>
      <c r="D34" s="264">
        <f>'bieu 2 chi'!G220</f>
        <v>2084329147522</v>
      </c>
      <c r="E34" s="264">
        <f t="shared" si="2"/>
        <v>2084329147522</v>
      </c>
      <c r="F34" s="273"/>
    </row>
    <row r="35" spans="1:8" s="62" customFormat="1" ht="21.75" customHeight="1">
      <c r="A35" s="25" t="s">
        <v>22</v>
      </c>
      <c r="B35" s="26" t="s">
        <v>95</v>
      </c>
      <c r="C35" s="264"/>
      <c r="D35" s="24">
        <f>'bieu 2 chi'!G221</f>
        <v>6206614486524</v>
      </c>
      <c r="E35" s="264">
        <f t="shared" si="2"/>
        <v>6206614486524</v>
      </c>
      <c r="F35" s="273"/>
    </row>
    <row r="36" spans="1:8" s="63" customFormat="1" ht="21.75" customHeight="1">
      <c r="A36" s="25" t="s">
        <v>28</v>
      </c>
      <c r="B36" s="26" t="s">
        <v>85</v>
      </c>
      <c r="C36" s="264"/>
      <c r="D36" s="260">
        <f>'bieu 2 chi'!G222</f>
        <v>379596069808</v>
      </c>
      <c r="E36" s="264">
        <f t="shared" si="2"/>
        <v>379596069808</v>
      </c>
      <c r="F36" s="273"/>
    </row>
    <row r="37" spans="1:8" s="63" customFormat="1" ht="33.75" customHeight="1">
      <c r="A37" s="25" t="s">
        <v>38</v>
      </c>
      <c r="B37" s="26" t="s">
        <v>711</v>
      </c>
      <c r="C37" s="264">
        <v>23000000000</v>
      </c>
      <c r="D37" s="264">
        <f>'bieu 2 chi'!G223</f>
        <v>35678434000</v>
      </c>
      <c r="E37" s="61">
        <f>D37-C37</f>
        <v>12678434000</v>
      </c>
      <c r="F37" s="273">
        <f>D37/C37</f>
        <v>1.5512362608695651</v>
      </c>
    </row>
    <row r="38" spans="1:8" s="339" customFormat="1" ht="21.75" customHeight="1">
      <c r="A38" s="523" t="s">
        <v>23</v>
      </c>
      <c r="B38" s="524" t="s">
        <v>96</v>
      </c>
      <c r="C38" s="264"/>
      <c r="D38" s="264">
        <f>D7-D21</f>
        <v>17079436260</v>
      </c>
      <c r="E38" s="61">
        <f>D38-C38</f>
        <v>17079436260</v>
      </c>
      <c r="F38" s="273"/>
      <c r="G38" s="339">
        <v>17079436260</v>
      </c>
      <c r="H38" s="339">
        <f>D38-G38</f>
        <v>0</v>
      </c>
    </row>
    <row r="39" spans="1:8" s="63" customFormat="1" ht="21.75" customHeight="1">
      <c r="A39" s="59" t="s">
        <v>24</v>
      </c>
      <c r="B39" s="60" t="s">
        <v>97</v>
      </c>
      <c r="C39" s="264">
        <v>11000000000</v>
      </c>
      <c r="D39" s="264">
        <v>2500000000</v>
      </c>
      <c r="E39" s="264">
        <f>D39-C39</f>
        <v>-8500000000</v>
      </c>
      <c r="F39" s="341">
        <f>D39/C39</f>
        <v>0.22727272727272727</v>
      </c>
    </row>
    <row r="40" spans="1:8" s="53" customFormat="1" ht="35.25" customHeight="1">
      <c r="A40" s="59" t="s">
        <v>25</v>
      </c>
      <c r="B40" s="60" t="s">
        <v>98</v>
      </c>
      <c r="C40" s="264">
        <v>63731321862</v>
      </c>
      <c r="D40" s="264">
        <v>55231321862</v>
      </c>
      <c r="E40" s="264">
        <f>+D40-C40</f>
        <v>-8500000000</v>
      </c>
      <c r="F40" s="341">
        <f>D40/C40</f>
        <v>0.8666275898308623</v>
      </c>
    </row>
    <row r="41" spans="1:8" ht="17.25" customHeight="1">
      <c r="A41" s="57"/>
      <c r="B41" s="64"/>
      <c r="C41" s="64"/>
    </row>
    <row r="42" spans="1:8" ht="17.25" customHeight="1">
      <c r="B42" s="64"/>
      <c r="C42" s="64"/>
    </row>
    <row r="43" spans="1:8" ht="17.25" customHeight="1">
      <c r="A43" s="57"/>
      <c r="B43" s="64"/>
      <c r="C43" s="64"/>
    </row>
    <row r="44" spans="1:8" ht="17.25" customHeight="1">
      <c r="A44" s="57"/>
      <c r="B44" s="64"/>
      <c r="C44" s="64"/>
    </row>
    <row r="45" spans="1:8" ht="17.25" customHeight="1">
      <c r="A45" s="57"/>
      <c r="B45" s="64"/>
      <c r="C45" s="64"/>
    </row>
    <row r="46" spans="1:8" ht="17.25" customHeight="1">
      <c r="A46" s="65"/>
      <c r="B46" s="64"/>
      <c r="C46" s="64"/>
    </row>
    <row r="47" spans="1:8" ht="17.25" customHeight="1">
      <c r="A47" s="57"/>
      <c r="B47" s="64"/>
      <c r="C47" s="64"/>
    </row>
    <row r="48" spans="1:8" ht="17.25" customHeight="1">
      <c r="A48" s="66"/>
      <c r="B48" s="64"/>
      <c r="C48" s="64"/>
    </row>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row r="59" ht="17.25" customHeight="1"/>
    <row r="60" ht="17.25" customHeight="1"/>
    <row r="61" ht="17.25" customHeight="1"/>
    <row r="62" ht="17.25" customHeight="1"/>
    <row r="63" ht="17.25" customHeight="1"/>
    <row r="64"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row r="91" ht="17.25" customHeight="1"/>
    <row r="92" ht="17.25" customHeight="1"/>
    <row r="93" ht="17.25" customHeight="1"/>
    <row r="94" ht="17.25" customHeight="1"/>
    <row r="95" ht="17.25" customHeight="1"/>
    <row r="96" ht="17.25" customHeight="1"/>
    <row r="97" ht="17.25" customHeight="1"/>
    <row r="98" ht="17.25" customHeight="1"/>
    <row r="99" ht="17.25" customHeight="1"/>
    <row r="100" ht="17.25" customHeight="1"/>
    <row r="101" ht="17.25" customHeight="1"/>
    <row r="102" ht="17.25" customHeight="1"/>
    <row r="103" ht="17.25" customHeight="1"/>
    <row r="104" ht="17.25" customHeight="1"/>
    <row r="105" ht="17.25" customHeight="1"/>
    <row r="106" ht="17.25" customHeight="1"/>
    <row r="107" ht="17.25" customHeight="1"/>
    <row r="108" ht="17.25" customHeight="1"/>
    <row r="109" ht="17.25" customHeight="1"/>
    <row r="110" ht="17.25" customHeight="1"/>
    <row r="111" ht="17.25" customHeight="1"/>
    <row r="112" ht="17.25" customHeight="1"/>
    <row r="113" ht="17.25" customHeight="1"/>
    <row r="114" ht="17.25" customHeight="1"/>
    <row r="115" ht="17.25" customHeight="1"/>
    <row r="116" ht="17.25" customHeight="1"/>
    <row r="117" ht="17.25" customHeight="1"/>
    <row r="118" ht="17.25" customHeight="1"/>
    <row r="119" ht="17.25" customHeight="1"/>
    <row r="120" ht="17.25" customHeight="1"/>
    <row r="121" ht="17.25" customHeight="1"/>
    <row r="122" ht="17.25" customHeight="1"/>
    <row r="123" ht="17.25" customHeight="1"/>
    <row r="124" ht="17.25" customHeight="1"/>
    <row r="125" ht="17.25" customHeight="1"/>
    <row r="126" ht="17.25" customHeight="1"/>
    <row r="127" ht="17.25" customHeight="1"/>
    <row r="128" ht="17.25" customHeight="1"/>
    <row r="129" ht="17.25" customHeight="1"/>
    <row r="130" ht="17.25" customHeight="1"/>
    <row r="131" ht="17.25" customHeight="1"/>
    <row r="132" ht="17.25" customHeight="1"/>
    <row r="133" ht="17.25" customHeight="1"/>
    <row r="134" ht="17.25" customHeight="1"/>
    <row r="135" ht="17.25" customHeight="1"/>
    <row r="136" ht="17.25" customHeight="1"/>
    <row r="137" ht="17.25" customHeight="1"/>
    <row r="138" ht="17.25" customHeight="1"/>
    <row r="139" ht="17.25" customHeight="1"/>
    <row r="140" ht="17.25" customHeight="1"/>
    <row r="141" ht="17.25" customHeight="1"/>
    <row r="142" ht="17.25" customHeight="1"/>
    <row r="143" ht="17.25" customHeight="1"/>
  </sheetData>
  <mergeCells count="11">
    <mergeCell ref="A1:B1"/>
    <mergeCell ref="C1:F1"/>
    <mergeCell ref="E4:F4"/>
    <mergeCell ref="A3:F3"/>
    <mergeCell ref="G2:H5"/>
    <mergeCell ref="E5:F5"/>
    <mergeCell ref="A5:A6"/>
    <mergeCell ref="B5:B6"/>
    <mergeCell ref="C5:C6"/>
    <mergeCell ref="D5:D6"/>
    <mergeCell ref="A2:F2"/>
  </mergeCells>
  <phoneticPr fontId="5" type="noConversion"/>
  <printOptions horizontalCentered="1"/>
  <pageMargins left="0.31" right="0.27" top="0.42" bottom="2.5590551E-2" header="0.33" footer="1.1811024E-2"/>
  <pageSetup paperSize="9" scale="90" orientation="portrait" r:id="rId1"/>
  <headerFooter alignWithMargins="0">
    <oddHeader>&amp;C&amp;P</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D114"/>
  <sheetViews>
    <sheetView workbookViewId="0">
      <selection activeCell="A3" sqref="A3:H3"/>
    </sheetView>
  </sheetViews>
  <sheetFormatPr defaultRowHeight="15"/>
  <cols>
    <col min="1" max="1" width="2.875" style="1" customWidth="1"/>
    <col min="2" max="2" width="20.625" style="1" customWidth="1"/>
    <col min="3" max="3" width="13.75" style="325" customWidth="1"/>
    <col min="4" max="4" width="14" style="325" customWidth="1"/>
    <col min="5" max="5" width="14.5" style="391" customWidth="1"/>
    <col min="6" max="6" width="14.875" style="391" customWidth="1"/>
    <col min="7" max="8" width="6.625" style="280" customWidth="1"/>
    <col min="9" max="9" width="17.875" style="1" hidden="1" customWidth="1"/>
    <col min="10" max="10" width="15.75" style="1" hidden="1" customWidth="1"/>
    <col min="11" max="11" width="12.625" style="1" hidden="1" customWidth="1"/>
    <col min="12" max="12" width="12.75" style="1" hidden="1" customWidth="1"/>
    <col min="13" max="13" width="14.375" style="1" hidden="1" customWidth="1"/>
    <col min="14" max="15" width="13" style="1" hidden="1" customWidth="1"/>
    <col min="16" max="20" width="9" style="1" hidden="1" customWidth="1"/>
    <col min="21" max="21" width="16.375" style="1" hidden="1" customWidth="1"/>
    <col min="22" max="22" width="9" style="1" hidden="1" customWidth="1"/>
    <col min="23" max="23" width="9" style="1" customWidth="1"/>
    <col min="24" max="24" width="15.875" style="1" hidden="1" customWidth="1"/>
    <col min="25" max="25" width="17.25" style="1" hidden="1" customWidth="1"/>
    <col min="26" max="26" width="14.625" style="1" hidden="1" customWidth="1"/>
    <col min="27" max="30" width="20" style="1" hidden="1" customWidth="1"/>
    <col min="31" max="16384" width="9" style="1"/>
  </cols>
  <sheetData>
    <row r="1" spans="1:30" ht="17.25" customHeight="1">
      <c r="A1" s="887"/>
      <c r="B1" s="887"/>
      <c r="C1" s="321"/>
      <c r="D1" s="888" t="s">
        <v>488</v>
      </c>
      <c r="E1" s="888"/>
      <c r="F1" s="888"/>
      <c r="G1" s="888"/>
      <c r="H1" s="888"/>
      <c r="I1" s="927" t="s">
        <v>302</v>
      </c>
      <c r="J1" s="927"/>
    </row>
    <row r="2" spans="1:30" ht="42" customHeight="1">
      <c r="A2" s="890" t="s">
        <v>686</v>
      </c>
      <c r="B2" s="890"/>
      <c r="C2" s="890"/>
      <c r="D2" s="890"/>
      <c r="E2" s="890"/>
      <c r="F2" s="890"/>
      <c r="G2" s="890"/>
      <c r="H2" s="890"/>
      <c r="I2" s="927"/>
      <c r="J2" s="927"/>
    </row>
    <row r="3" spans="1:30" s="2" customFormat="1" ht="26.25" customHeight="1">
      <c r="A3" s="935" t="s">
        <v>714</v>
      </c>
      <c r="B3" s="935"/>
      <c r="C3" s="935"/>
      <c r="D3" s="935"/>
      <c r="E3" s="935"/>
      <c r="F3" s="935"/>
      <c r="G3" s="935"/>
      <c r="H3" s="935"/>
      <c r="I3" s="927"/>
      <c r="J3" s="927"/>
    </row>
    <row r="4" spans="1:30" ht="18.75" customHeight="1">
      <c r="B4" s="2"/>
      <c r="C4" s="322"/>
      <c r="D4" s="322"/>
      <c r="E4" s="390"/>
      <c r="F4" s="892" t="s">
        <v>18</v>
      </c>
      <c r="G4" s="892"/>
      <c r="H4" s="892"/>
      <c r="I4" s="927"/>
      <c r="J4" s="927"/>
      <c r="X4" s="406" t="s">
        <v>40</v>
      </c>
      <c r="Y4" s="406" t="s">
        <v>81</v>
      </c>
      <c r="Z4" s="1" t="s">
        <v>600</v>
      </c>
      <c r="AA4" s="1">
        <v>17400867730330</v>
      </c>
      <c r="AB4" s="1">
        <v>9805379024187</v>
      </c>
      <c r="AC4" s="1">
        <v>6366110569870</v>
      </c>
      <c r="AD4" s="1">
        <v>1229378136273</v>
      </c>
    </row>
    <row r="5" spans="1:30" s="3" customFormat="1" ht="22.5" customHeight="1">
      <c r="A5" s="928" t="s">
        <v>0</v>
      </c>
      <c r="B5" s="928" t="s">
        <v>30</v>
      </c>
      <c r="C5" s="929" t="s">
        <v>31</v>
      </c>
      <c r="D5" s="930"/>
      <c r="E5" s="931" t="s">
        <v>17</v>
      </c>
      <c r="F5" s="932"/>
      <c r="G5" s="933" t="s">
        <v>32</v>
      </c>
      <c r="H5" s="934"/>
      <c r="I5" s="927"/>
      <c r="J5" s="927"/>
      <c r="X5" s="3">
        <f>E7-X6+E33+E36+E37</f>
        <v>1044688803284</v>
      </c>
      <c r="Y5" s="3">
        <f>F7-Y6+F33+F36+F37</f>
        <v>943354755031</v>
      </c>
      <c r="Z5" s="3">
        <f>X5-Y5</f>
        <v>101334048253</v>
      </c>
    </row>
    <row r="6" spans="1:30" s="3" customFormat="1" ht="43.5" customHeight="1">
      <c r="A6" s="896"/>
      <c r="B6" s="896"/>
      <c r="C6" s="323" t="s">
        <v>40</v>
      </c>
      <c r="D6" s="323" t="s">
        <v>80</v>
      </c>
      <c r="E6" s="389" t="s">
        <v>40</v>
      </c>
      <c r="F6" s="389" t="s">
        <v>81</v>
      </c>
      <c r="G6" s="278" t="s">
        <v>40</v>
      </c>
      <c r="H6" s="278" t="s">
        <v>81</v>
      </c>
      <c r="X6" s="3">
        <v>17694350903595</v>
      </c>
      <c r="Y6" s="3">
        <v>17400867730330</v>
      </c>
      <c r="Z6" s="3">
        <f>X6-Y6</f>
        <v>293483173265</v>
      </c>
      <c r="AA6" s="3" t="s">
        <v>599</v>
      </c>
    </row>
    <row r="7" spans="1:30" s="3" customFormat="1" ht="33" customHeight="1">
      <c r="A7" s="55"/>
      <c r="B7" s="46" t="s">
        <v>41</v>
      </c>
      <c r="C7" s="20">
        <f>C8+C30+C31+C32+C33</f>
        <v>8783693000000</v>
      </c>
      <c r="D7" s="20">
        <f>D8+D30+D31+D32+D33</f>
        <v>8550773000000</v>
      </c>
      <c r="E7" s="20">
        <f>E8+E31+E32+E33+E36+E37</f>
        <v>11487736417071</v>
      </c>
      <c r="F7" s="20">
        <f>F8+F31+F32+F33+F36+F37</f>
        <v>11194253243806</v>
      </c>
      <c r="G7" s="271">
        <f>E7/C7</f>
        <v>1.3078481245953155</v>
      </c>
      <c r="H7" s="271">
        <f>F7/D7</f>
        <v>1.3091510257383747</v>
      </c>
      <c r="J7" s="155">
        <f>10503274380314-F7</f>
        <v>-690978863492</v>
      </c>
      <c r="K7" s="154"/>
      <c r="L7" s="154">
        <f>C7-7883230000000</f>
        <v>900463000000</v>
      </c>
      <c r="N7" s="121">
        <f>E7-F7</f>
        <v>293483173265</v>
      </c>
      <c r="O7" s="121">
        <f>N10+N13+N17+N22+N23+N27+N36+N18</f>
        <v>293102033720</v>
      </c>
      <c r="U7" s="271">
        <f>F7/D7</f>
        <v>1.3091510257383747</v>
      </c>
      <c r="V7" s="271">
        <f>E7/C7</f>
        <v>1.3078481245953155</v>
      </c>
      <c r="Z7" s="20"/>
    </row>
    <row r="8" spans="1:30" ht="34.5" customHeight="1">
      <c r="A8" s="12" t="s">
        <v>9</v>
      </c>
      <c r="B8" s="48" t="s">
        <v>42</v>
      </c>
      <c r="C8" s="324">
        <f>C9+C27+C29</f>
        <v>2150000000000</v>
      </c>
      <c r="D8" s="324">
        <f>D9</f>
        <v>1917080000000</v>
      </c>
      <c r="E8" s="20">
        <f>E9++E27+E29+E28+E30</f>
        <v>2328619898843</v>
      </c>
      <c r="F8" s="20">
        <f>F9++F27+F29+F28+F30</f>
        <v>2136470773831</v>
      </c>
      <c r="G8" s="271">
        <f>E8/C8</f>
        <v>1.0830790227176743</v>
      </c>
      <c r="H8" s="271">
        <f t="shared" ref="G8:H33" si="0">F8/D8</f>
        <v>1.1144400723136227</v>
      </c>
      <c r="N8" s="3">
        <f t="shared" ref="N8:N71" si="1">E8-F8</f>
        <v>192149125012</v>
      </c>
      <c r="O8" s="1">
        <f>N7-O7</f>
        <v>381139545</v>
      </c>
      <c r="U8" s="1">
        <f>E8-F8</f>
        <v>192149125012</v>
      </c>
      <c r="X8" s="1">
        <f>+E9+E27+E28</f>
        <v>2294624898843</v>
      </c>
      <c r="Z8" s="20"/>
    </row>
    <row r="9" spans="1:30" s="4" customFormat="1" ht="22.5" customHeight="1">
      <c r="A9" s="12" t="s">
        <v>1</v>
      </c>
      <c r="B9" s="46" t="s">
        <v>7</v>
      </c>
      <c r="C9" s="324">
        <f>SUM(C10:C25)</f>
        <v>2120000000000</v>
      </c>
      <c r="D9" s="324">
        <f>SUM(D10:D25)</f>
        <v>1917080000000</v>
      </c>
      <c r="E9" s="20">
        <f>SUM(E10:E26)</f>
        <v>2241491003538</v>
      </c>
      <c r="F9" s="20">
        <f>SUM(F10:F26)</f>
        <v>2102475773831</v>
      </c>
      <c r="G9" s="271">
        <f t="shared" si="0"/>
        <v>1.0573070771405659</v>
      </c>
      <c r="H9" s="271">
        <f t="shared" si="0"/>
        <v>1.0967073746692888</v>
      </c>
      <c r="I9" s="4" t="s">
        <v>304</v>
      </c>
      <c r="J9" s="4" t="s">
        <v>303</v>
      </c>
      <c r="N9" s="3">
        <f t="shared" si="1"/>
        <v>139015229707</v>
      </c>
      <c r="U9" s="1">
        <f t="shared" ref="U9:U37" si="2">E9-F9</f>
        <v>139015229707</v>
      </c>
      <c r="X9" s="3">
        <v>2191943116938</v>
      </c>
      <c r="Y9" s="3">
        <v>2052357730291</v>
      </c>
      <c r="Z9" s="20"/>
    </row>
    <row r="10" spans="1:30" ht="45.75" customHeight="1">
      <c r="A10" s="12">
        <v>1</v>
      </c>
      <c r="B10" s="47" t="s">
        <v>161</v>
      </c>
      <c r="C10" s="318">
        <v>1156000000000</v>
      </c>
      <c r="D10" s="318">
        <v>1156000000000</v>
      </c>
      <c r="E10" s="21">
        <v>1054796372670</v>
      </c>
      <c r="F10" s="21">
        <v>1054796372670</v>
      </c>
      <c r="G10" s="269">
        <f t="shared" si="0"/>
        <v>0.91245360957612454</v>
      </c>
      <c r="H10" s="269">
        <f t="shared" si="0"/>
        <v>0.91245360957612454</v>
      </c>
      <c r="I10" s="1">
        <f>C10+C11+C12+C13+C14+C19+C20+C24+C25+C16</f>
        <v>1741000000000</v>
      </c>
      <c r="J10" s="1">
        <f>C17+C23+C22+C18</f>
        <v>379000000000</v>
      </c>
      <c r="K10" s="1">
        <f>I10+J10-C9</f>
        <v>0</v>
      </c>
      <c r="N10" s="3">
        <f t="shared" si="1"/>
        <v>0</v>
      </c>
      <c r="U10" s="1">
        <f t="shared" si="2"/>
        <v>0</v>
      </c>
      <c r="Z10" s="3"/>
    </row>
    <row r="11" spans="1:30" ht="45.75" customHeight="1">
      <c r="A11" s="12">
        <v>2</v>
      </c>
      <c r="B11" s="47" t="s">
        <v>162</v>
      </c>
      <c r="C11" s="318">
        <v>12000000000</v>
      </c>
      <c r="D11" s="318">
        <v>12000000000</v>
      </c>
      <c r="E11" s="21">
        <v>5522963189</v>
      </c>
      <c r="F11" s="21">
        <v>5522963189</v>
      </c>
      <c r="G11" s="269">
        <f t="shared" si="0"/>
        <v>0.46024693241666664</v>
      </c>
      <c r="H11" s="269">
        <f t="shared" si="0"/>
        <v>0.46024693241666664</v>
      </c>
      <c r="N11" s="3">
        <f t="shared" si="1"/>
        <v>0</v>
      </c>
      <c r="U11" s="1">
        <f t="shared" si="2"/>
        <v>0</v>
      </c>
      <c r="Z11" s="3">
        <f t="shared" ref="Z11:Z37" si="3">E11-F11</f>
        <v>0</v>
      </c>
    </row>
    <row r="12" spans="1:30" ht="38.25">
      <c r="A12" s="12">
        <v>3</v>
      </c>
      <c r="B12" s="47" t="s">
        <v>163</v>
      </c>
      <c r="C12" s="318">
        <v>2000000000</v>
      </c>
      <c r="D12" s="318">
        <v>2000000000</v>
      </c>
      <c r="E12" s="21">
        <v>11458176311</v>
      </c>
      <c r="F12" s="21">
        <v>11458176311</v>
      </c>
      <c r="G12" s="269">
        <f t="shared" si="0"/>
        <v>5.7290881555000004</v>
      </c>
      <c r="H12" s="269">
        <f t="shared" si="0"/>
        <v>5.7290881555000004</v>
      </c>
      <c r="N12" s="3">
        <f t="shared" si="1"/>
        <v>0</v>
      </c>
      <c r="U12" s="1">
        <f t="shared" si="2"/>
        <v>0</v>
      </c>
      <c r="Z12" s="3">
        <f t="shared" si="3"/>
        <v>0</v>
      </c>
    </row>
    <row r="13" spans="1:30" ht="35.25" customHeight="1">
      <c r="A13" s="12">
        <v>4</v>
      </c>
      <c r="B13" s="47" t="s">
        <v>43</v>
      </c>
      <c r="C13" s="318">
        <v>287000000000</v>
      </c>
      <c r="D13" s="318">
        <v>287000000000</v>
      </c>
      <c r="E13" s="21">
        <v>425773983455</v>
      </c>
      <c r="F13" s="21">
        <v>425773983455</v>
      </c>
      <c r="G13" s="269">
        <f t="shared" si="0"/>
        <v>1.4835330433972125</v>
      </c>
      <c r="H13" s="269">
        <f t="shared" si="0"/>
        <v>1.4835330433972125</v>
      </c>
      <c r="N13" s="3">
        <f t="shared" si="1"/>
        <v>0</v>
      </c>
      <c r="U13" s="1">
        <f t="shared" si="2"/>
        <v>0</v>
      </c>
      <c r="Z13" s="3">
        <f t="shared" si="3"/>
        <v>0</v>
      </c>
    </row>
    <row r="14" spans="1:30" ht="22.5" customHeight="1">
      <c r="A14" s="12">
        <v>5</v>
      </c>
      <c r="B14" s="47" t="s">
        <v>164</v>
      </c>
      <c r="C14" s="318">
        <v>57000000000</v>
      </c>
      <c r="D14" s="318">
        <v>57000000000</v>
      </c>
      <c r="E14" s="21">
        <v>52358801138</v>
      </c>
      <c r="F14" s="21">
        <v>52358801138</v>
      </c>
      <c r="G14" s="269">
        <f t="shared" si="0"/>
        <v>0.91857545856140355</v>
      </c>
      <c r="H14" s="269">
        <f t="shared" si="0"/>
        <v>0.91857545856140355</v>
      </c>
      <c r="N14" s="3">
        <f t="shared" si="1"/>
        <v>0</v>
      </c>
      <c r="U14" s="1">
        <f t="shared" si="2"/>
        <v>0</v>
      </c>
      <c r="Z14" s="3">
        <f t="shared" si="3"/>
        <v>0</v>
      </c>
    </row>
    <row r="15" spans="1:30" ht="27" hidden="1" customHeight="1">
      <c r="A15" s="12">
        <v>6</v>
      </c>
      <c r="B15" s="47" t="s">
        <v>165</v>
      </c>
      <c r="C15" s="318"/>
      <c r="D15" s="318"/>
      <c r="E15" s="21"/>
      <c r="F15" s="21"/>
      <c r="G15" s="269"/>
      <c r="H15" s="269"/>
      <c r="N15" s="3">
        <f t="shared" si="1"/>
        <v>0</v>
      </c>
      <c r="U15" s="1">
        <f t="shared" si="2"/>
        <v>0</v>
      </c>
      <c r="Z15" s="3">
        <f t="shared" si="3"/>
        <v>0</v>
      </c>
    </row>
    <row r="16" spans="1:30" ht="22.5" customHeight="1">
      <c r="A16" s="12">
        <v>6</v>
      </c>
      <c r="B16" s="47" t="s">
        <v>11</v>
      </c>
      <c r="C16" s="318">
        <v>29000000000</v>
      </c>
      <c r="D16" s="318">
        <v>29000000000</v>
      </c>
      <c r="E16" s="21">
        <v>32843162470</v>
      </c>
      <c r="F16" s="21">
        <v>32843162470</v>
      </c>
      <c r="G16" s="269">
        <f t="shared" si="0"/>
        <v>1.1325228437931034</v>
      </c>
      <c r="H16" s="269">
        <f t="shared" si="0"/>
        <v>1.1325228437931034</v>
      </c>
      <c r="N16" s="3">
        <f t="shared" si="1"/>
        <v>0</v>
      </c>
      <c r="U16" s="1">
        <f t="shared" si="2"/>
        <v>0</v>
      </c>
      <c r="Z16" s="3">
        <f t="shared" si="3"/>
        <v>0</v>
      </c>
    </row>
    <row r="17" spans="1:26" ht="22.5" customHeight="1">
      <c r="A17" s="12">
        <v>7</v>
      </c>
      <c r="B17" s="47" t="s">
        <v>166</v>
      </c>
      <c r="C17" s="318">
        <v>140000000000</v>
      </c>
      <c r="D17" s="318">
        <v>52080000000</v>
      </c>
      <c r="E17" s="21">
        <v>123410822599</v>
      </c>
      <c r="F17" s="21">
        <v>45908826011</v>
      </c>
      <c r="G17" s="269">
        <f t="shared" si="0"/>
        <v>0.88150587570714289</v>
      </c>
      <c r="H17" s="269">
        <f t="shared" si="0"/>
        <v>0.88150587578725037</v>
      </c>
      <c r="N17" s="3">
        <f t="shared" si="1"/>
        <v>77501996588</v>
      </c>
      <c r="U17" s="1">
        <f t="shared" si="2"/>
        <v>77501996588</v>
      </c>
      <c r="Z17" s="3">
        <f t="shared" si="3"/>
        <v>77501996588</v>
      </c>
    </row>
    <row r="18" spans="1:26" ht="44.25" customHeight="1">
      <c r="A18" s="12">
        <v>8</v>
      </c>
      <c r="B18" s="47" t="s">
        <v>167</v>
      </c>
      <c r="C18" s="318">
        <v>49000000000</v>
      </c>
      <c r="D18" s="318">
        <v>47000000000</v>
      </c>
      <c r="E18" s="21">
        <v>38982455844</v>
      </c>
      <c r="F18" s="21">
        <f>E18-2557339550</f>
        <v>36425116294</v>
      </c>
      <c r="G18" s="269">
        <f t="shared" si="0"/>
        <v>0.79556032334693882</v>
      </c>
      <c r="H18" s="269">
        <f t="shared" si="0"/>
        <v>0.77500247434042557</v>
      </c>
      <c r="N18" s="3">
        <f t="shared" si="1"/>
        <v>2557339550</v>
      </c>
      <c r="U18" s="1">
        <f t="shared" si="2"/>
        <v>2557339550</v>
      </c>
      <c r="Z18" s="3">
        <f t="shared" si="3"/>
        <v>2557339550</v>
      </c>
    </row>
    <row r="19" spans="1:26" ht="22.5" customHeight="1">
      <c r="A19" s="12">
        <v>9</v>
      </c>
      <c r="B19" s="47" t="s">
        <v>168</v>
      </c>
      <c r="C19" s="318">
        <v>158000000000</v>
      </c>
      <c r="D19" s="318">
        <v>158000000000</v>
      </c>
      <c r="E19" s="21">
        <v>167200939292</v>
      </c>
      <c r="F19" s="21">
        <v>167200939292</v>
      </c>
      <c r="G19" s="269">
        <f t="shared" si="0"/>
        <v>1.0582337929873418</v>
      </c>
      <c r="H19" s="269">
        <f t="shared" si="0"/>
        <v>1.0582337929873418</v>
      </c>
      <c r="N19" s="3">
        <f t="shared" si="1"/>
        <v>0</v>
      </c>
      <c r="U19" s="1">
        <f t="shared" si="2"/>
        <v>0</v>
      </c>
      <c r="Z19" s="3">
        <f t="shared" si="3"/>
        <v>0</v>
      </c>
    </row>
    <row r="20" spans="1:26" ht="22.5" customHeight="1">
      <c r="A20" s="12">
        <v>10</v>
      </c>
      <c r="B20" s="47" t="s">
        <v>169</v>
      </c>
      <c r="C20" s="318">
        <v>13000000000</v>
      </c>
      <c r="D20" s="318">
        <v>13000000000</v>
      </c>
      <c r="E20" s="21">
        <v>75824821332</v>
      </c>
      <c r="F20" s="21">
        <v>75824821332</v>
      </c>
      <c r="G20" s="269">
        <f t="shared" si="0"/>
        <v>5.8326785640000001</v>
      </c>
      <c r="H20" s="269">
        <f t="shared" si="0"/>
        <v>5.8326785640000001</v>
      </c>
      <c r="N20" s="3">
        <f t="shared" si="1"/>
        <v>0</v>
      </c>
      <c r="U20" s="1">
        <f t="shared" si="2"/>
        <v>0</v>
      </c>
      <c r="Z20" s="3">
        <f t="shared" si="3"/>
        <v>0</v>
      </c>
    </row>
    <row r="21" spans="1:26" ht="30" customHeight="1">
      <c r="A21" s="12">
        <v>11</v>
      </c>
      <c r="B21" s="47" t="s">
        <v>170</v>
      </c>
      <c r="C21" s="318"/>
      <c r="D21" s="318"/>
      <c r="E21" s="21">
        <v>87550000</v>
      </c>
      <c r="F21" s="21">
        <v>87550000</v>
      </c>
      <c r="G21" s="269"/>
      <c r="H21" s="269"/>
      <c r="N21" s="3">
        <f t="shared" si="1"/>
        <v>0</v>
      </c>
      <c r="U21" s="1">
        <f t="shared" si="2"/>
        <v>0</v>
      </c>
      <c r="Z21" s="3">
        <f t="shared" si="3"/>
        <v>0</v>
      </c>
    </row>
    <row r="22" spans="1:26" ht="22.5" customHeight="1">
      <c r="A22" s="12">
        <v>12</v>
      </c>
      <c r="B22" s="47" t="s">
        <v>12</v>
      </c>
      <c r="C22" s="318">
        <v>40000000000</v>
      </c>
      <c r="D22" s="318">
        <v>32000000000</v>
      </c>
      <c r="E22" s="21">
        <f>50000000000+99646955657</f>
        <v>149646955657</v>
      </c>
      <c r="F22" s="21">
        <f>99646955657-8474699023+50000000000</f>
        <v>141172256634</v>
      </c>
      <c r="G22" s="269">
        <f t="shared" si="0"/>
        <v>3.7411738914249999</v>
      </c>
      <c r="H22" s="269">
        <f t="shared" si="0"/>
        <v>4.4116330198125002</v>
      </c>
      <c r="N22" s="3">
        <f t="shared" si="1"/>
        <v>8474699023</v>
      </c>
      <c r="U22" s="1">
        <f t="shared" si="2"/>
        <v>8474699023</v>
      </c>
      <c r="Z22" s="3">
        <f t="shared" si="3"/>
        <v>8474699023</v>
      </c>
    </row>
    <row r="23" spans="1:26" s="350" customFormat="1" ht="28.5" customHeight="1">
      <c r="A23" s="12">
        <v>13</v>
      </c>
      <c r="B23" s="348" t="s">
        <v>171</v>
      </c>
      <c r="C23" s="37">
        <v>150000000000</v>
      </c>
      <c r="D23" s="37">
        <v>45000000000</v>
      </c>
      <c r="E23" s="37">
        <v>77157126491</v>
      </c>
      <c r="F23" s="37">
        <f>26675931945</f>
        <v>26675931945</v>
      </c>
      <c r="G23" s="349">
        <f>E23/C23</f>
        <v>0.51438084327333333</v>
      </c>
      <c r="H23" s="349">
        <f>F23/D23</f>
        <v>0.59279848766666665</v>
      </c>
      <c r="N23" s="351">
        <f t="shared" si="1"/>
        <v>50481194546</v>
      </c>
      <c r="U23" s="350">
        <f t="shared" si="2"/>
        <v>50481194546</v>
      </c>
      <c r="Z23" s="3">
        <f t="shared" si="3"/>
        <v>50481194546</v>
      </c>
    </row>
    <row r="24" spans="1:26" ht="45.75" customHeight="1">
      <c r="A24" s="12">
        <v>14</v>
      </c>
      <c r="B24" s="47" t="s">
        <v>172</v>
      </c>
      <c r="C24" s="318"/>
      <c r="D24" s="318"/>
      <c r="E24" s="21">
        <v>118043540</v>
      </c>
      <c r="F24" s="21">
        <v>118043540</v>
      </c>
      <c r="G24" s="269"/>
      <c r="H24" s="269"/>
      <c r="N24" s="3">
        <f t="shared" si="1"/>
        <v>0</v>
      </c>
      <c r="U24" s="1">
        <f t="shared" si="2"/>
        <v>0</v>
      </c>
      <c r="Z24" s="3">
        <f t="shared" si="3"/>
        <v>0</v>
      </c>
    </row>
    <row r="25" spans="1:26" ht="34.5" customHeight="1">
      <c r="A25" s="12">
        <v>15</v>
      </c>
      <c r="B25" s="47" t="s">
        <v>173</v>
      </c>
      <c r="C25" s="318">
        <v>27000000000</v>
      </c>
      <c r="D25" s="318">
        <v>27000000000</v>
      </c>
      <c r="E25" s="21">
        <v>25738672610</v>
      </c>
      <c r="F25" s="21">
        <v>25738672610</v>
      </c>
      <c r="G25" s="269">
        <f t="shared" si="0"/>
        <v>0.95328417074074079</v>
      </c>
      <c r="H25" s="269">
        <f t="shared" si="0"/>
        <v>0.95328417074074079</v>
      </c>
      <c r="N25" s="3">
        <f t="shared" si="1"/>
        <v>0</v>
      </c>
      <c r="U25" s="1">
        <f t="shared" si="2"/>
        <v>0</v>
      </c>
      <c r="Z25" s="3">
        <f t="shared" si="3"/>
        <v>0</v>
      </c>
    </row>
    <row r="26" spans="1:26" ht="43.5" customHeight="1">
      <c r="A26" s="12">
        <v>16</v>
      </c>
      <c r="B26" s="47" t="s">
        <v>261</v>
      </c>
      <c r="C26" s="318"/>
      <c r="D26" s="318"/>
      <c r="E26" s="21">
        <v>570156940</v>
      </c>
      <c r="F26" s="21">
        <v>570156940</v>
      </c>
      <c r="G26" s="269"/>
      <c r="H26" s="269"/>
      <c r="N26" s="3">
        <f t="shared" si="1"/>
        <v>0</v>
      </c>
      <c r="U26" s="1">
        <f t="shared" si="2"/>
        <v>0</v>
      </c>
      <c r="Z26" s="3">
        <f t="shared" si="3"/>
        <v>0</v>
      </c>
    </row>
    <row r="27" spans="1:26" s="4" customFormat="1" ht="28.5" customHeight="1">
      <c r="A27" s="54" t="s">
        <v>2</v>
      </c>
      <c r="B27" s="67" t="s">
        <v>174</v>
      </c>
      <c r="C27" s="324">
        <v>30000000000</v>
      </c>
      <c r="D27" s="324"/>
      <c r="E27" s="20">
        <v>52752755760</v>
      </c>
      <c r="F27" s="20"/>
      <c r="G27" s="271">
        <f>E27/C27</f>
        <v>1.758425192</v>
      </c>
      <c r="H27" s="271"/>
      <c r="N27" s="3">
        <f t="shared" si="1"/>
        <v>52752755760</v>
      </c>
      <c r="U27" s="1">
        <f t="shared" si="2"/>
        <v>52752755760</v>
      </c>
      <c r="Z27" s="3">
        <f t="shared" si="3"/>
        <v>52752755760</v>
      </c>
    </row>
    <row r="28" spans="1:26" s="4" customFormat="1" ht="28.5" customHeight="1">
      <c r="A28" s="54" t="s">
        <v>3</v>
      </c>
      <c r="B28" s="67" t="s">
        <v>270</v>
      </c>
      <c r="C28" s="324"/>
      <c r="D28" s="324"/>
      <c r="E28" s="20">
        <v>381139545</v>
      </c>
      <c r="F28" s="20"/>
      <c r="G28" s="271"/>
      <c r="H28" s="271"/>
      <c r="N28" s="3">
        <f t="shared" si="1"/>
        <v>381139545</v>
      </c>
      <c r="U28" s="1">
        <f t="shared" si="2"/>
        <v>381139545</v>
      </c>
      <c r="Z28" s="3">
        <f t="shared" si="3"/>
        <v>381139545</v>
      </c>
    </row>
    <row r="29" spans="1:26" s="4" customFormat="1" ht="34.5" hidden="1" customHeight="1">
      <c r="A29" s="54" t="s">
        <v>22</v>
      </c>
      <c r="B29" s="67" t="s">
        <v>175</v>
      </c>
      <c r="C29" s="324"/>
      <c r="D29" s="324"/>
      <c r="E29" s="20"/>
      <c r="F29" s="20"/>
      <c r="G29" s="271"/>
      <c r="H29" s="271"/>
      <c r="N29" s="3">
        <f t="shared" si="1"/>
        <v>0</v>
      </c>
      <c r="U29" s="1">
        <f t="shared" si="2"/>
        <v>0</v>
      </c>
      <c r="X29" s="4" t="s">
        <v>605</v>
      </c>
      <c r="Z29" s="3">
        <f t="shared" si="3"/>
        <v>0</v>
      </c>
    </row>
    <row r="30" spans="1:26" ht="33.75" customHeight="1">
      <c r="A30" s="393" t="s">
        <v>22</v>
      </c>
      <c r="B30" s="394" t="s">
        <v>671</v>
      </c>
      <c r="C30" s="395"/>
      <c r="D30" s="395"/>
      <c r="E30" s="396">
        <v>33995000000</v>
      </c>
      <c r="F30" s="396">
        <v>33995000000</v>
      </c>
      <c r="G30" s="397"/>
      <c r="H30" s="397"/>
      <c r="N30" s="3"/>
      <c r="Z30" s="3"/>
    </row>
    <row r="31" spans="1:26" ht="30.75" customHeight="1">
      <c r="A31" s="55" t="s">
        <v>10</v>
      </c>
      <c r="B31" s="46" t="s">
        <v>69</v>
      </c>
      <c r="C31" s="324"/>
      <c r="D31" s="324"/>
      <c r="E31" s="20">
        <v>283170133842</v>
      </c>
      <c r="F31" s="20">
        <v>283170133842</v>
      </c>
      <c r="G31" s="271"/>
      <c r="H31" s="271"/>
      <c r="N31" s="3">
        <f t="shared" si="1"/>
        <v>0</v>
      </c>
      <c r="U31" s="1">
        <f t="shared" si="2"/>
        <v>0</v>
      </c>
      <c r="Z31" s="3">
        <f t="shared" si="3"/>
        <v>0</v>
      </c>
    </row>
    <row r="32" spans="1:26" ht="48.75" customHeight="1">
      <c r="A32" s="55" t="s">
        <v>23</v>
      </c>
      <c r="B32" s="46" t="s">
        <v>70</v>
      </c>
      <c r="C32" s="324"/>
      <c r="D32" s="324"/>
      <c r="E32" s="20">
        <v>1624643094578</v>
      </c>
      <c r="F32" s="20">
        <v>1624643094578</v>
      </c>
      <c r="G32" s="271"/>
      <c r="H32" s="271"/>
      <c r="N32" s="3">
        <f t="shared" si="1"/>
        <v>0</v>
      </c>
      <c r="U32" s="1">
        <f t="shared" si="2"/>
        <v>0</v>
      </c>
      <c r="Z32" s="3">
        <f t="shared" si="3"/>
        <v>0</v>
      </c>
    </row>
    <row r="33" spans="1:26" ht="33" customHeight="1">
      <c r="A33" s="638" t="s">
        <v>25</v>
      </c>
      <c r="B33" s="46" t="s">
        <v>71</v>
      </c>
      <c r="C33" s="20">
        <f t="shared" ref="C33:D33" si="4">C34+C35</f>
        <v>6633693000000</v>
      </c>
      <c r="D33" s="20">
        <f t="shared" si="4"/>
        <v>6633693000000</v>
      </c>
      <c r="E33" s="20">
        <f>'bieu 1- Thu'!F34</f>
        <v>6869207220000</v>
      </c>
      <c r="F33" s="20">
        <f>'bieu 1- Thu'!G34</f>
        <v>6869207220000</v>
      </c>
      <c r="G33" s="271">
        <f t="shared" si="0"/>
        <v>1.0355027312840677</v>
      </c>
      <c r="H33" s="271">
        <f t="shared" si="0"/>
        <v>1.0355027312840677</v>
      </c>
      <c r="N33" s="3">
        <f t="shared" si="1"/>
        <v>0</v>
      </c>
      <c r="U33" s="1">
        <f t="shared" si="2"/>
        <v>0</v>
      </c>
      <c r="X33" s="927" t="s">
        <v>606</v>
      </c>
      <c r="Z33" s="3">
        <f t="shared" si="3"/>
        <v>0</v>
      </c>
    </row>
    <row r="34" spans="1:26" ht="33" hidden="1" customHeight="1">
      <c r="A34" s="638"/>
      <c r="B34" s="30" t="s">
        <v>4</v>
      </c>
      <c r="C34" s="324">
        <v>4393314000000</v>
      </c>
      <c r="D34" s="378">
        <v>4393314000000</v>
      </c>
      <c r="E34" s="36">
        <v>8162318534337</v>
      </c>
      <c r="F34" s="36">
        <v>8162318534337</v>
      </c>
      <c r="G34" s="271"/>
      <c r="H34" s="271"/>
      <c r="I34" s="1" t="s">
        <v>291</v>
      </c>
      <c r="N34" s="3">
        <f t="shared" si="1"/>
        <v>0</v>
      </c>
      <c r="U34" s="1">
        <f t="shared" si="2"/>
        <v>0</v>
      </c>
      <c r="X34" s="927"/>
      <c r="Z34" s="3">
        <f t="shared" si="3"/>
        <v>0</v>
      </c>
    </row>
    <row r="35" spans="1:26" ht="33" hidden="1" customHeight="1">
      <c r="A35" s="638"/>
      <c r="B35" s="30" t="s">
        <v>76</v>
      </c>
      <c r="C35" s="324">
        <v>2240379000000</v>
      </c>
      <c r="D35" s="378">
        <v>2240379000000</v>
      </c>
      <c r="E35" s="36">
        <v>4913503172187</v>
      </c>
      <c r="F35" s="36">
        <v>4913503172187</v>
      </c>
      <c r="G35" s="271"/>
      <c r="H35" s="271"/>
      <c r="I35" s="1" t="s">
        <v>291</v>
      </c>
      <c r="N35" s="3">
        <f t="shared" si="1"/>
        <v>0</v>
      </c>
      <c r="U35" s="1">
        <f t="shared" si="2"/>
        <v>0</v>
      </c>
      <c r="X35" s="927"/>
      <c r="Z35" s="3">
        <f t="shared" si="3"/>
        <v>0</v>
      </c>
    </row>
    <row r="36" spans="1:26" ht="33.75" customHeight="1">
      <c r="A36" s="638" t="s">
        <v>26</v>
      </c>
      <c r="B36" s="46" t="s">
        <v>72</v>
      </c>
      <c r="C36" s="324"/>
      <c r="D36" s="324"/>
      <c r="E36" s="20">
        <v>379596069808</v>
      </c>
      <c r="F36" s="20">
        <f>239374976195+38887045360</f>
        <v>278262021555</v>
      </c>
      <c r="G36" s="271"/>
      <c r="H36" s="271"/>
      <c r="N36" s="3">
        <f t="shared" si="1"/>
        <v>101334048253</v>
      </c>
      <c r="U36" s="1">
        <f t="shared" si="2"/>
        <v>101334048253</v>
      </c>
      <c r="X36" s="927"/>
      <c r="Z36" s="3">
        <f t="shared" si="3"/>
        <v>101334048253</v>
      </c>
    </row>
    <row r="37" spans="1:26" s="641" customFormat="1" ht="36" customHeight="1">
      <c r="A37" s="637" t="s">
        <v>598</v>
      </c>
      <c r="B37" s="46" t="s">
        <v>262</v>
      </c>
      <c r="C37" s="324"/>
      <c r="D37" s="639"/>
      <c r="E37" s="20">
        <v>2500000000</v>
      </c>
      <c r="F37" s="20">
        <v>2500000000</v>
      </c>
      <c r="G37" s="640"/>
      <c r="H37" s="640"/>
      <c r="N37" s="3">
        <f t="shared" si="1"/>
        <v>0</v>
      </c>
      <c r="U37" s="1">
        <f t="shared" si="2"/>
        <v>0</v>
      </c>
      <c r="X37" s="927"/>
      <c r="Z37" s="3">
        <f t="shared" si="3"/>
        <v>0</v>
      </c>
    </row>
    <row r="38" spans="1:26">
      <c r="B38" s="22"/>
      <c r="F38" s="392"/>
      <c r="G38" s="279"/>
      <c r="N38" s="3">
        <f t="shared" si="1"/>
        <v>0</v>
      </c>
      <c r="U38" s="1">
        <v>1502883790033</v>
      </c>
    </row>
    <row r="39" spans="1:26">
      <c r="B39" s="22"/>
      <c r="E39" s="391" t="e">
        <f>#REF!-'bieu 1- Thu'!F9</f>
        <v>#REF!</v>
      </c>
      <c r="F39" s="391" t="e">
        <f>#REF!-'bieu 1- Thu'!G9</f>
        <v>#REF!</v>
      </c>
      <c r="G39" s="279"/>
      <c r="N39" s="3" t="e">
        <f t="shared" si="1"/>
        <v>#REF!</v>
      </c>
      <c r="U39" s="1">
        <v>448324948231</v>
      </c>
    </row>
    <row r="40" spans="1:26">
      <c r="B40" s="22"/>
      <c r="F40" s="392"/>
      <c r="G40" s="279"/>
      <c r="N40" s="3">
        <f t="shared" si="1"/>
        <v>0</v>
      </c>
      <c r="U40" s="1">
        <v>58845472875</v>
      </c>
    </row>
    <row r="41" spans="1:26">
      <c r="B41" s="22"/>
      <c r="F41" s="392"/>
      <c r="G41" s="279"/>
      <c r="N41" s="3">
        <f t="shared" si="1"/>
        <v>0</v>
      </c>
      <c r="U41" s="1">
        <f>U38+U39+U40</f>
        <v>2010054211139</v>
      </c>
    </row>
    <row r="42" spans="1:26">
      <c r="B42" s="22"/>
      <c r="F42" s="392"/>
      <c r="G42" s="279"/>
      <c r="N42" s="3">
        <f t="shared" si="1"/>
        <v>0</v>
      </c>
    </row>
    <row r="43" spans="1:26">
      <c r="B43" s="22"/>
      <c r="F43" s="392"/>
      <c r="G43" s="279"/>
      <c r="N43" s="3">
        <f t="shared" si="1"/>
        <v>0</v>
      </c>
      <c r="U43" s="1">
        <v>33590431161</v>
      </c>
    </row>
    <row r="44" spans="1:26">
      <c r="B44" s="22"/>
      <c r="F44" s="392"/>
      <c r="G44" s="279"/>
      <c r="N44" s="3">
        <f t="shared" si="1"/>
        <v>0</v>
      </c>
      <c r="U44" s="1">
        <v>589255594</v>
      </c>
    </row>
    <row r="45" spans="1:26">
      <c r="B45" s="22"/>
      <c r="F45" s="392"/>
      <c r="G45" s="279"/>
      <c r="N45" s="3">
        <f t="shared" si="1"/>
        <v>0</v>
      </c>
      <c r="U45" s="1">
        <f>U43+U44</f>
        <v>34179686755</v>
      </c>
    </row>
    <row r="46" spans="1:26">
      <c r="B46" s="22"/>
      <c r="F46" s="392"/>
      <c r="G46" s="279"/>
      <c r="N46" s="3">
        <f t="shared" si="1"/>
        <v>0</v>
      </c>
      <c r="U46" s="1">
        <v>37291470403</v>
      </c>
    </row>
    <row r="47" spans="1:26">
      <c r="B47" s="22"/>
      <c r="F47" s="392"/>
      <c r="G47" s="279"/>
      <c r="N47" s="3">
        <f t="shared" si="1"/>
        <v>0</v>
      </c>
      <c r="U47" s="1">
        <v>1639346637</v>
      </c>
    </row>
    <row r="48" spans="1:26">
      <c r="B48" s="22"/>
      <c r="F48" s="392"/>
      <c r="G48" s="279"/>
      <c r="N48" s="3">
        <f t="shared" si="1"/>
        <v>0</v>
      </c>
      <c r="U48" s="1">
        <f>U46+U47</f>
        <v>38930817040</v>
      </c>
    </row>
    <row r="49" spans="2:21">
      <c r="B49" s="22"/>
      <c r="F49" s="392"/>
      <c r="G49" s="279"/>
      <c r="N49" s="3">
        <f t="shared" si="1"/>
        <v>0</v>
      </c>
      <c r="U49" s="1">
        <v>37697900092</v>
      </c>
    </row>
    <row r="50" spans="2:21">
      <c r="B50" s="22"/>
      <c r="F50" s="392"/>
      <c r="G50" s="279"/>
      <c r="N50" s="3">
        <f t="shared" si="1"/>
        <v>0</v>
      </c>
      <c r="U50" s="1">
        <v>399404771</v>
      </c>
    </row>
    <row r="51" spans="2:21">
      <c r="B51" s="22"/>
      <c r="F51" s="392"/>
      <c r="G51" s="279"/>
      <c r="N51" s="3">
        <f t="shared" si="1"/>
        <v>0</v>
      </c>
      <c r="U51" s="1">
        <f>U49+U50</f>
        <v>38097304863</v>
      </c>
    </row>
    <row r="52" spans="2:21">
      <c r="B52" s="22"/>
      <c r="F52" s="392"/>
      <c r="G52" s="279"/>
      <c r="N52" s="3">
        <f t="shared" si="1"/>
        <v>0</v>
      </c>
      <c r="U52" s="1">
        <v>33443110470</v>
      </c>
    </row>
    <row r="53" spans="2:21">
      <c r="B53" s="22"/>
      <c r="F53" s="392"/>
      <c r="G53" s="279"/>
      <c r="N53" s="3">
        <f t="shared" si="1"/>
        <v>0</v>
      </c>
      <c r="U53" s="1">
        <v>450178331</v>
      </c>
    </row>
    <row r="54" spans="2:21">
      <c r="B54" s="22"/>
      <c r="F54" s="392"/>
      <c r="G54" s="279"/>
      <c r="N54" s="3">
        <f t="shared" si="1"/>
        <v>0</v>
      </c>
      <c r="U54" s="1">
        <f>U52+U53</f>
        <v>33893288801</v>
      </c>
    </row>
    <row r="55" spans="2:21">
      <c r="B55" s="22"/>
      <c r="F55" s="392"/>
      <c r="G55" s="279"/>
      <c r="N55" s="3">
        <f t="shared" si="1"/>
        <v>0</v>
      </c>
      <c r="U55" s="1">
        <v>44410457947</v>
      </c>
    </row>
    <row r="56" spans="2:21">
      <c r="B56" s="22"/>
      <c r="F56" s="392"/>
      <c r="G56" s="279"/>
      <c r="N56" s="3">
        <f t="shared" si="1"/>
        <v>0</v>
      </c>
      <c r="U56" s="1">
        <v>770197647</v>
      </c>
    </row>
    <row r="57" spans="2:21">
      <c r="B57" s="22"/>
      <c r="F57" s="392"/>
      <c r="G57" s="279"/>
      <c r="N57" s="3">
        <f t="shared" si="1"/>
        <v>0</v>
      </c>
      <c r="U57" s="1">
        <f>U55+U56</f>
        <v>45180655594</v>
      </c>
    </row>
    <row r="58" spans="2:21">
      <c r="B58" s="22"/>
      <c r="F58" s="392"/>
      <c r="G58" s="279"/>
      <c r="N58" s="3">
        <f t="shared" si="1"/>
        <v>0</v>
      </c>
      <c r="U58" s="1">
        <v>46774433375</v>
      </c>
    </row>
    <row r="59" spans="2:21">
      <c r="B59" s="22"/>
      <c r="F59" s="392"/>
      <c r="G59" s="279"/>
      <c r="N59" s="3">
        <f t="shared" si="1"/>
        <v>0</v>
      </c>
      <c r="U59" s="1">
        <v>1827637773</v>
      </c>
    </row>
    <row r="60" spans="2:21">
      <c r="B60" s="22"/>
      <c r="F60" s="392"/>
      <c r="G60" s="279"/>
      <c r="N60" s="3">
        <f t="shared" si="1"/>
        <v>0</v>
      </c>
      <c r="U60" s="1">
        <f>U58+U59</f>
        <v>48602071148</v>
      </c>
    </row>
    <row r="61" spans="2:21">
      <c r="B61" s="22"/>
      <c r="F61" s="392"/>
      <c r="G61" s="279"/>
      <c r="N61" s="3">
        <f t="shared" si="1"/>
        <v>0</v>
      </c>
      <c r="U61" s="1">
        <v>50509968871</v>
      </c>
    </row>
    <row r="62" spans="2:21">
      <c r="B62" s="22"/>
      <c r="F62" s="392"/>
      <c r="G62" s="279"/>
      <c r="N62" s="3">
        <f t="shared" si="1"/>
        <v>0</v>
      </c>
      <c r="U62" s="1">
        <v>760179296</v>
      </c>
    </row>
    <row r="63" spans="2:21">
      <c r="B63" s="22"/>
      <c r="F63" s="392"/>
      <c r="G63" s="279"/>
      <c r="N63" s="3">
        <f t="shared" si="1"/>
        <v>0</v>
      </c>
      <c r="U63" s="1">
        <f>U61+U62</f>
        <v>51270148167</v>
      </c>
    </row>
    <row r="64" spans="2:21">
      <c r="B64" s="22"/>
      <c r="F64" s="392"/>
      <c r="G64" s="279"/>
      <c r="N64" s="3">
        <f t="shared" si="1"/>
        <v>0</v>
      </c>
      <c r="U64" s="1">
        <v>216608150371</v>
      </c>
    </row>
    <row r="65" spans="2:21">
      <c r="B65" s="22"/>
      <c r="F65" s="392"/>
      <c r="G65" s="279"/>
      <c r="N65" s="3">
        <f t="shared" si="1"/>
        <v>0</v>
      </c>
      <c r="U65" s="1">
        <v>1859602398</v>
      </c>
    </row>
    <row r="66" spans="2:21">
      <c r="B66" s="22"/>
      <c r="N66" s="3">
        <f t="shared" si="1"/>
        <v>0</v>
      </c>
      <c r="U66" s="1">
        <f>U64+U65</f>
        <v>218467752769</v>
      </c>
    </row>
    <row r="67" spans="2:21">
      <c r="B67" s="22"/>
      <c r="N67" s="3">
        <f t="shared" si="1"/>
        <v>0</v>
      </c>
    </row>
    <row r="68" spans="2:21">
      <c r="B68" s="22"/>
      <c r="N68" s="3">
        <f t="shared" si="1"/>
        <v>0</v>
      </c>
    </row>
    <row r="69" spans="2:21">
      <c r="B69" s="22"/>
      <c r="N69" s="3">
        <f t="shared" si="1"/>
        <v>0</v>
      </c>
    </row>
    <row r="70" spans="2:21">
      <c r="B70" s="22"/>
      <c r="N70" s="3">
        <f t="shared" si="1"/>
        <v>0</v>
      </c>
    </row>
    <row r="71" spans="2:21">
      <c r="B71" s="22"/>
      <c r="N71" s="3">
        <f t="shared" si="1"/>
        <v>0</v>
      </c>
    </row>
    <row r="72" spans="2:21">
      <c r="B72" s="22"/>
      <c r="N72" s="3">
        <f t="shared" ref="N72:N99" si="5">E72-F72</f>
        <v>0</v>
      </c>
    </row>
    <row r="73" spans="2:21">
      <c r="B73" s="22"/>
      <c r="N73" s="3">
        <f t="shared" si="5"/>
        <v>0</v>
      </c>
    </row>
    <row r="74" spans="2:21">
      <c r="B74" s="22"/>
      <c r="N74" s="3">
        <f t="shared" si="5"/>
        <v>0</v>
      </c>
    </row>
    <row r="75" spans="2:21">
      <c r="B75" s="22"/>
      <c r="N75" s="3">
        <f t="shared" si="5"/>
        <v>0</v>
      </c>
    </row>
    <row r="76" spans="2:21">
      <c r="B76" s="22"/>
      <c r="N76" s="3">
        <f t="shared" si="5"/>
        <v>0</v>
      </c>
    </row>
    <row r="77" spans="2:21">
      <c r="B77" s="22"/>
      <c r="N77" s="3">
        <f t="shared" si="5"/>
        <v>0</v>
      </c>
    </row>
    <row r="78" spans="2:21">
      <c r="B78" s="22"/>
      <c r="N78" s="3">
        <f t="shared" si="5"/>
        <v>0</v>
      </c>
    </row>
    <row r="79" spans="2:21">
      <c r="B79" s="22"/>
      <c r="N79" s="3">
        <f t="shared" si="5"/>
        <v>0</v>
      </c>
    </row>
    <row r="80" spans="2:21">
      <c r="B80" s="22"/>
      <c r="N80" s="3">
        <f t="shared" si="5"/>
        <v>0</v>
      </c>
    </row>
    <row r="81" spans="2:14">
      <c r="B81" s="22"/>
      <c r="N81" s="3">
        <f t="shared" si="5"/>
        <v>0</v>
      </c>
    </row>
    <row r="82" spans="2:14">
      <c r="B82" s="22"/>
      <c r="N82" s="3">
        <f t="shared" si="5"/>
        <v>0</v>
      </c>
    </row>
    <row r="83" spans="2:14">
      <c r="B83" s="22"/>
      <c r="N83" s="3">
        <f t="shared" si="5"/>
        <v>0</v>
      </c>
    </row>
    <row r="84" spans="2:14">
      <c r="B84" s="22"/>
      <c r="N84" s="3">
        <f t="shared" si="5"/>
        <v>0</v>
      </c>
    </row>
    <row r="85" spans="2:14">
      <c r="B85" s="22"/>
      <c r="N85" s="3">
        <f t="shared" si="5"/>
        <v>0</v>
      </c>
    </row>
    <row r="86" spans="2:14">
      <c r="B86" s="22"/>
      <c r="N86" s="3">
        <f t="shared" si="5"/>
        <v>0</v>
      </c>
    </row>
    <row r="87" spans="2:14">
      <c r="B87" s="22"/>
      <c r="N87" s="3">
        <f t="shared" si="5"/>
        <v>0</v>
      </c>
    </row>
    <row r="88" spans="2:14">
      <c r="B88" s="22"/>
      <c r="N88" s="3">
        <f t="shared" si="5"/>
        <v>0</v>
      </c>
    </row>
    <row r="89" spans="2:14">
      <c r="B89" s="22"/>
      <c r="N89" s="3">
        <f t="shared" si="5"/>
        <v>0</v>
      </c>
    </row>
    <row r="90" spans="2:14">
      <c r="B90" s="22"/>
      <c r="N90" s="3">
        <f t="shared" si="5"/>
        <v>0</v>
      </c>
    </row>
    <row r="91" spans="2:14">
      <c r="B91" s="22"/>
      <c r="N91" s="3">
        <f t="shared" si="5"/>
        <v>0</v>
      </c>
    </row>
    <row r="92" spans="2:14">
      <c r="B92" s="22"/>
      <c r="N92" s="3">
        <f t="shared" si="5"/>
        <v>0</v>
      </c>
    </row>
    <row r="93" spans="2:14">
      <c r="B93" s="22"/>
      <c r="N93" s="3">
        <f t="shared" si="5"/>
        <v>0</v>
      </c>
    </row>
    <row r="94" spans="2:14">
      <c r="B94" s="22"/>
      <c r="N94" s="3">
        <f t="shared" si="5"/>
        <v>0</v>
      </c>
    </row>
    <row r="95" spans="2:14">
      <c r="B95" s="22"/>
      <c r="N95" s="3">
        <f t="shared" si="5"/>
        <v>0</v>
      </c>
    </row>
    <row r="96" spans="2:14">
      <c r="B96" s="22"/>
      <c r="N96" s="3">
        <f t="shared" si="5"/>
        <v>0</v>
      </c>
    </row>
    <row r="97" spans="2:14">
      <c r="B97" s="22"/>
      <c r="N97" s="3">
        <f t="shared" si="5"/>
        <v>0</v>
      </c>
    </row>
    <row r="98" spans="2:14">
      <c r="B98" s="22"/>
      <c r="N98" s="3">
        <f t="shared" si="5"/>
        <v>0</v>
      </c>
    </row>
    <row r="99" spans="2:14">
      <c r="B99" s="22"/>
      <c r="N99" s="3">
        <f t="shared" si="5"/>
        <v>0</v>
      </c>
    </row>
    <row r="100" spans="2:14">
      <c r="B100" s="22"/>
    </row>
    <row r="101" spans="2:14">
      <c r="B101" s="22"/>
    </row>
    <row r="102" spans="2:14">
      <c r="B102" s="22"/>
    </row>
    <row r="103" spans="2:14">
      <c r="B103" s="22"/>
    </row>
    <row r="104" spans="2:14">
      <c r="B104" s="22"/>
    </row>
    <row r="105" spans="2:14">
      <c r="B105" s="22"/>
    </row>
    <row r="106" spans="2:14">
      <c r="B106" s="22"/>
    </row>
    <row r="107" spans="2:14">
      <c r="B107" s="22"/>
    </row>
    <row r="108" spans="2:14">
      <c r="B108" s="22"/>
    </row>
    <row r="109" spans="2:14">
      <c r="B109" s="22"/>
    </row>
    <row r="110" spans="2:14">
      <c r="B110" s="22"/>
    </row>
    <row r="111" spans="2:14">
      <c r="B111" s="22"/>
    </row>
    <row r="112" spans="2:14">
      <c r="B112" s="22"/>
    </row>
    <row r="113" spans="2:2">
      <c r="B113" s="22"/>
    </row>
    <row r="114" spans="2:2">
      <c r="B114" s="22"/>
    </row>
  </sheetData>
  <mergeCells count="12">
    <mergeCell ref="X33:X37"/>
    <mergeCell ref="I1:J5"/>
    <mergeCell ref="A5:A6"/>
    <mergeCell ref="B5:B6"/>
    <mergeCell ref="C5:D5"/>
    <mergeCell ref="E5:F5"/>
    <mergeCell ref="G5:H5"/>
    <mergeCell ref="A1:B1"/>
    <mergeCell ref="A2:H2"/>
    <mergeCell ref="A3:H3"/>
    <mergeCell ref="F4:H4"/>
    <mergeCell ref="D1:H1"/>
  </mergeCells>
  <printOptions horizontalCentered="1"/>
  <pageMargins left="0.4" right="0.28000000000000003" top="0.75" bottom="0.75" header="0.47" footer="0.47"/>
  <pageSetup paperSize="9" scale="95" orientation="portrait" r:id="rId1"/>
  <headerFooter>
    <oddHeader>&amp;C&amp;P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84"/>
  <sheetViews>
    <sheetView zoomScaleNormal="100" workbookViewId="0">
      <selection activeCell="A3" sqref="A3:E3"/>
    </sheetView>
  </sheetViews>
  <sheetFormatPr defaultRowHeight="15.75"/>
  <cols>
    <col min="1" max="1" width="5" style="42" customWidth="1"/>
    <col min="2" max="2" width="36" style="117" customWidth="1"/>
    <col min="3" max="3" width="15.625" style="23" customWidth="1"/>
    <col min="4" max="4" width="15.875" style="117" customWidth="1"/>
    <col min="5" max="5" width="11.125" style="117" customWidth="1"/>
    <col min="6" max="6" width="18" style="117" hidden="1" customWidth="1"/>
    <col min="7" max="7" width="13.625" style="117" hidden="1" customWidth="1"/>
    <col min="8" max="8" width="18.125" style="117" hidden="1" customWidth="1"/>
    <col min="9" max="10" width="9" style="117" hidden="1" customWidth="1"/>
    <col min="11" max="12" width="0" style="117" hidden="1" customWidth="1"/>
    <col min="13" max="16384" width="9" style="117"/>
  </cols>
  <sheetData>
    <row r="1" spans="1:8" ht="33" customHeight="1">
      <c r="A1" s="938"/>
      <c r="B1" s="938"/>
      <c r="C1" s="940" t="s">
        <v>489</v>
      </c>
      <c r="D1" s="940"/>
      <c r="E1" s="940"/>
      <c r="F1" s="116"/>
    </row>
    <row r="2" spans="1:8" ht="23.25" customHeight="1">
      <c r="A2" s="939" t="s">
        <v>687</v>
      </c>
      <c r="B2" s="939"/>
      <c r="C2" s="939"/>
      <c r="D2" s="939"/>
      <c r="E2" s="939"/>
      <c r="F2" s="937" t="s">
        <v>305</v>
      </c>
      <c r="G2" s="937"/>
      <c r="H2" s="937"/>
    </row>
    <row r="3" spans="1:8" ht="28.5" customHeight="1">
      <c r="A3" s="941" t="s">
        <v>714</v>
      </c>
      <c r="B3" s="941"/>
      <c r="C3" s="941"/>
      <c r="D3" s="941"/>
      <c r="E3" s="941"/>
      <c r="F3" s="937"/>
      <c r="G3" s="937"/>
      <c r="H3" s="937"/>
    </row>
    <row r="4" spans="1:8" ht="27" customHeight="1">
      <c r="B4" s="118"/>
      <c r="C4" s="235">
        <f>+C6-7883230000000</f>
        <v>667543000000</v>
      </c>
      <c r="D4" s="942" t="s">
        <v>18</v>
      </c>
      <c r="E4" s="942"/>
      <c r="F4" s="119"/>
      <c r="G4" s="936" t="s">
        <v>295</v>
      </c>
      <c r="H4" s="936"/>
    </row>
    <row r="5" spans="1:8" s="127" customFormat="1" ht="38.25" customHeight="1">
      <c r="A5" s="231" t="s">
        <v>0</v>
      </c>
      <c r="B5" s="132" t="s">
        <v>30</v>
      </c>
      <c r="C5" s="132" t="s">
        <v>31</v>
      </c>
      <c r="D5" s="132" t="s">
        <v>17</v>
      </c>
      <c r="E5" s="122" t="s">
        <v>32</v>
      </c>
      <c r="F5" s="127">
        <f>D6-'bieu 3-48'!D21</f>
        <v>0</v>
      </c>
      <c r="G5" s="133">
        <f>C6-'bieu 2 chi'!D10</f>
        <v>0</v>
      </c>
      <c r="H5" s="133">
        <f>D6-'bieu 2 chi'!G10</f>
        <v>0</v>
      </c>
    </row>
    <row r="6" spans="1:8" s="126" customFormat="1" ht="24.95" customHeight="1">
      <c r="A6" s="230"/>
      <c r="B6" s="517" t="s">
        <v>83</v>
      </c>
      <c r="C6" s="123">
        <f>C7+C28+C65+C66+C67+C68</f>
        <v>8550773000000</v>
      </c>
      <c r="D6" s="123">
        <f>D7+D28+D65+D66+D67+D68-D66</f>
        <v>11177173807546</v>
      </c>
      <c r="E6" s="233">
        <f>D6/C6</f>
        <v>1.3071536114391062</v>
      </c>
      <c r="F6" s="126">
        <f>C6-'bieu 2 chi'!D10</f>
        <v>0</v>
      </c>
    </row>
    <row r="7" spans="1:8" s="126" customFormat="1" ht="24.95" customHeight="1">
      <c r="A7" s="230" t="s">
        <v>9</v>
      </c>
      <c r="B7" s="11" t="s">
        <v>79</v>
      </c>
      <c r="C7" s="123">
        <f>C8+C19+C23+C24+C25+C26+C27</f>
        <v>6607350000000</v>
      </c>
      <c r="D7" s="123">
        <f>D8+D19+D23+D24+D25+D26+D27</f>
        <v>6800087526216</v>
      </c>
      <c r="E7" s="233">
        <f>D7/C7</f>
        <v>1.029170170524643</v>
      </c>
      <c r="F7" s="126">
        <f>C7-'bieu 2 chi'!D11</f>
        <v>0</v>
      </c>
      <c r="H7" s="126">
        <v>8126961552290</v>
      </c>
    </row>
    <row r="8" spans="1:8" s="128" customFormat="1" ht="24.95" customHeight="1">
      <c r="A8" s="230" t="s">
        <v>1</v>
      </c>
      <c r="B8" s="11" t="s">
        <v>5</v>
      </c>
      <c r="C8" s="123">
        <f>+C9+C18</f>
        <v>794592000000</v>
      </c>
      <c r="D8" s="123">
        <f>+D9+D18</f>
        <v>827537183453</v>
      </c>
      <c r="E8" s="233">
        <f>D8/C8</f>
        <v>1.041461760819389</v>
      </c>
      <c r="F8" s="126">
        <f>C8-'bieu 2 chi'!D12</f>
        <v>0</v>
      </c>
    </row>
    <row r="9" spans="1:8" s="128" customFormat="1" ht="24.95" customHeight="1">
      <c r="A9" s="110" t="s">
        <v>39</v>
      </c>
      <c r="B9" s="11" t="s">
        <v>47</v>
      </c>
      <c r="C9" s="123">
        <f>'bieu 2 chi'!D13</f>
        <v>794592000000</v>
      </c>
      <c r="D9" s="239">
        <f>'bieu 2 chi'!G13</f>
        <v>758227122561</v>
      </c>
      <c r="E9" s="103">
        <f>D9/C9</f>
        <v>0.95423452861468527</v>
      </c>
      <c r="F9" s="128">
        <f>C9-'bieu 2 chi'!D13</f>
        <v>0</v>
      </c>
    </row>
    <row r="10" spans="1:8" s="267" customFormat="1" ht="24.95" customHeight="1">
      <c r="A10" s="265"/>
      <c r="B10" s="108" t="s">
        <v>100</v>
      </c>
      <c r="C10" s="266"/>
      <c r="D10" s="266"/>
      <c r="E10" s="102"/>
      <c r="F10" s="267">
        <f>C10-'bieu 2 chi'!D14</f>
        <v>0</v>
      </c>
    </row>
    <row r="11" spans="1:8" s="126" customFormat="1" ht="24.95" customHeight="1">
      <c r="A11" s="107" t="s">
        <v>53</v>
      </c>
      <c r="B11" s="105" t="s">
        <v>56</v>
      </c>
      <c r="C11" s="124"/>
      <c r="D11" s="113">
        <f>'bieu 2 chi'!G17</f>
        <v>138731529038</v>
      </c>
      <c r="E11" s="236"/>
    </row>
    <row r="12" spans="1:8" s="126" customFormat="1" ht="24.95" customHeight="1">
      <c r="A12" s="107" t="s">
        <v>53</v>
      </c>
      <c r="B12" s="105" t="s">
        <v>49</v>
      </c>
      <c r="C12" s="124"/>
      <c r="D12" s="113">
        <f>'bieu 2 chi'!G18</f>
        <v>28227892131</v>
      </c>
      <c r="E12" s="236"/>
    </row>
    <row r="13" spans="1:8" s="267" customFormat="1" ht="24.95" customHeight="1">
      <c r="A13" s="265"/>
      <c r="B13" s="108" t="s">
        <v>50</v>
      </c>
      <c r="C13" s="268">
        <f>C14+C15+C16</f>
        <v>794592000000</v>
      </c>
      <c r="D13" s="268">
        <f>D14+D15+D16</f>
        <v>758227122561</v>
      </c>
      <c r="E13" s="236">
        <f>D13/C13</f>
        <v>0.95423452861468527</v>
      </c>
    </row>
    <row r="14" spans="1:8" s="357" customFormat="1" ht="24.95" customHeight="1">
      <c r="A14" s="356" t="s">
        <v>53</v>
      </c>
      <c r="B14" s="352" t="s">
        <v>290</v>
      </c>
      <c r="C14" s="124">
        <f>'bieu 2 chi'!D28</f>
        <v>609592000000</v>
      </c>
      <c r="D14" s="124">
        <f>'bieu 2 chi'!G28</f>
        <v>618400306996</v>
      </c>
      <c r="E14" s="355">
        <f>D14/C14</f>
        <v>1.0144495121261434</v>
      </c>
    </row>
    <row r="15" spans="1:8" s="357" customFormat="1" ht="24.95" customHeight="1">
      <c r="A15" s="407" t="s">
        <v>53</v>
      </c>
      <c r="B15" s="374" t="s">
        <v>13</v>
      </c>
      <c r="C15" s="408">
        <f>'bieu 2 chi'!D29</f>
        <v>158000000000</v>
      </c>
      <c r="D15" s="124">
        <f>'bieu 2 chi'!G29</f>
        <v>114169930565</v>
      </c>
      <c r="E15" s="355">
        <f>D15/C15</f>
        <v>0.72259449724683544</v>
      </c>
    </row>
    <row r="16" spans="1:8" s="357" customFormat="1" ht="24.95" customHeight="1">
      <c r="A16" s="356" t="s">
        <v>53</v>
      </c>
      <c r="B16" s="352" t="s">
        <v>101</v>
      </c>
      <c r="C16" s="124">
        <f>'bieu 2 chi'!D30</f>
        <v>27000000000</v>
      </c>
      <c r="D16" s="124">
        <f>'bieu 2 chi'!G30</f>
        <v>25656885000</v>
      </c>
      <c r="E16" s="355">
        <f>D16/C16</f>
        <v>0.95025499999999996</v>
      </c>
    </row>
    <row r="17" spans="1:11" s="126" customFormat="1" ht="24.95" hidden="1" customHeight="1">
      <c r="A17" s="232">
        <v>2</v>
      </c>
      <c r="B17" s="105" t="s">
        <v>102</v>
      </c>
      <c r="C17" s="124"/>
      <c r="D17" s="113"/>
      <c r="E17" s="109"/>
      <c r="F17" s="126" t="s">
        <v>607</v>
      </c>
    </row>
    <row r="18" spans="1:11" s="128" customFormat="1" ht="24.95" customHeight="1">
      <c r="A18" s="240">
        <v>2</v>
      </c>
      <c r="B18" s="11" t="s">
        <v>54</v>
      </c>
      <c r="C18" s="123"/>
      <c r="D18" s="24">
        <f>'bieu 2 chi'!G32</f>
        <v>69310060892</v>
      </c>
      <c r="E18" s="103"/>
    </row>
    <row r="19" spans="1:11" s="128" customFormat="1" ht="24.95" customHeight="1">
      <c r="A19" s="230" t="s">
        <v>2</v>
      </c>
      <c r="B19" s="11" t="s">
        <v>6</v>
      </c>
      <c r="C19" s="123">
        <f>'bieu 3-48'!C24</f>
        <v>5659469000000</v>
      </c>
      <c r="D19" s="125">
        <f>'bieu 2 chi'!G36</f>
        <v>5920204473863</v>
      </c>
      <c r="E19" s="233">
        <f>D19/C19</f>
        <v>1.0460706603151284</v>
      </c>
    </row>
    <row r="20" spans="1:11" s="128" customFormat="1" ht="24.95" customHeight="1">
      <c r="A20" s="230"/>
      <c r="B20" s="108" t="s">
        <v>59</v>
      </c>
      <c r="C20" s="123"/>
      <c r="D20" s="125"/>
      <c r="E20" s="103"/>
    </row>
    <row r="21" spans="1:11" s="126" customFormat="1" ht="24.95" customHeight="1">
      <c r="A21" s="107" t="s">
        <v>51</v>
      </c>
      <c r="B21" s="105" t="s">
        <v>14</v>
      </c>
      <c r="C21" s="124">
        <f>'bieu 2 chi'!D64</f>
        <v>2511911000000</v>
      </c>
      <c r="D21" s="113">
        <f>'bieu 2 chi'!G64</f>
        <v>2381720112411</v>
      </c>
      <c r="E21" s="106">
        <f t="shared" ref="E21:E23" si="0">D21/C21</f>
        <v>0.94817058104805463</v>
      </c>
    </row>
    <row r="22" spans="1:11" s="126" customFormat="1" ht="24.95" customHeight="1">
      <c r="A22" s="107" t="s">
        <v>51</v>
      </c>
      <c r="B22" s="105" t="s">
        <v>49</v>
      </c>
      <c r="C22" s="124">
        <f>'bieu 2 chi'!D115</f>
        <v>13584000000</v>
      </c>
      <c r="D22" s="113">
        <f>'bieu 2 chi'!G115</f>
        <v>12292494400</v>
      </c>
      <c r="E22" s="106">
        <f t="shared" si="0"/>
        <v>0.90492449941107189</v>
      </c>
    </row>
    <row r="23" spans="1:11" s="128" customFormat="1" ht="37.5" customHeight="1">
      <c r="A23" s="230" t="s">
        <v>3</v>
      </c>
      <c r="B23" s="11" t="s">
        <v>93</v>
      </c>
      <c r="C23" s="123">
        <f>'bieu 2 chi'!D168</f>
        <v>250000000</v>
      </c>
      <c r="D23" s="131">
        <f>'bieu 2 chi'!G168</f>
        <v>246820900</v>
      </c>
      <c r="E23" s="103">
        <f t="shared" si="0"/>
        <v>0.98728360000000004</v>
      </c>
    </row>
    <row r="24" spans="1:11" s="128" customFormat="1" ht="24.95" customHeight="1">
      <c r="A24" s="517" t="s">
        <v>22</v>
      </c>
      <c r="B24" s="11" t="s">
        <v>94</v>
      </c>
      <c r="C24" s="24">
        <f>'bieu 2 chi'!D169</f>
        <v>1000000000</v>
      </c>
      <c r="D24" s="24">
        <f>'bieu 2 chi'!G169</f>
        <v>1000000000</v>
      </c>
      <c r="E24" s="103">
        <f>D24/C24</f>
        <v>1</v>
      </c>
    </row>
    <row r="25" spans="1:11" s="128" customFormat="1" ht="24.95" customHeight="1">
      <c r="A25" s="517" t="s">
        <v>28</v>
      </c>
      <c r="B25" s="11" t="s">
        <v>99</v>
      </c>
      <c r="C25" s="515"/>
      <c r="D25" s="517">
        <f>'bieu 2 chi'!G171</f>
        <v>51099048000</v>
      </c>
      <c r="E25" s="103"/>
    </row>
    <row r="26" spans="1:11" s="128" customFormat="1" ht="24.95" customHeight="1">
      <c r="A26" s="517" t="s">
        <v>38</v>
      </c>
      <c r="B26" s="150" t="s">
        <v>8</v>
      </c>
      <c r="C26" s="152">
        <f>'bieu 2 chi'!D170</f>
        <v>132770000000</v>
      </c>
      <c r="D26" s="153"/>
      <c r="E26" s="151"/>
    </row>
    <row r="27" spans="1:11" s="128" customFormat="1" ht="24.95" customHeight="1">
      <c r="A27" s="153" t="s">
        <v>38</v>
      </c>
      <c r="B27" s="11" t="s">
        <v>300</v>
      </c>
      <c r="C27" s="152">
        <f>'bieu 2 chi'!D175+'bieu 2 chi'!D176</f>
        <v>19269000000</v>
      </c>
      <c r="D27" s="153"/>
      <c r="E27" s="151"/>
    </row>
    <row r="28" spans="1:11" s="126" customFormat="1" ht="24.95" customHeight="1">
      <c r="A28" s="230" t="s">
        <v>10</v>
      </c>
      <c r="B28" s="11" t="s">
        <v>103</v>
      </c>
      <c r="C28" s="123">
        <f>C29+C36</f>
        <v>1920423000000</v>
      </c>
      <c r="D28" s="123">
        <f>+D29+D36</f>
        <v>1877482630000</v>
      </c>
      <c r="E28" s="103"/>
    </row>
    <row r="29" spans="1:11" s="128" customFormat="1" ht="24.95" customHeight="1">
      <c r="A29" s="230" t="s">
        <v>1</v>
      </c>
      <c r="B29" s="11" t="s">
        <v>35</v>
      </c>
      <c r="C29" s="123">
        <f>+C30+C33</f>
        <v>1046818000000</v>
      </c>
      <c r="D29" s="123">
        <f>+D30+D33</f>
        <v>1129313010937</v>
      </c>
      <c r="E29" s="103">
        <f>D29/C29</f>
        <v>1.0788054952599211</v>
      </c>
    </row>
    <row r="30" spans="1:11" s="128" customFormat="1" ht="24.95" customHeight="1">
      <c r="A30" s="110" t="s">
        <v>39</v>
      </c>
      <c r="B30" s="527" t="s">
        <v>106</v>
      </c>
      <c r="C30" s="123">
        <f>'bieu 2 chi'!D179</f>
        <v>564658000000</v>
      </c>
      <c r="D30" s="123">
        <f>SUM(D31:D32)</f>
        <v>627569394117</v>
      </c>
      <c r="E30" s="103">
        <f>D30/C30</f>
        <v>1.1114150408158567</v>
      </c>
    </row>
    <row r="31" spans="1:11" s="243" customFormat="1" ht="24.95" customHeight="1">
      <c r="A31" s="345"/>
      <c r="B31" s="525" t="s">
        <v>431</v>
      </c>
      <c r="C31" s="242">
        <f>'bieu 2 chi'!D180</f>
        <v>451248000000</v>
      </c>
      <c r="D31" s="242">
        <f>'bieu 2 chi'!G180</f>
        <v>517388129829</v>
      </c>
      <c r="E31" s="526">
        <f t="shared" ref="E31:E35" si="1">D31/C31</f>
        <v>1.1465715744535157</v>
      </c>
      <c r="K31" s="243" t="s">
        <v>430</v>
      </c>
    </row>
    <row r="32" spans="1:11" s="243" customFormat="1" ht="24.95" customHeight="1">
      <c r="A32" s="345"/>
      <c r="B32" s="525" t="s">
        <v>432</v>
      </c>
      <c r="C32" s="242">
        <f>'bieu 2 chi'!D181</f>
        <v>113410000000</v>
      </c>
      <c r="D32" s="242">
        <f>'bieu 2 chi'!G181</f>
        <v>110181264288</v>
      </c>
      <c r="E32" s="526">
        <f t="shared" si="1"/>
        <v>0.97153041431972487</v>
      </c>
      <c r="K32" s="243" t="s">
        <v>430</v>
      </c>
    </row>
    <row r="33" spans="1:11" s="128" customFormat="1" ht="24.95" customHeight="1">
      <c r="A33" s="530">
        <v>2</v>
      </c>
      <c r="B33" s="528" t="s">
        <v>105</v>
      </c>
      <c r="C33" s="123">
        <f>'bieu 2 chi'!D187</f>
        <v>482160000000</v>
      </c>
      <c r="D33" s="239">
        <f>'bieu 2 chi'!G187</f>
        <v>501743616820</v>
      </c>
      <c r="E33" s="103">
        <f>D33/C33</f>
        <v>1.0406164277833085</v>
      </c>
    </row>
    <row r="34" spans="1:11" s="126" customFormat="1" ht="24.95" customHeight="1">
      <c r="A34" s="529"/>
      <c r="B34" s="490" t="s">
        <v>431</v>
      </c>
      <c r="C34" s="124">
        <f>'bieu 2 chi'!D188</f>
        <v>367860000000</v>
      </c>
      <c r="D34" s="113">
        <f>'bieu 2 chi'!G188</f>
        <v>392493845184</v>
      </c>
      <c r="E34" s="526">
        <f t="shared" si="1"/>
        <v>1.0669652726145817</v>
      </c>
    </row>
    <row r="35" spans="1:11" s="126" customFormat="1" ht="24.95" customHeight="1">
      <c r="A35" s="529"/>
      <c r="B35" s="490" t="s">
        <v>432</v>
      </c>
      <c r="C35" s="124">
        <f>'bieu 2 chi'!D189</f>
        <v>114300000000</v>
      </c>
      <c r="D35" s="113">
        <f>'bieu 2 chi'!G189</f>
        <v>109249771636</v>
      </c>
      <c r="E35" s="526">
        <f t="shared" si="1"/>
        <v>0.95581602481189853</v>
      </c>
    </row>
    <row r="36" spans="1:11" s="128" customFormat="1" ht="24.95" customHeight="1">
      <c r="A36" s="230" t="s">
        <v>2</v>
      </c>
      <c r="B36" s="11" t="s">
        <v>36</v>
      </c>
      <c r="C36" s="123">
        <f>C37+C54</f>
        <v>873605000000</v>
      </c>
      <c r="D36" s="123">
        <f>D37+D54</f>
        <v>748169619063</v>
      </c>
      <c r="E36" s="233">
        <f>D36/C36</f>
        <v>0.85641636559200096</v>
      </c>
    </row>
    <row r="37" spans="1:11" s="129" customFormat="1" ht="24.95" customHeight="1">
      <c r="A37" s="111" t="s">
        <v>39</v>
      </c>
      <c r="B37" s="112" t="s">
        <v>107</v>
      </c>
      <c r="C37" s="114">
        <f>C38+C49</f>
        <v>226750000000</v>
      </c>
      <c r="D37" s="114">
        <f>D38+D49</f>
        <v>115099354050</v>
      </c>
      <c r="E37" s="233">
        <f>D37/C37</f>
        <v>0.50760464851157661</v>
      </c>
    </row>
    <row r="38" spans="1:11" s="129" customFormat="1" ht="24.95" customHeight="1">
      <c r="A38" s="111" t="s">
        <v>108</v>
      </c>
      <c r="B38" s="237" t="s">
        <v>483</v>
      </c>
      <c r="C38" s="114">
        <f>SUM(C39:C48)</f>
        <v>105024000000</v>
      </c>
      <c r="D38" s="114">
        <f>SUM(D39:D48)</f>
        <v>81151677050</v>
      </c>
      <c r="E38" s="233">
        <f>D37/C37</f>
        <v>0.50760464851157661</v>
      </c>
    </row>
    <row r="39" spans="1:11" s="263" customFormat="1" ht="33.75" customHeight="1">
      <c r="A39" s="241"/>
      <c r="B39" s="444" t="str">
        <f>'bieu 2 chi'!B193</f>
        <v>CTMT giáo dục nghề nghiệp - việc làm và an toàn lao động</v>
      </c>
      <c r="C39" s="242">
        <f>'bieu 2 chi'!D193</f>
        <v>4435000000</v>
      </c>
      <c r="D39" s="242">
        <f>'bieu 2 chi'!G193</f>
        <v>4368280000</v>
      </c>
      <c r="E39" s="249">
        <f>D39/C39</f>
        <v>0.98495603156708</v>
      </c>
      <c r="K39" s="129"/>
    </row>
    <row r="40" spans="1:11" s="263" customFormat="1" ht="24.95" customHeight="1">
      <c r="A40" s="241"/>
      <c r="B40" s="444" t="str">
        <f>'bieu 2 chi'!B194</f>
        <v>CTMT phát triển hệ hệ thống trợ giúp xã hội</v>
      </c>
      <c r="C40" s="242">
        <f>'bieu 2 chi'!D194</f>
        <v>18634000000</v>
      </c>
      <c r="D40" s="242">
        <f>'bieu 2 chi'!G194</f>
        <v>18136716023</v>
      </c>
      <c r="E40" s="249">
        <f t="shared" ref="E40:E51" si="2">D40/C40</f>
        <v>0.97331308484490719</v>
      </c>
      <c r="K40" s="129"/>
    </row>
    <row r="41" spans="1:11" s="263" customFormat="1" ht="24.95" customHeight="1">
      <c r="A41" s="241"/>
      <c r="B41" s="444" t="str">
        <f>'bieu 2 chi'!B195</f>
        <v>CTMT y tế - dân số</v>
      </c>
      <c r="C41" s="242">
        <f>'bieu 2 chi'!D195</f>
        <v>6915000000</v>
      </c>
      <c r="D41" s="242">
        <f>'bieu 2 chi'!G195</f>
        <v>6513841765</v>
      </c>
      <c r="E41" s="249">
        <f t="shared" si="2"/>
        <v>0.94198724005784529</v>
      </c>
      <c r="K41" s="129"/>
    </row>
    <row r="42" spans="1:11" s="263" customFormat="1" ht="24.95" customHeight="1">
      <c r="A42" s="241"/>
      <c r="B42" s="444" t="str">
        <f>'bieu 2 chi'!B196</f>
        <v>CTMT phát triển văn hóa</v>
      </c>
      <c r="C42" s="242">
        <f>'bieu 2 chi'!D196</f>
        <v>360000000</v>
      </c>
      <c r="D42" s="242">
        <f>'bieu 2 chi'!G196</f>
        <v>359420000</v>
      </c>
      <c r="E42" s="249">
        <f t="shared" si="2"/>
        <v>0.99838888888888888</v>
      </c>
      <c r="K42" s="129"/>
    </row>
    <row r="43" spans="1:11" s="263" customFormat="1" ht="45" customHeight="1">
      <c r="A43" s="241"/>
      <c r="B43" s="444" t="str">
        <f>'bieu 2 chi'!B197</f>
        <v>CTMT đảm bảo trật tự ATGT, phòng cháy, chữa cháy,  phòng chống tội phạm về ma túy</v>
      </c>
      <c r="C43" s="242">
        <f>'bieu 2 chi'!D197</f>
        <v>2280000000</v>
      </c>
      <c r="D43" s="242">
        <f>'bieu 2 chi'!G197</f>
        <v>2250000000</v>
      </c>
      <c r="E43" s="249">
        <f t="shared" si="2"/>
        <v>0.98684210526315785</v>
      </c>
      <c r="K43" s="129"/>
    </row>
    <row r="44" spans="1:11" s="263" customFormat="1" ht="30.75" customHeight="1">
      <c r="A44" s="241"/>
      <c r="B44" s="444" t="str">
        <f>'bieu 2 chi'!B198</f>
        <v>CTMT phát triển  lâm nghiệp bền vững</v>
      </c>
      <c r="C44" s="242">
        <f>'bieu 2 chi'!D198</f>
        <v>30100000000</v>
      </c>
      <c r="D44" s="242">
        <f>'bieu 2 chi'!G198</f>
        <v>6489104083</v>
      </c>
      <c r="E44" s="249">
        <f t="shared" si="2"/>
        <v>0.21558485325581395</v>
      </c>
      <c r="K44" s="129"/>
    </row>
    <row r="45" spans="1:11" s="263" customFormat="1" ht="24.95" hidden="1" customHeight="1">
      <c r="A45" s="241"/>
      <c r="B45" s="444" t="str">
        <f>'bieu 2 chi'!B199</f>
        <v>CTMT tái cơ cấu ngành nông nghiệp và phòng chống giảm nhẹ thiên tai ổn định đời sống dân cư</v>
      </c>
      <c r="C45" s="242">
        <f>'bieu 2 chi'!D199</f>
        <v>0</v>
      </c>
      <c r="D45" s="242">
        <f>'bieu 2 chi'!G199</f>
        <v>0</v>
      </c>
      <c r="E45" s="249" t="e">
        <f t="shared" si="2"/>
        <v>#DIV/0!</v>
      </c>
      <c r="F45" s="263" t="s">
        <v>611</v>
      </c>
      <c r="K45" s="129"/>
    </row>
    <row r="46" spans="1:11" s="263" customFormat="1" ht="24.95" customHeight="1">
      <c r="A46" s="241"/>
      <c r="B46" s="444" t="str">
        <f>'bieu 2 chi'!B200</f>
        <v>CTMT công nghệ thông tin</v>
      </c>
      <c r="C46" s="242">
        <f>'bieu 2 chi'!D200</f>
        <v>2000000000</v>
      </c>
      <c r="D46" s="242">
        <f>'bieu 2 chi'!G200</f>
        <v>3408089179</v>
      </c>
      <c r="E46" s="249">
        <f t="shared" si="2"/>
        <v>1.7040445895</v>
      </c>
      <c r="K46" s="129"/>
    </row>
    <row r="47" spans="1:11" s="263" customFormat="1" ht="24.95" customHeight="1">
      <c r="A47" s="241"/>
      <c r="B47" s="444" t="str">
        <f>'bieu 2 chi'!B201</f>
        <v>CTMT giáo dục vùng núi, vùng dân tộc thiểu số</v>
      </c>
      <c r="C47" s="242">
        <f>'bieu 2 chi'!D201</f>
        <v>40000000000</v>
      </c>
      <c r="D47" s="242">
        <f>'bieu 2 chi'!G201</f>
        <v>39326226000</v>
      </c>
      <c r="E47" s="249">
        <f t="shared" si="2"/>
        <v>0.98315565000000005</v>
      </c>
      <c r="K47" s="129"/>
    </row>
    <row r="48" spans="1:11" s="263" customFormat="1" ht="35.25" customHeight="1">
      <c r="A48" s="241"/>
      <c r="B48" s="444" t="str">
        <f>'bieu 2 chi'!B202</f>
        <v>CTMT ứng phó với biến đổi khí hậu và tăng trưởng xanh</v>
      </c>
      <c r="C48" s="242">
        <f>'bieu 2 chi'!D202</f>
        <v>300000000</v>
      </c>
      <c r="D48" s="242">
        <f>'bieu 2 chi'!G202</f>
        <v>300000000</v>
      </c>
      <c r="E48" s="249">
        <f t="shared" si="2"/>
        <v>1</v>
      </c>
      <c r="K48" s="129"/>
    </row>
    <row r="49" spans="1:11" s="246" customFormat="1" ht="24.95" customHeight="1">
      <c r="A49" s="247" t="s">
        <v>109</v>
      </c>
      <c r="B49" s="245" t="s">
        <v>513</v>
      </c>
      <c r="C49" s="248">
        <f>'bieu 2 chi'!D203</f>
        <v>121726000000</v>
      </c>
      <c r="D49" s="248">
        <f>'bieu 2 chi'!G203</f>
        <v>33947677000</v>
      </c>
      <c r="E49" s="244">
        <f t="shared" si="2"/>
        <v>0.27888599806121944</v>
      </c>
    </row>
    <row r="50" spans="1:11" s="263" customFormat="1" ht="45" customHeight="1">
      <c r="A50" s="345"/>
      <c r="B50" s="346" t="str">
        <f>'bieu 2 chi'!B205</f>
        <v>Chi Đề án phát triển kinh tế -Xã hội vùng các dân tộc  Mảng, La Hủ, Cống theo Quyết định 1672/QĐ-TTg</v>
      </c>
      <c r="C50" s="242">
        <f>'bieu 2 chi'!D205</f>
        <v>23170000000</v>
      </c>
      <c r="D50" s="242">
        <f>'bieu 2 chi'!G205</f>
        <v>19363591000</v>
      </c>
      <c r="E50" s="249">
        <f t="shared" si="2"/>
        <v>0.8357182132067329</v>
      </c>
    </row>
    <row r="51" spans="1:11" s="243" customFormat="1" ht="45" customHeight="1">
      <c r="A51" s="241"/>
      <c r="B51" s="346" t="str">
        <f>'bieu 2 chi'!B206</f>
        <v xml:space="preserve"> KP thực hiện chính sách đặc thù hỗ trợ PTKT-XH vùng dân tộc thiểu số và miền núi giai đoạn 2017-2020 (QĐ 2085/QĐ-TTg)</v>
      </c>
      <c r="C51" s="242">
        <f>'bieu 2 chi'!D206</f>
        <v>2036000000</v>
      </c>
      <c r="D51" s="242">
        <f>'bieu 2 chi'!G206</f>
        <v>3343030000</v>
      </c>
      <c r="E51" s="249">
        <f t="shared" si="2"/>
        <v>1.6419597249508842</v>
      </c>
    </row>
    <row r="52" spans="1:11" s="243" customFormat="1" ht="45" customHeight="1">
      <c r="A52" s="241"/>
      <c r="B52" s="346" t="str">
        <f>'bieu 2 chi'!B207</f>
        <v>Kinh phí thực hiện đề án hỗ trợ, phát triển KT-XH các dân tộc Lự, Si La theo Quyết định 2086/QĐ-TTg</v>
      </c>
      <c r="C52" s="242">
        <f>'bieu 2 chi'!D207</f>
        <v>8511000000</v>
      </c>
      <c r="D52" s="242">
        <f>'bieu 2 chi'!G207</f>
        <v>11066056000</v>
      </c>
      <c r="E52" s="249">
        <f t="shared" ref="E52" si="3">D52/C52</f>
        <v>1.3002063212313477</v>
      </c>
    </row>
    <row r="53" spans="1:11" s="243" customFormat="1" ht="45" customHeight="1">
      <c r="A53" s="241"/>
      <c r="B53" s="346" t="str">
        <f>'bieu 2 chi'!B208</f>
        <v xml:space="preserve"> Dự phòng ngân sách trung ương (Thực hiện khắc phục hậu quả bão lũ)</v>
      </c>
      <c r="C53" s="242"/>
      <c r="D53" s="242">
        <f>'bieu 2 chi'!G208</f>
        <v>175000000</v>
      </c>
      <c r="E53" s="249"/>
    </row>
    <row r="54" spans="1:11" s="243" customFormat="1" ht="24.95" customHeight="1">
      <c r="A54" s="257">
        <v>2</v>
      </c>
      <c r="B54" s="258" t="s">
        <v>113</v>
      </c>
      <c r="C54" s="259">
        <f>'bieu 2 chi'!D209</f>
        <v>646855000000</v>
      </c>
      <c r="D54" s="260">
        <f>D55+D64</f>
        <v>633070265013</v>
      </c>
      <c r="E54" s="252">
        <f>+D54/C54</f>
        <v>0.97868960588230747</v>
      </c>
    </row>
    <row r="55" spans="1:11" s="328" customFormat="1" ht="24.95" customHeight="1">
      <c r="A55" s="253" t="s">
        <v>284</v>
      </c>
      <c r="B55" s="254" t="s">
        <v>66</v>
      </c>
      <c r="C55" s="248">
        <f>'bieu 2 chi'!D210</f>
        <v>0</v>
      </c>
      <c r="D55" s="251">
        <f>SUM(D56:D63)</f>
        <v>508505513213</v>
      </c>
      <c r="E55" s="343"/>
      <c r="F55" s="326"/>
      <c r="G55" s="327"/>
    </row>
    <row r="56" spans="1:11" s="329" customFormat="1" ht="24.95" customHeight="1">
      <c r="A56" s="255"/>
      <c r="B56" s="238" t="str">
        <f>'bieu 2 chi'!B211</f>
        <v>Nguồn vốn phát triển kinh tế vùng</v>
      </c>
      <c r="C56" s="248"/>
      <c r="D56" s="242">
        <f>'bieu 2 chi'!G211</f>
        <v>286797390349</v>
      </c>
      <c r="E56" s="343"/>
      <c r="K56" s="328" t="s">
        <v>430</v>
      </c>
    </row>
    <row r="57" spans="1:11" s="328" customFormat="1" ht="24.95" customHeight="1">
      <c r="A57" s="255"/>
      <c r="B57" s="238" t="str">
        <f>'bieu 2 chi'!B212</f>
        <v>Nguồn dự phòng Ngân sách trung ương</v>
      </c>
      <c r="C57" s="248">
        <f>'bieu 2 chi'!D212</f>
        <v>0</v>
      </c>
      <c r="D57" s="242">
        <f>'bieu 2 chi'!G212</f>
        <v>59547677288</v>
      </c>
      <c r="E57" s="343"/>
      <c r="K57" s="328" t="s">
        <v>430</v>
      </c>
    </row>
    <row r="58" spans="1:11" s="329" customFormat="1" ht="24.95" customHeight="1">
      <c r="A58" s="255"/>
      <c r="B58" s="238" t="str">
        <f>'bieu 2 chi'!B213</f>
        <v>Nguồn trái phiếu chính phủ</v>
      </c>
      <c r="C58" s="248">
        <f>'bieu 2 chi'!D213</f>
        <v>0</v>
      </c>
      <c r="D58" s="242">
        <f>'bieu 2 chi'!G213</f>
        <v>102429481521</v>
      </c>
      <c r="E58" s="343"/>
      <c r="K58" s="328" t="s">
        <v>430</v>
      </c>
    </row>
    <row r="59" spans="1:11" s="329" customFormat="1" ht="37.5" customHeight="1">
      <c r="A59" s="255"/>
      <c r="B59" s="238" t="str">
        <f>'bieu 2 chi'!B214</f>
        <v>Nguồn vốn hỗ trợ DTTS theo Quyết định số 2086/QĐ-TTg</v>
      </c>
      <c r="C59" s="248">
        <f>'bieu 2 chi'!D214</f>
        <v>0</v>
      </c>
      <c r="D59" s="242">
        <f>'bieu 2 chi'!G214</f>
        <v>31154952627</v>
      </c>
      <c r="E59" s="343"/>
      <c r="K59" s="328" t="s">
        <v>430</v>
      </c>
    </row>
    <row r="60" spans="1:11" s="329" customFormat="1" ht="24.95" hidden="1" customHeight="1">
      <c r="A60" s="255"/>
      <c r="B60" s="238" t="str">
        <f>'bieu 2 chi'!B215</f>
        <v>Kinh phí thực hiện chính sách đặc thù hỗ trợ phát triển kinh tế - xã hội vùng dân tộc thiểu số và miền núi giai đoạn 2017-2020 theo Quyết định 2085/QĐ-TTg của Thủ tướng Chính phủ Lai Châu</v>
      </c>
      <c r="C60" s="248">
        <f>'bieu 2 chi'!D215</f>
        <v>0</v>
      </c>
      <c r="D60" s="242">
        <f>'bieu 2 chi'!G215</f>
        <v>24124504428</v>
      </c>
      <c r="E60" s="343"/>
      <c r="K60" s="328" t="s">
        <v>430</v>
      </c>
    </row>
    <row r="61" spans="1:11" s="329" customFormat="1" ht="24.95" customHeight="1">
      <c r="A61" s="255"/>
      <c r="B61" s="238" t="str">
        <f>'bieu 2 chi'!B216</f>
        <v>Nguồn NSTW (dự phòng giai đoạn 2016-2020)</v>
      </c>
      <c r="C61" s="248">
        <f>'bieu 2 chi'!D216</f>
        <v>0</v>
      </c>
      <c r="D61" s="242">
        <f>'bieu 2 chi'!G216</f>
        <v>2985347000</v>
      </c>
      <c r="E61" s="343"/>
      <c r="K61" s="328" t="s">
        <v>430</v>
      </c>
    </row>
    <row r="62" spans="1:11" s="329" customFormat="1" ht="24.95" customHeight="1">
      <c r="A62" s="242"/>
      <c r="B62" s="346" t="s">
        <v>614</v>
      </c>
      <c r="C62" s="248"/>
      <c r="D62" s="242">
        <f>'bieu 2 chi'!G217</f>
        <v>462160000</v>
      </c>
      <c r="E62" s="343"/>
      <c r="K62" s="328"/>
    </row>
    <row r="63" spans="1:11" s="329" customFormat="1" ht="56.25" customHeight="1">
      <c r="A63" s="242"/>
      <c r="B63" s="346" t="s">
        <v>613</v>
      </c>
      <c r="C63" s="248"/>
      <c r="D63" s="242">
        <f>'bieu 2 chi'!G218</f>
        <v>1004000000</v>
      </c>
      <c r="E63" s="343"/>
      <c r="K63" s="328"/>
    </row>
    <row r="64" spans="1:11" s="328" customFormat="1" ht="24.95" customHeight="1">
      <c r="A64" s="250" t="s">
        <v>289</v>
      </c>
      <c r="B64" s="256" t="s">
        <v>286</v>
      </c>
      <c r="C64" s="248">
        <f>'bieu 2 chi'!D219</f>
        <v>0</v>
      </c>
      <c r="D64" s="248">
        <f>'bieu 2 chi'!H219</f>
        <v>124564751800</v>
      </c>
      <c r="E64" s="343"/>
    </row>
    <row r="65" spans="1:6" s="263" customFormat="1" ht="24.95" customHeight="1">
      <c r="A65" s="261" t="s">
        <v>23</v>
      </c>
      <c r="B65" s="258" t="s">
        <v>60</v>
      </c>
      <c r="C65" s="259"/>
      <c r="D65" s="259">
        <f>'bieu 2 chi'!G220</f>
        <v>2084329147522</v>
      </c>
      <c r="E65" s="262"/>
    </row>
    <row r="66" spans="1:6" s="263" customFormat="1" ht="24.95" customHeight="1">
      <c r="A66" s="261" t="s">
        <v>24</v>
      </c>
      <c r="B66" s="258" t="s">
        <v>90</v>
      </c>
      <c r="C66" s="259">
        <f>'bieu 2 chi'!D221</f>
        <v>0</v>
      </c>
      <c r="D66" s="259">
        <f>'bieu 2 chi'!G221</f>
        <v>6206614486524</v>
      </c>
      <c r="E66" s="262"/>
    </row>
    <row r="67" spans="1:6" s="263" customFormat="1" ht="24.95" customHeight="1">
      <c r="A67" s="261" t="s">
        <v>25</v>
      </c>
      <c r="B67" s="258" t="s">
        <v>121</v>
      </c>
      <c r="C67" s="259"/>
      <c r="D67" s="259">
        <f>'bieu 2 chi'!G222</f>
        <v>379596069808</v>
      </c>
      <c r="E67" s="262"/>
      <c r="F67" s="263" t="s">
        <v>610</v>
      </c>
    </row>
    <row r="68" spans="1:6" s="263" customFormat="1" ht="24.95" customHeight="1">
      <c r="A68" s="261" t="s">
        <v>26</v>
      </c>
      <c r="B68" s="258" t="s">
        <v>122</v>
      </c>
      <c r="C68" s="259">
        <f>'bieu 3-48'!C37</f>
        <v>23000000000</v>
      </c>
      <c r="D68" s="259">
        <f>'bieu 2 chi'!G223</f>
        <v>35678434000</v>
      </c>
      <c r="E68" s="252">
        <f>+D68/C68</f>
        <v>1.5512362608695651</v>
      </c>
    </row>
    <row r="69" spans="1:6">
      <c r="D69" s="120"/>
    </row>
    <row r="70" spans="1:6">
      <c r="D70" s="120"/>
    </row>
    <row r="71" spans="1:6">
      <c r="D71" s="120"/>
    </row>
    <row r="72" spans="1:6">
      <c r="D72" s="120"/>
    </row>
    <row r="73" spans="1:6">
      <c r="D73" s="120"/>
    </row>
    <row r="74" spans="1:6">
      <c r="D74" s="120"/>
    </row>
    <row r="75" spans="1:6">
      <c r="D75" s="120"/>
    </row>
    <row r="76" spans="1:6">
      <c r="D76" s="120"/>
    </row>
    <row r="77" spans="1:6">
      <c r="D77" s="120"/>
    </row>
    <row r="78" spans="1:6">
      <c r="D78" s="120"/>
    </row>
    <row r="79" spans="1:6">
      <c r="D79" s="120"/>
    </row>
    <row r="80" spans="1:6">
      <c r="D80" s="120"/>
    </row>
    <row r="81" spans="4:4">
      <c r="D81" s="120"/>
    </row>
    <row r="82" spans="4:4">
      <c r="D82" s="120"/>
    </row>
    <row r="83" spans="4:4">
      <c r="D83" s="120"/>
    </row>
    <row r="84" spans="4:4">
      <c r="D84" s="120"/>
    </row>
  </sheetData>
  <mergeCells count="7">
    <mergeCell ref="G4:H4"/>
    <mergeCell ref="F2:H3"/>
    <mergeCell ref="A1:B1"/>
    <mergeCell ref="A2:E2"/>
    <mergeCell ref="C1:E1"/>
    <mergeCell ref="A3:E3"/>
    <mergeCell ref="D4:E4"/>
  </mergeCells>
  <phoneticPr fontId="5" type="noConversion"/>
  <pageMargins left="0.56000000000000005" right="0.45" top="0.78" bottom="0.88" header="0.5" footer="0.5"/>
  <pageSetup paperSize="9" orientation="portrait" r:id="rId1"/>
  <headerFooter alignWithMargins="0">
    <oddHeader>&amp;C&amp;P</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R71"/>
  <sheetViews>
    <sheetView workbookViewId="0">
      <selection activeCell="A3" sqref="A3:F3"/>
    </sheetView>
  </sheetViews>
  <sheetFormatPr defaultRowHeight="15"/>
  <cols>
    <col min="1" max="1" width="4.75" style="91" customWidth="1"/>
    <col min="2" max="2" width="31.25" style="1" customWidth="1"/>
    <col min="3" max="3" width="13.875" style="7" bestFit="1" customWidth="1"/>
    <col min="4" max="4" width="13.875" style="6" bestFit="1" customWidth="1"/>
    <col min="5" max="5" width="14.375" style="6" bestFit="1" customWidth="1"/>
    <col min="6" max="6" width="8.375" style="280" customWidth="1"/>
    <col min="7" max="7" width="14.125" style="1" hidden="1" customWidth="1"/>
    <col min="8" max="8" width="0" style="1" hidden="1" customWidth="1"/>
    <col min="9" max="9" width="14" style="1" hidden="1" customWidth="1"/>
    <col min="10" max="10" width="16" style="1" hidden="1" customWidth="1"/>
    <col min="11" max="11" width="0" style="1" hidden="1" customWidth="1"/>
    <col min="12" max="12" width="16.75" style="1" hidden="1" customWidth="1"/>
    <col min="13" max="15" width="0" style="1" hidden="1" customWidth="1"/>
    <col min="16" max="16" width="14.5" style="1" bestFit="1" customWidth="1"/>
    <col min="17" max="16384" width="9" style="1"/>
  </cols>
  <sheetData>
    <row r="1" spans="1:18" ht="17.25" customHeight="1">
      <c r="A1" s="887"/>
      <c r="B1" s="887"/>
      <c r="C1" s="911" t="s">
        <v>490</v>
      </c>
      <c r="D1" s="911"/>
      <c r="E1" s="911"/>
      <c r="F1" s="911"/>
      <c r="G1" s="943" t="s">
        <v>306</v>
      </c>
      <c r="H1" s="943"/>
    </row>
    <row r="2" spans="1:18" ht="31.5" customHeight="1">
      <c r="A2" s="949" t="s">
        <v>616</v>
      </c>
      <c r="B2" s="949"/>
      <c r="C2" s="949"/>
      <c r="D2" s="949"/>
      <c r="E2" s="949"/>
      <c r="F2" s="949"/>
      <c r="G2" s="943"/>
      <c r="H2" s="943"/>
    </row>
    <row r="3" spans="1:18" ht="28.5" customHeight="1">
      <c r="A3" s="950" t="s">
        <v>714</v>
      </c>
      <c r="B3" s="950"/>
      <c r="C3" s="950"/>
      <c r="D3" s="950"/>
      <c r="E3" s="950"/>
      <c r="F3" s="950"/>
    </row>
    <row r="4" spans="1:18" ht="21.75" customHeight="1">
      <c r="A4" s="1"/>
      <c r="B4" s="81"/>
      <c r="C4" s="81"/>
      <c r="D4" s="81"/>
      <c r="E4" s="951" t="s">
        <v>18</v>
      </c>
      <c r="F4" s="951"/>
    </row>
    <row r="5" spans="1:18" s="3" customFormat="1" ht="21" customHeight="1">
      <c r="A5" s="945" t="s">
        <v>0</v>
      </c>
      <c r="B5" s="945" t="s">
        <v>30</v>
      </c>
      <c r="C5" s="947" t="s">
        <v>31</v>
      </c>
      <c r="D5" s="947" t="s">
        <v>17</v>
      </c>
      <c r="E5" s="944" t="s">
        <v>32</v>
      </c>
      <c r="F5" s="944"/>
    </row>
    <row r="6" spans="1:18" s="3" customFormat="1" ht="54.75" customHeight="1">
      <c r="A6" s="946"/>
      <c r="B6" s="946"/>
      <c r="C6" s="948"/>
      <c r="D6" s="948"/>
      <c r="E6" s="82" t="s">
        <v>124</v>
      </c>
      <c r="F6" s="281" t="s">
        <v>197</v>
      </c>
    </row>
    <row r="7" spans="1:18" s="75" customFormat="1" ht="18" customHeight="1">
      <c r="A7" s="87" t="s">
        <v>9</v>
      </c>
      <c r="B7" s="87" t="s">
        <v>10</v>
      </c>
      <c r="C7" s="286">
        <v>1</v>
      </c>
      <c r="D7" s="286">
        <v>2</v>
      </c>
      <c r="E7" s="535" t="s">
        <v>125</v>
      </c>
      <c r="F7" s="536" t="s">
        <v>126</v>
      </c>
      <c r="J7" s="75" t="s">
        <v>295</v>
      </c>
    </row>
    <row r="8" spans="1:18" s="4" customFormat="1" ht="24.95" customHeight="1">
      <c r="A8" s="76"/>
      <c r="B8" s="76" t="s">
        <v>83</v>
      </c>
      <c r="C8" s="264">
        <f>+C9+C10+C51+C50+C49</f>
        <v>8161823000000</v>
      </c>
      <c r="D8" s="264">
        <f>+D9+D10+D51+D50+D49</f>
        <v>9803770201956</v>
      </c>
      <c r="E8" s="16">
        <f t="shared" ref="E8:E12" si="0">+D8-C8</f>
        <v>1641947201956</v>
      </c>
      <c r="F8" s="282">
        <f>+D8/C8</f>
        <v>1.2011740761783243</v>
      </c>
      <c r="I8" s="104">
        <v>9152583192139</v>
      </c>
      <c r="J8" s="130">
        <f>I8-D8</f>
        <v>-651187009817</v>
      </c>
      <c r="L8" s="4">
        <f>C8-C9</f>
        <v>3427698000000</v>
      </c>
      <c r="P8" s="130"/>
      <c r="Q8" s="130">
        <f>D8-'bieu 2 chi'!H10</f>
        <v>0</v>
      </c>
      <c r="R8" s="4" t="s">
        <v>295</v>
      </c>
    </row>
    <row r="9" spans="1:18" ht="43.5" customHeight="1">
      <c r="A9" s="83" t="s">
        <v>9</v>
      </c>
      <c r="B9" s="84" t="s">
        <v>127</v>
      </c>
      <c r="C9" s="324">
        <v>4734125000000</v>
      </c>
      <c r="D9" s="324">
        <f>'bieu 2 chi'!H221</f>
        <v>5075923000000</v>
      </c>
      <c r="E9" s="16">
        <f t="shared" si="0"/>
        <v>341798000000</v>
      </c>
      <c r="F9" s="282">
        <f>+D9/C9</f>
        <v>1.0721987695719906</v>
      </c>
      <c r="K9" s="312">
        <v>3436972</v>
      </c>
      <c r="L9" s="1">
        <v>3436972000000</v>
      </c>
    </row>
    <row r="10" spans="1:18" s="2" customFormat="1" ht="46.5" customHeight="1">
      <c r="A10" s="83" t="s">
        <v>10</v>
      </c>
      <c r="B10" s="84" t="s">
        <v>128</v>
      </c>
      <c r="C10" s="20">
        <f>+C11+C28+C42+C43+C44+C45+C46+C47</f>
        <v>3404698000000</v>
      </c>
      <c r="D10" s="20">
        <f>+D11+D28+D42+D43+D44+D45+D46+D47</f>
        <v>3139637932221</v>
      </c>
      <c r="E10" s="16">
        <f t="shared" si="0"/>
        <v>-265060067779</v>
      </c>
      <c r="F10" s="282">
        <f>+D10/C10</f>
        <v>0.92214872867461373</v>
      </c>
    </row>
    <row r="11" spans="1:18" s="4" customFormat="1" ht="24.95" customHeight="1">
      <c r="A11" s="83" t="s">
        <v>1</v>
      </c>
      <c r="B11" s="84" t="s">
        <v>5</v>
      </c>
      <c r="C11" s="20">
        <f>+C12+C26+C27</f>
        <v>520299000000</v>
      </c>
      <c r="D11" s="20">
        <f>+D12+D26+D27</f>
        <v>507914610071</v>
      </c>
      <c r="E11" s="16">
        <f t="shared" si="0"/>
        <v>-12384389929</v>
      </c>
      <c r="F11" s="282">
        <f>+D11/C11</f>
        <v>0.97619755192879476</v>
      </c>
    </row>
    <row r="12" spans="1:18" s="325" customFormat="1" ht="24.95" customHeight="1">
      <c r="A12" s="330">
        <v>1</v>
      </c>
      <c r="B12" s="331" t="s">
        <v>47</v>
      </c>
      <c r="C12" s="318">
        <f>'bieu 2 chi'!E13</f>
        <v>520299000000</v>
      </c>
      <c r="D12" s="318">
        <f>SUM(D13:D23)</f>
        <v>465662744271</v>
      </c>
      <c r="E12" s="319">
        <f t="shared" si="0"/>
        <v>-54636255729</v>
      </c>
      <c r="F12" s="283">
        <f t="shared" ref="F12" si="1">+D12/C12</f>
        <v>0.89499065781598652</v>
      </c>
    </row>
    <row r="13" spans="1:18" ht="24.95" customHeight="1">
      <c r="A13" s="85"/>
      <c r="B13" s="534" t="str">
        <f>'bieu 2 chi'!B17</f>
        <v>Chi giáo dục - đào tạo và dạy nghề</v>
      </c>
      <c r="C13" s="318"/>
      <c r="D13" s="21">
        <f>'bieu 2 chi'!H17</f>
        <v>74985331390</v>
      </c>
      <c r="E13" s="14">
        <f t="shared" ref="E13:E27" si="2">+D13-C13</f>
        <v>74985331390</v>
      </c>
      <c r="F13" s="282"/>
      <c r="K13" s="1" t="s">
        <v>430</v>
      </c>
    </row>
    <row r="14" spans="1:18" ht="24.95" customHeight="1">
      <c r="A14" s="85"/>
      <c r="B14" s="534" t="str">
        <f>'bieu 2 chi'!B18</f>
        <v>Chi khoa học và công nghệ</v>
      </c>
      <c r="C14" s="318"/>
      <c r="D14" s="21">
        <f>'bieu 2 chi'!H18</f>
        <v>28152552131</v>
      </c>
      <c r="E14" s="14">
        <f t="shared" si="2"/>
        <v>28152552131</v>
      </c>
      <c r="F14" s="282"/>
      <c r="K14" s="1" t="s">
        <v>430</v>
      </c>
    </row>
    <row r="15" spans="1:18" ht="24.95" customHeight="1">
      <c r="A15" s="85"/>
      <c r="B15" s="534" t="str">
        <f>'bieu 2 chi'!B15</f>
        <v>Chi quốc phòng</v>
      </c>
      <c r="C15" s="318"/>
      <c r="D15" s="21">
        <f>'bieu 2 chi'!H15</f>
        <v>57784540520</v>
      </c>
      <c r="E15" s="14">
        <f>+D15-C15</f>
        <v>57784540520</v>
      </c>
      <c r="F15" s="282"/>
      <c r="K15" s="1" t="s">
        <v>430</v>
      </c>
    </row>
    <row r="16" spans="1:18" ht="24.95" customHeight="1">
      <c r="A16" s="85"/>
      <c r="B16" s="534" t="str">
        <f>'bieu 2 chi'!B16</f>
        <v>Chi an ninh và trật tự an toàn xã hội</v>
      </c>
      <c r="C16" s="318"/>
      <c r="D16" s="21">
        <f>'bieu 2 chi'!H16</f>
        <v>10835854012</v>
      </c>
      <c r="E16" s="14">
        <f>+D16-C16</f>
        <v>10835854012</v>
      </c>
      <c r="F16" s="282"/>
      <c r="K16" s="1" t="s">
        <v>430</v>
      </c>
    </row>
    <row r="17" spans="1:11" ht="24.95" customHeight="1">
      <c r="A17" s="85"/>
      <c r="B17" s="534" t="str">
        <f>'bieu 2 chi'!B19</f>
        <v>Chi y tế, dân số và gia đình</v>
      </c>
      <c r="C17" s="318"/>
      <c r="D17" s="21">
        <f>'bieu 2 chi'!H19</f>
        <v>14176711340</v>
      </c>
      <c r="E17" s="14">
        <f t="shared" si="2"/>
        <v>14176711340</v>
      </c>
      <c r="F17" s="282"/>
      <c r="K17" s="1" t="s">
        <v>430</v>
      </c>
    </row>
    <row r="18" spans="1:11" ht="24.95" customHeight="1">
      <c r="A18" s="85"/>
      <c r="B18" s="534" t="str">
        <f>'bieu 2 chi'!B20</f>
        <v>Chi văn hóa thông tin</v>
      </c>
      <c r="C18" s="318"/>
      <c r="D18" s="21">
        <f>'bieu 2 chi'!H20</f>
        <v>15371208833</v>
      </c>
      <c r="E18" s="14">
        <f t="shared" si="2"/>
        <v>15371208833</v>
      </c>
      <c r="F18" s="282"/>
      <c r="K18" s="1" t="s">
        <v>430</v>
      </c>
    </row>
    <row r="19" spans="1:11" ht="24.95" hidden="1" customHeight="1">
      <c r="A19" s="85"/>
      <c r="B19" s="534" t="str">
        <f>'bieu 2 chi'!B21</f>
        <v>Chi phát thanh, truyền hình, thông tấn</v>
      </c>
      <c r="C19" s="318"/>
      <c r="D19" s="21">
        <f>'bieu 2 chi'!H21</f>
        <v>0</v>
      </c>
      <c r="E19" s="14">
        <f t="shared" si="2"/>
        <v>0</v>
      </c>
      <c r="F19" s="282"/>
      <c r="K19" s="1" t="s">
        <v>430</v>
      </c>
    </row>
    <row r="20" spans="1:11" ht="24.95" hidden="1" customHeight="1">
      <c r="A20" s="85"/>
      <c r="B20" s="534" t="str">
        <f>'bieu 2 chi'!B22</f>
        <v>Chi thể dục, thể thao</v>
      </c>
      <c r="C20" s="318"/>
      <c r="D20" s="21">
        <f>'bieu 2 chi'!H22</f>
        <v>0</v>
      </c>
      <c r="E20" s="14">
        <f t="shared" si="2"/>
        <v>0</v>
      </c>
      <c r="F20" s="282"/>
      <c r="K20" s="1" t="s">
        <v>430</v>
      </c>
    </row>
    <row r="21" spans="1:11" ht="24.95" customHeight="1">
      <c r="A21" s="85"/>
      <c r="B21" s="534" t="str">
        <f>'bieu 2 chi'!B23</f>
        <v>Chi bảo vệ môi trường</v>
      </c>
      <c r="C21" s="318"/>
      <c r="D21" s="21">
        <f>'bieu 2 chi'!H23</f>
        <v>14844558075</v>
      </c>
      <c r="E21" s="14">
        <f t="shared" si="2"/>
        <v>14844558075</v>
      </c>
      <c r="F21" s="282"/>
      <c r="K21" s="1" t="s">
        <v>430</v>
      </c>
    </row>
    <row r="22" spans="1:11" ht="24.95" customHeight="1">
      <c r="A22" s="85"/>
      <c r="B22" s="534" t="str">
        <f>'bieu 2 chi'!B24</f>
        <v>Chi các hoạt động kinh tế</v>
      </c>
      <c r="C22" s="318"/>
      <c r="D22" s="21">
        <f>'bieu 2 chi'!H24</f>
        <v>236372651670</v>
      </c>
      <c r="E22" s="14">
        <f t="shared" si="2"/>
        <v>236372651670</v>
      </c>
      <c r="F22" s="282"/>
      <c r="K22" s="1" t="s">
        <v>430</v>
      </c>
    </row>
    <row r="23" spans="1:11" ht="43.5" customHeight="1">
      <c r="A23" s="85"/>
      <c r="B23" s="78" t="str">
        <f>'bieu 2 chi'!B25</f>
        <v>Chi hoạt động của các cơ quan quản lý nhà nước, Đảng, đoàn thể</v>
      </c>
      <c r="C23" s="318"/>
      <c r="D23" s="21">
        <f>'bieu 2 chi'!H25</f>
        <v>13139336300</v>
      </c>
      <c r="E23" s="14">
        <f t="shared" si="2"/>
        <v>13139336300</v>
      </c>
      <c r="F23" s="282"/>
      <c r="K23" s="1" t="s">
        <v>430</v>
      </c>
    </row>
    <row r="24" spans="1:11" ht="24.95" hidden="1" customHeight="1">
      <c r="A24" s="85" t="s">
        <v>132</v>
      </c>
      <c r="B24" s="79" t="s">
        <v>119</v>
      </c>
      <c r="C24" s="21"/>
      <c r="D24" s="21"/>
      <c r="E24" s="14">
        <f t="shared" si="2"/>
        <v>0</v>
      </c>
      <c r="F24" s="282"/>
    </row>
    <row r="25" spans="1:11" ht="24.95" hidden="1" customHeight="1">
      <c r="A25" s="85" t="s">
        <v>133</v>
      </c>
      <c r="B25" s="79" t="s">
        <v>120</v>
      </c>
      <c r="C25" s="21"/>
      <c r="D25" s="21"/>
      <c r="E25" s="14">
        <f t="shared" si="2"/>
        <v>0</v>
      </c>
      <c r="F25" s="282"/>
    </row>
    <row r="26" spans="1:11" ht="67.5" hidden="1" customHeight="1">
      <c r="A26" s="85">
        <v>2</v>
      </c>
      <c r="B26" s="78" t="s">
        <v>102</v>
      </c>
      <c r="C26" s="21"/>
      <c r="D26" s="21"/>
      <c r="E26" s="14">
        <f t="shared" si="2"/>
        <v>0</v>
      </c>
      <c r="F26" s="283"/>
    </row>
    <row r="27" spans="1:11" ht="24.95" customHeight="1">
      <c r="A27" s="85">
        <v>3</v>
      </c>
      <c r="B27" s="79" t="s">
        <v>54</v>
      </c>
      <c r="C27" s="21"/>
      <c r="D27" s="21">
        <f>'bieu 2 chi'!H32</f>
        <v>42251865800</v>
      </c>
      <c r="E27" s="14">
        <f t="shared" si="2"/>
        <v>42251865800</v>
      </c>
      <c r="F27" s="283"/>
    </row>
    <row r="28" spans="1:11" s="4" customFormat="1" ht="24.95" customHeight="1">
      <c r="A28" s="83" t="s">
        <v>2</v>
      </c>
      <c r="B28" s="84" t="s">
        <v>6</v>
      </c>
      <c r="C28" s="20">
        <f>'bieu 2 chi'!E36</f>
        <v>1935155000000</v>
      </c>
      <c r="D28" s="20">
        <f>'bieu 2 chi'!H36</f>
        <v>1917908003154</v>
      </c>
      <c r="E28" s="20">
        <f>SUM(E29:E41)</f>
        <v>-17246996846</v>
      </c>
      <c r="F28" s="282">
        <f t="shared" ref="F28:F41" si="3">+D28/C28</f>
        <v>0.99108753725360499</v>
      </c>
    </row>
    <row r="29" spans="1:11" ht="24.95" customHeight="1">
      <c r="A29" s="85">
        <v>1</v>
      </c>
      <c r="B29" s="86" t="s">
        <v>14</v>
      </c>
      <c r="C29" s="21">
        <f>'bieu 2 chi'!E64</f>
        <v>354376000000</v>
      </c>
      <c r="D29" s="21">
        <f>'bieu 2 chi'!H64</f>
        <v>303464033345</v>
      </c>
      <c r="E29" s="14">
        <f>+D29-C29</f>
        <v>-50911966655</v>
      </c>
      <c r="F29" s="283">
        <f t="shared" si="3"/>
        <v>0.85633348010305443</v>
      </c>
    </row>
    <row r="30" spans="1:11" ht="24.95" customHeight="1">
      <c r="A30" s="85">
        <v>2</v>
      </c>
      <c r="B30" s="86" t="s">
        <v>49</v>
      </c>
      <c r="C30" s="21">
        <f>'bieu 2 chi'!E115</f>
        <v>13584000000</v>
      </c>
      <c r="D30" s="21">
        <f>'bieu 2 chi'!H115</f>
        <v>12292494400</v>
      </c>
      <c r="E30" s="14">
        <f t="shared" ref="E30:E41" si="4">+D30-C30</f>
        <v>-1291505600</v>
      </c>
      <c r="F30" s="283">
        <f t="shared" si="3"/>
        <v>0.90492449941107189</v>
      </c>
    </row>
    <row r="31" spans="1:11" ht="24.95" customHeight="1">
      <c r="A31" s="85">
        <v>3</v>
      </c>
      <c r="B31" s="86" t="s">
        <v>73</v>
      </c>
      <c r="C31" s="21">
        <f>'bieu 2 chi'!E140</f>
        <v>71377000000</v>
      </c>
      <c r="D31" s="21">
        <f>'bieu 2 chi'!H140</f>
        <v>82751620000</v>
      </c>
      <c r="E31" s="14">
        <f>+D31-C31</f>
        <v>11374620000</v>
      </c>
      <c r="F31" s="283">
        <f>+D31/C31</f>
        <v>1.1593597377306415</v>
      </c>
    </row>
    <row r="32" spans="1:11" ht="24.95" customHeight="1">
      <c r="A32" s="87">
        <v>4</v>
      </c>
      <c r="B32" s="86" t="s">
        <v>114</v>
      </c>
      <c r="C32" s="21">
        <f>'bieu 2 chi'!E149</f>
        <v>28182000000</v>
      </c>
      <c r="D32" s="21">
        <f>'bieu 2 chi'!H149</f>
        <v>30681999600</v>
      </c>
      <c r="E32" s="14">
        <f>+D32-C32</f>
        <v>2499999600</v>
      </c>
      <c r="F32" s="283">
        <f>+D32/C32</f>
        <v>1.0887090909090908</v>
      </c>
    </row>
    <row r="33" spans="1:6" ht="24.95" customHeight="1">
      <c r="A33" s="87">
        <v>5</v>
      </c>
      <c r="B33" s="86" t="s">
        <v>115</v>
      </c>
      <c r="C33" s="21">
        <f>'bieu 2 chi'!E96</f>
        <v>694450000000</v>
      </c>
      <c r="D33" s="21">
        <f>'bieu 2 chi'!H96</f>
        <v>749254846745</v>
      </c>
      <c r="E33" s="14">
        <f t="shared" si="4"/>
        <v>54804846745</v>
      </c>
      <c r="F33" s="283">
        <f t="shared" si="3"/>
        <v>1.0789183479660163</v>
      </c>
    </row>
    <row r="34" spans="1:6" ht="24.95" customHeight="1">
      <c r="A34" s="87">
        <v>6</v>
      </c>
      <c r="B34" s="86" t="s">
        <v>129</v>
      </c>
      <c r="C34" s="21">
        <f>'bieu 2 chi'!E116</f>
        <v>19717000000</v>
      </c>
      <c r="D34" s="21">
        <f>'bieu 2 chi'!H116</f>
        <v>19000318865</v>
      </c>
      <c r="E34" s="14">
        <f t="shared" si="4"/>
        <v>-716681135</v>
      </c>
      <c r="F34" s="283">
        <f t="shared" si="3"/>
        <v>0.96365161358218798</v>
      </c>
    </row>
    <row r="35" spans="1:6" s="88" customFormat="1" ht="24.95" customHeight="1">
      <c r="A35" s="87">
        <v>7</v>
      </c>
      <c r="B35" s="86" t="s">
        <v>134</v>
      </c>
      <c r="C35" s="21">
        <f>'bieu 2 chi'!E125</f>
        <v>36671000000</v>
      </c>
      <c r="D35" s="21">
        <f>'bieu 2 chi'!H125</f>
        <v>20801812800</v>
      </c>
      <c r="E35" s="14">
        <f t="shared" si="4"/>
        <v>-15869187200</v>
      </c>
      <c r="F35" s="283">
        <f t="shared" si="3"/>
        <v>0.56725512803032374</v>
      </c>
    </row>
    <row r="36" spans="1:6" s="75" customFormat="1" ht="24.95" customHeight="1">
      <c r="A36" s="87">
        <v>8</v>
      </c>
      <c r="B36" s="86" t="s">
        <v>131</v>
      </c>
      <c r="C36" s="21">
        <f>'bieu 2 chi'!E128</f>
        <v>9650000000</v>
      </c>
      <c r="D36" s="21">
        <f>'bieu 2 chi'!H128</f>
        <v>8362799602</v>
      </c>
      <c r="E36" s="14">
        <f t="shared" si="4"/>
        <v>-1287200398</v>
      </c>
      <c r="F36" s="283">
        <f t="shared" si="3"/>
        <v>0.86661135772020725</v>
      </c>
    </row>
    <row r="37" spans="1:6" s="75" customFormat="1" ht="24.95" customHeight="1">
      <c r="A37" s="87">
        <v>9</v>
      </c>
      <c r="B37" s="86" t="s">
        <v>116</v>
      </c>
      <c r="C37" s="21">
        <f>+'bieu 2 chi'!E157</f>
        <v>5864000000</v>
      </c>
      <c r="D37" s="21">
        <f>'bieu 2 chi'!H157</f>
        <v>6679117489</v>
      </c>
      <c r="E37" s="14">
        <f t="shared" si="4"/>
        <v>815117489</v>
      </c>
      <c r="F37" s="283"/>
    </row>
    <row r="38" spans="1:6" ht="24.95" customHeight="1">
      <c r="A38" s="85">
        <v>10</v>
      </c>
      <c r="B38" s="86" t="s">
        <v>135</v>
      </c>
      <c r="C38" s="21">
        <f>'bieu 2 chi'!E37</f>
        <v>265597000000</v>
      </c>
      <c r="D38" s="21">
        <f>'bieu 2 chi'!H37</f>
        <v>281746881976</v>
      </c>
      <c r="E38" s="14">
        <f t="shared" si="4"/>
        <v>16149881976</v>
      </c>
      <c r="F38" s="283">
        <f t="shared" si="3"/>
        <v>1.0608059653384638</v>
      </c>
    </row>
    <row r="39" spans="1:6" ht="46.5" customHeight="1">
      <c r="A39" s="85">
        <v>11</v>
      </c>
      <c r="B39" s="86" t="s">
        <v>118</v>
      </c>
      <c r="C39" s="21">
        <f>'bieu 2 chi'!E158</f>
        <v>382461000000</v>
      </c>
      <c r="D39" s="21">
        <f>'bieu 2 chi'!H158</f>
        <v>355424590686</v>
      </c>
      <c r="E39" s="14">
        <f t="shared" si="4"/>
        <v>-27036409314</v>
      </c>
      <c r="F39" s="283">
        <f t="shared" si="3"/>
        <v>0.92930936928471142</v>
      </c>
    </row>
    <row r="40" spans="1:6" ht="24.95" customHeight="1">
      <c r="A40" s="87">
        <v>12</v>
      </c>
      <c r="B40" s="86" t="s">
        <v>15</v>
      </c>
      <c r="C40" s="21">
        <f>'bieu 2 chi'!E129</f>
        <v>17376000000</v>
      </c>
      <c r="D40" s="21">
        <f>'bieu 2 chi'!H129</f>
        <v>14494520746</v>
      </c>
      <c r="E40" s="14">
        <f t="shared" si="4"/>
        <v>-2881479254</v>
      </c>
      <c r="F40" s="283">
        <f t="shared" si="3"/>
        <v>0.83416901162523016</v>
      </c>
    </row>
    <row r="41" spans="1:6" ht="24.95" customHeight="1">
      <c r="A41" s="87">
        <v>13</v>
      </c>
      <c r="B41" s="86" t="s">
        <v>136</v>
      </c>
      <c r="C41" s="21">
        <f>'bieu 2 chi'!E162</f>
        <v>35850000000</v>
      </c>
      <c r="D41" s="21">
        <f>'bieu 2 chi'!H162</f>
        <v>32952966900</v>
      </c>
      <c r="E41" s="14">
        <f t="shared" si="4"/>
        <v>-2897033100</v>
      </c>
      <c r="F41" s="283">
        <f t="shared" si="3"/>
        <v>0.91919015062761511</v>
      </c>
    </row>
    <row r="42" spans="1:6" s="4" customFormat="1" ht="42" customHeight="1">
      <c r="A42" s="83" t="s">
        <v>3</v>
      </c>
      <c r="B42" s="84" t="s">
        <v>93</v>
      </c>
      <c r="C42" s="20">
        <f>'bieu 2 chi'!E168</f>
        <v>250000000</v>
      </c>
      <c r="D42" s="20">
        <f>'bieu 2 chi'!H168</f>
        <v>246820900</v>
      </c>
      <c r="E42" s="16">
        <f>+D42-C42</f>
        <v>-3179100</v>
      </c>
      <c r="F42" s="282">
        <f>+D42/C42</f>
        <v>0.98728360000000004</v>
      </c>
    </row>
    <row r="43" spans="1:6" s="4" customFormat="1" ht="24.95" customHeight="1">
      <c r="A43" s="83" t="s">
        <v>22</v>
      </c>
      <c r="B43" s="84" t="s">
        <v>94</v>
      </c>
      <c r="C43" s="20">
        <v>1000000000</v>
      </c>
      <c r="D43" s="20">
        <f>'bieu 2 chi'!H169</f>
        <v>1000000000</v>
      </c>
      <c r="E43" s="16"/>
      <c r="F43" s="857">
        <f>+D43/C43</f>
        <v>1</v>
      </c>
    </row>
    <row r="44" spans="1:6" s="4" customFormat="1" ht="24.95" customHeight="1">
      <c r="A44" s="516" t="s">
        <v>28</v>
      </c>
      <c r="B44" s="84" t="s">
        <v>8</v>
      </c>
      <c r="C44" s="20">
        <f>'bieu 2 chi'!E170</f>
        <v>90362000000</v>
      </c>
      <c r="D44" s="20">
        <f>'bieu 2 chi'!H171</f>
        <v>0</v>
      </c>
      <c r="E44" s="16">
        <f>+D44-C44</f>
        <v>-90362000000</v>
      </c>
      <c r="F44" s="282"/>
    </row>
    <row r="45" spans="1:6" s="4" customFormat="1" ht="69" customHeight="1">
      <c r="A45" s="516" t="s">
        <v>38</v>
      </c>
      <c r="B45" s="84" t="s">
        <v>429</v>
      </c>
      <c r="C45" s="20">
        <f>'bieu 2 chi'!E175</f>
        <v>9350000000</v>
      </c>
      <c r="D45" s="20"/>
      <c r="E45" s="16">
        <f t="shared" ref="E45:E46" si="5">+D45-C45</f>
        <v>-9350000000</v>
      </c>
      <c r="F45" s="282"/>
    </row>
    <row r="46" spans="1:6" s="4" customFormat="1" ht="69" customHeight="1">
      <c r="A46" s="516" t="s">
        <v>123</v>
      </c>
      <c r="B46" s="84" t="s">
        <v>609</v>
      </c>
      <c r="C46" s="20">
        <f>'bieu 2 chi'!E176</f>
        <v>9919000000</v>
      </c>
      <c r="D46" s="20"/>
      <c r="E46" s="16">
        <f t="shared" si="5"/>
        <v>-9919000000</v>
      </c>
      <c r="F46" s="282"/>
    </row>
    <row r="47" spans="1:6" ht="36" customHeight="1">
      <c r="A47" s="83" t="s">
        <v>237</v>
      </c>
      <c r="B47" s="77" t="s">
        <v>712</v>
      </c>
      <c r="C47" s="20">
        <f>'bieu 2 chi'!E177</f>
        <v>838363000000</v>
      </c>
      <c r="D47" s="20">
        <f>'bieu 2 chi'!H177</f>
        <v>712568498096</v>
      </c>
      <c r="E47" s="16">
        <f>+D47-C47</f>
        <v>-125794501904</v>
      </c>
      <c r="F47" s="282">
        <f>+D47/C47</f>
        <v>0.84995222605959475</v>
      </c>
    </row>
    <row r="48" spans="1:6" s="4" customFormat="1" ht="24.95" hidden="1" customHeight="1">
      <c r="A48" s="516"/>
      <c r="B48" s="84"/>
      <c r="C48" s="20"/>
      <c r="D48" s="20"/>
      <c r="E48" s="16"/>
      <c r="F48" s="282"/>
    </row>
    <row r="49" spans="1:6" s="4" customFormat="1" ht="24.95" customHeight="1">
      <c r="A49" s="89" t="s">
        <v>23</v>
      </c>
      <c r="B49" s="80" t="s">
        <v>121</v>
      </c>
      <c r="C49" s="15"/>
      <c r="D49" s="90">
        <f>'bieu 2 chi'!H222</f>
        <v>101334048253</v>
      </c>
      <c r="E49" s="16">
        <f>+D49-C49</f>
        <v>101334048253</v>
      </c>
      <c r="F49" s="282"/>
    </row>
    <row r="50" spans="1:6" ht="24.95" customHeight="1">
      <c r="A50" s="83" t="s">
        <v>24</v>
      </c>
      <c r="B50" s="77" t="s">
        <v>122</v>
      </c>
      <c r="C50" s="20">
        <f>'bieu 2 chi'!E223</f>
        <v>23000000000</v>
      </c>
      <c r="D50" s="20">
        <f>'bieu 2 chi'!H223</f>
        <v>35678434000</v>
      </c>
      <c r="E50" s="16">
        <f>+D50-C50</f>
        <v>12678434000</v>
      </c>
      <c r="F50" s="282">
        <f>+D50/C50</f>
        <v>1.5512362608695651</v>
      </c>
    </row>
    <row r="51" spans="1:6" ht="42.75" customHeight="1">
      <c r="A51" s="516" t="s">
        <v>25</v>
      </c>
      <c r="B51" s="84" t="s">
        <v>60</v>
      </c>
      <c r="C51" s="20"/>
      <c r="D51" s="20">
        <f>'bieu 2 chi'!H220</f>
        <v>1451196787482</v>
      </c>
      <c r="E51" s="16">
        <f>+D51-C51</f>
        <v>1451196787482</v>
      </c>
      <c r="F51" s="282"/>
    </row>
    <row r="52" spans="1:6">
      <c r="C52" s="5"/>
      <c r="D52" s="92"/>
    </row>
    <row r="53" spans="1:6">
      <c r="D53" s="92"/>
    </row>
    <row r="54" spans="1:6">
      <c r="D54" s="92"/>
    </row>
    <row r="55" spans="1:6">
      <c r="D55" s="92"/>
    </row>
    <row r="56" spans="1:6">
      <c r="D56" s="92"/>
    </row>
    <row r="57" spans="1:6">
      <c r="D57" s="92"/>
    </row>
    <row r="58" spans="1:6">
      <c r="D58" s="92"/>
    </row>
    <row r="59" spans="1:6">
      <c r="D59" s="92"/>
    </row>
    <row r="60" spans="1:6">
      <c r="D60" s="92"/>
    </row>
    <row r="61" spans="1:6">
      <c r="D61" s="92"/>
    </row>
    <row r="62" spans="1:6">
      <c r="D62" s="92"/>
    </row>
    <row r="63" spans="1:6">
      <c r="D63" s="92"/>
    </row>
    <row r="64" spans="1:6">
      <c r="D64" s="92"/>
    </row>
    <row r="65" spans="4:4">
      <c r="D65" s="92"/>
    </row>
    <row r="66" spans="4:4">
      <c r="D66" s="92"/>
    </row>
    <row r="67" spans="4:4">
      <c r="D67" s="92"/>
    </row>
    <row r="68" spans="4:4">
      <c r="D68" s="92"/>
    </row>
    <row r="69" spans="4:4">
      <c r="D69" s="92"/>
    </row>
    <row r="70" spans="4:4">
      <c r="D70" s="92"/>
    </row>
    <row r="71" spans="4:4">
      <c r="D71" s="92"/>
    </row>
  </sheetData>
  <mergeCells count="11">
    <mergeCell ref="G1:H2"/>
    <mergeCell ref="E5:F5"/>
    <mergeCell ref="A5:A6"/>
    <mergeCell ref="B5:B6"/>
    <mergeCell ref="C5:C6"/>
    <mergeCell ref="D5:D6"/>
    <mergeCell ref="A1:B1"/>
    <mergeCell ref="A2:F2"/>
    <mergeCell ref="C1:F1"/>
    <mergeCell ref="A3:F3"/>
    <mergeCell ref="E4:F4"/>
  </mergeCells>
  <printOptions horizontalCentered="1"/>
  <pageMargins left="0.45" right="0.27" top="0.75" bottom="0.75" header="0.3" footer="0.47"/>
  <pageSetup paperSize="9" orientation="portrait" r:id="rId1"/>
  <headerFooter>
    <oddHeader>&amp;C&amp;P</oddHead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T102"/>
  <sheetViews>
    <sheetView workbookViewId="0">
      <pane xSplit="2" ySplit="9" topLeftCell="C10" activePane="bottomRight" state="frozen"/>
      <selection activeCell="Z10" sqref="Z10"/>
      <selection pane="topRight" activeCell="Z10" sqref="Z10"/>
      <selection pane="bottomLeft" activeCell="Z10" sqref="Z10"/>
      <selection pane="bottomRight" activeCell="F12" sqref="F12"/>
    </sheetView>
  </sheetViews>
  <sheetFormatPr defaultRowHeight="12.75"/>
  <cols>
    <col min="1" max="1" width="4.25" style="94" customWidth="1"/>
    <col min="2" max="2" width="32" style="6" customWidth="1"/>
    <col min="3" max="3" width="13.75" style="5" customWidth="1"/>
    <col min="4" max="4" width="12.625" style="6" customWidth="1"/>
    <col min="5" max="5" width="12.375" style="6" customWidth="1"/>
    <col min="6" max="6" width="13" style="5" customWidth="1"/>
    <col min="7" max="7" width="12.125" style="5" customWidth="1"/>
    <col min="8" max="8" width="12.25" style="5" customWidth="1"/>
    <col min="9" max="9" width="7" style="270" customWidth="1"/>
    <col min="10" max="10" width="7.25" style="270" bestFit="1" customWidth="1"/>
    <col min="11" max="11" width="8.125" style="270" customWidth="1"/>
    <col min="12" max="12" width="16.25" style="6" hidden="1" customWidth="1"/>
    <col min="13" max="13" width="17.5" style="6" hidden="1" customWidth="1"/>
    <col min="14" max="14" width="0" style="6" hidden="1" customWidth="1"/>
    <col min="15" max="15" width="13.875" style="6" bestFit="1" customWidth="1"/>
    <col min="16" max="17" width="9" style="6"/>
    <col min="18" max="18" width="13.625" style="6" customWidth="1"/>
    <col min="19" max="19" width="14.125" style="6" customWidth="1"/>
    <col min="20" max="20" width="13" style="6" customWidth="1"/>
    <col min="21" max="16384" width="9" style="6"/>
  </cols>
  <sheetData>
    <row r="1" spans="1:20" ht="15.75" customHeight="1">
      <c r="L1" s="954" t="s">
        <v>497</v>
      </c>
      <c r="M1" s="954"/>
    </row>
    <row r="2" spans="1:20" ht="17.25" customHeight="1">
      <c r="A2" s="955"/>
      <c r="B2" s="955"/>
      <c r="C2" s="93"/>
      <c r="D2" s="234"/>
      <c r="E2" s="234"/>
      <c r="F2" s="956" t="s">
        <v>491</v>
      </c>
      <c r="G2" s="956"/>
      <c r="H2" s="956"/>
      <c r="I2" s="956"/>
      <c r="J2" s="956"/>
      <c r="K2" s="956"/>
      <c r="L2" s="954"/>
      <c r="M2" s="954"/>
    </row>
    <row r="3" spans="1:20" ht="36" customHeight="1">
      <c r="A3" s="912" t="s">
        <v>617</v>
      </c>
      <c r="B3" s="912"/>
      <c r="C3" s="912"/>
      <c r="D3" s="912"/>
      <c r="E3" s="912"/>
      <c r="F3" s="912"/>
      <c r="G3" s="912"/>
      <c r="H3" s="912"/>
      <c r="I3" s="912"/>
      <c r="J3" s="912"/>
      <c r="K3" s="912"/>
      <c r="L3" s="954"/>
      <c r="M3" s="954"/>
    </row>
    <row r="4" spans="1:20" ht="18.75" customHeight="1">
      <c r="A4" s="913" t="s">
        <v>714</v>
      </c>
      <c r="B4" s="913"/>
      <c r="C4" s="913"/>
      <c r="D4" s="913"/>
      <c r="E4" s="913"/>
      <c r="F4" s="913"/>
      <c r="G4" s="913"/>
      <c r="H4" s="913"/>
      <c r="I4" s="913"/>
      <c r="J4" s="913"/>
      <c r="K4" s="913"/>
    </row>
    <row r="5" spans="1:20" ht="17.25" customHeight="1">
      <c r="B5" s="95"/>
      <c r="C5" s="95"/>
      <c r="D5" s="95"/>
      <c r="E5" s="95"/>
      <c r="F5" s="95"/>
      <c r="G5" s="95"/>
      <c r="H5" s="953" t="s">
        <v>18</v>
      </c>
      <c r="I5" s="953"/>
      <c r="J5" s="953"/>
      <c r="K5" s="953"/>
    </row>
    <row r="6" spans="1:20" s="100" customFormat="1" hidden="1">
      <c r="A6" s="96"/>
      <c r="B6" s="97"/>
      <c r="C6" s="98"/>
      <c r="D6" s="99"/>
      <c r="E6" s="99"/>
      <c r="F6" s="126">
        <f>'bieu 5-51'!D6-'bieu 7-53'!F10</f>
        <v>0</v>
      </c>
      <c r="G6" s="6">
        <f>G10-'[4]Bieu 62 tong tinh'!$F$10</f>
        <v>651187009817</v>
      </c>
      <c r="H6" s="953"/>
      <c r="I6" s="953"/>
      <c r="J6" s="953"/>
      <c r="K6" s="953"/>
    </row>
    <row r="7" spans="1:20" s="311" customFormat="1" ht="24.75" customHeight="1">
      <c r="A7" s="906" t="s">
        <v>0</v>
      </c>
      <c r="B7" s="906" t="s">
        <v>30</v>
      </c>
      <c r="C7" s="957" t="s">
        <v>44</v>
      </c>
      <c r="D7" s="906" t="s">
        <v>45</v>
      </c>
      <c r="E7" s="906"/>
      <c r="F7" s="958" t="s">
        <v>17</v>
      </c>
      <c r="G7" s="958" t="s">
        <v>45</v>
      </c>
      <c r="H7" s="958"/>
      <c r="I7" s="959" t="s">
        <v>32</v>
      </c>
      <c r="J7" s="959"/>
      <c r="K7" s="959"/>
    </row>
    <row r="8" spans="1:20" s="311" customFormat="1" ht="60" customHeight="1">
      <c r="A8" s="906"/>
      <c r="B8" s="906"/>
      <c r="C8" s="957"/>
      <c r="D8" s="285" t="s">
        <v>137</v>
      </c>
      <c r="E8" s="285" t="s">
        <v>46</v>
      </c>
      <c r="F8" s="958"/>
      <c r="G8" s="342" t="s">
        <v>137</v>
      </c>
      <c r="H8" s="288" t="s">
        <v>46</v>
      </c>
      <c r="I8" s="287" t="s">
        <v>77</v>
      </c>
      <c r="J8" s="287" t="s">
        <v>137</v>
      </c>
      <c r="K8" s="287" t="s">
        <v>46</v>
      </c>
      <c r="L8" s="311">
        <f>C10-7883230000000</f>
        <v>667543000000</v>
      </c>
      <c r="O8" s="952" t="s">
        <v>295</v>
      </c>
      <c r="P8" s="952"/>
      <c r="Q8" s="952"/>
      <c r="R8" s="952"/>
      <c r="S8" s="952"/>
      <c r="T8" s="952"/>
    </row>
    <row r="9" spans="1:20" s="9" customFormat="1" ht="15.75" customHeight="1">
      <c r="A9" s="101" t="s">
        <v>9</v>
      </c>
      <c r="B9" s="101" t="s">
        <v>10</v>
      </c>
      <c r="C9" s="101" t="s">
        <v>140</v>
      </c>
      <c r="D9" s="101">
        <v>2</v>
      </c>
      <c r="E9" s="101">
        <v>3</v>
      </c>
      <c r="F9" s="101" t="s">
        <v>244</v>
      </c>
      <c r="G9" s="101">
        <v>5</v>
      </c>
      <c r="H9" s="101">
        <v>6</v>
      </c>
      <c r="I9" s="284" t="s">
        <v>245</v>
      </c>
      <c r="J9" s="284" t="s">
        <v>246</v>
      </c>
      <c r="K9" s="284" t="s">
        <v>247</v>
      </c>
      <c r="L9" s="95" t="s">
        <v>295</v>
      </c>
    </row>
    <row r="10" spans="1:20" s="104" customFormat="1" ht="30" customHeight="1">
      <c r="A10" s="289"/>
      <c r="B10" s="289" t="s">
        <v>83</v>
      </c>
      <c r="C10" s="290">
        <f>C11+C54+C97+C98+C99+C100</f>
        <v>8550773000000</v>
      </c>
      <c r="D10" s="290">
        <f t="shared" ref="D10:H10" si="0">D11+D54+D97+D98+D99+D100</f>
        <v>3427698000000</v>
      </c>
      <c r="E10" s="290">
        <f t="shared" si="0"/>
        <v>5123075000000</v>
      </c>
      <c r="F10" s="290">
        <f>F11+F54+F97+F98+F99+F100-F98</f>
        <v>11177173807546</v>
      </c>
      <c r="G10" s="290">
        <f>G11+G54+G97+G98+G99+G100</f>
        <v>9803770201956</v>
      </c>
      <c r="H10" s="290">
        <f t="shared" si="0"/>
        <v>7580018092114</v>
      </c>
      <c r="I10" s="291">
        <f>F10/C10</f>
        <v>1.3071536114391062</v>
      </c>
      <c r="J10" s="291">
        <f t="shared" ref="J10:K13" si="1">+G10/D10</f>
        <v>2.8601616017385427</v>
      </c>
      <c r="K10" s="291">
        <f t="shared" si="1"/>
        <v>1.4795836664725774</v>
      </c>
      <c r="L10" s="156">
        <f>F10-M10</f>
        <v>959629466074</v>
      </c>
      <c r="M10" s="104">
        <v>10217544341472</v>
      </c>
      <c r="O10" s="104">
        <f>C10-'bieu 2 chi'!D10</f>
        <v>0</v>
      </c>
      <c r="P10" s="104">
        <f>D10-'bieu 2 chi'!E10</f>
        <v>0</v>
      </c>
      <c r="Q10" s="104">
        <f>E10-'bieu 2 chi'!F10</f>
        <v>0</v>
      </c>
      <c r="R10" s="104">
        <f>F10-'bieu 2 chi'!G10</f>
        <v>0</v>
      </c>
      <c r="S10" s="104">
        <f>G10-'bieu 2 chi'!H10</f>
        <v>0</v>
      </c>
      <c r="T10" s="104">
        <f>H10-'bieu 2 chi'!I10</f>
        <v>0</v>
      </c>
    </row>
    <row r="11" spans="1:20" s="104" customFormat="1" ht="30" customHeight="1">
      <c r="A11" s="289" t="s">
        <v>9</v>
      </c>
      <c r="B11" s="292" t="s">
        <v>78</v>
      </c>
      <c r="C11" s="293">
        <f>+C12+C33+C48+C49+C51+C50+C53+C52</f>
        <v>6607350000000</v>
      </c>
      <c r="D11" s="293">
        <f t="shared" ref="D11" si="2">+D12+D33+D48+D49+D51+D50+D53+D52</f>
        <v>2566335000000</v>
      </c>
      <c r="E11" s="293">
        <f t="shared" ref="E11" si="3">+E12+E33+E48+E49+E51+E50+E53+E52</f>
        <v>4041015000000</v>
      </c>
      <c r="F11" s="293">
        <f t="shared" ref="F11" si="4">+F12+F33+F48+F49+F51+F50+F53+F52</f>
        <v>6800087526216</v>
      </c>
      <c r="G11" s="293">
        <f t="shared" ref="G11" si="5">+G12+G33+G48+G49+G51+G50+G53+G52</f>
        <v>2427069434125</v>
      </c>
      <c r="H11" s="293">
        <f t="shared" ref="H11" si="6">+H12+H33+H48+H49+H51+H50+H53+H52</f>
        <v>4373018092091</v>
      </c>
      <c r="I11" s="291">
        <f>F11/C11</f>
        <v>1.029170170524643</v>
      </c>
      <c r="J11" s="294">
        <f t="shared" si="1"/>
        <v>0.94573367628349381</v>
      </c>
      <c r="K11" s="291">
        <f t="shared" si="1"/>
        <v>1.0821583419242442</v>
      </c>
    </row>
    <row r="12" spans="1:20" s="104" customFormat="1" ht="30" customHeight="1">
      <c r="A12" s="289" t="s">
        <v>1</v>
      </c>
      <c r="B12" s="292" t="s">
        <v>5</v>
      </c>
      <c r="C12" s="295">
        <f>C13+C32</f>
        <v>794592000000</v>
      </c>
      <c r="D12" s="295">
        <f t="shared" ref="D12:E12" si="7">D13+D32</f>
        <v>520299000000</v>
      </c>
      <c r="E12" s="295">
        <f t="shared" si="7"/>
        <v>274293000000</v>
      </c>
      <c r="F12" s="290">
        <f>+G12+H12</f>
        <v>827537183453</v>
      </c>
      <c r="G12" s="290">
        <f>+G13+G31+G32</f>
        <v>507914610071</v>
      </c>
      <c r="H12" s="290">
        <f>+H13+H31+H32</f>
        <v>319622573382</v>
      </c>
      <c r="I12" s="291">
        <f>F12/C12</f>
        <v>1.041461760819389</v>
      </c>
      <c r="J12" s="294">
        <f t="shared" si="1"/>
        <v>0.97619755192879476</v>
      </c>
      <c r="K12" s="291">
        <f t="shared" si="1"/>
        <v>1.1652596799116273</v>
      </c>
      <c r="L12" s="104">
        <f>861488115552-F12</f>
        <v>33950932099</v>
      </c>
      <c r="O12" s="104">
        <f>G12+G86</f>
        <v>1115394210656</v>
      </c>
      <c r="P12" s="104" t="s">
        <v>666</v>
      </c>
    </row>
    <row r="13" spans="1:20" s="104" customFormat="1" ht="30" customHeight="1">
      <c r="A13" s="296">
        <v>1</v>
      </c>
      <c r="B13" s="292" t="s">
        <v>47</v>
      </c>
      <c r="C13" s="295">
        <f>C28+C29+C30</f>
        <v>794592000000</v>
      </c>
      <c r="D13" s="295">
        <f>D28+D29+D30</f>
        <v>520299000000</v>
      </c>
      <c r="E13" s="295">
        <f>E28+E29+E30</f>
        <v>274293000000</v>
      </c>
      <c r="F13" s="295">
        <f>SUM(F14:F26)</f>
        <v>758227122561</v>
      </c>
      <c r="G13" s="295">
        <f>SUM(G14:G26)</f>
        <v>465662744271</v>
      </c>
      <c r="H13" s="295">
        <f>SUM(H14:H26)</f>
        <v>292564378290</v>
      </c>
      <c r="I13" s="291">
        <f>F13/C13</f>
        <v>0.95423452861468527</v>
      </c>
      <c r="J13" s="294">
        <f t="shared" si="1"/>
        <v>0.89499065781598652</v>
      </c>
      <c r="K13" s="291">
        <f t="shared" si="1"/>
        <v>1.0666126306176242</v>
      </c>
    </row>
    <row r="14" spans="1:20" s="95" customFormat="1" ht="30" customHeight="1">
      <c r="A14" s="332"/>
      <c r="B14" s="333" t="s">
        <v>138</v>
      </c>
      <c r="C14" s="334"/>
      <c r="D14" s="335"/>
      <c r="E14" s="335"/>
      <c r="F14" s="336"/>
      <c r="G14" s="336"/>
      <c r="H14" s="336"/>
      <c r="I14" s="337"/>
      <c r="J14" s="337"/>
      <c r="K14" s="337"/>
    </row>
    <row r="15" spans="1:20" ht="30" hidden="1" customHeight="1">
      <c r="A15" s="297"/>
      <c r="B15" s="298" t="s">
        <v>73</v>
      </c>
      <c r="C15" s="301">
        <f>'bieu 2 chi'!D15</f>
        <v>0</v>
      </c>
      <c r="D15" s="301">
        <f>'bieu 2 chi'!E15</f>
        <v>0</v>
      </c>
      <c r="E15" s="301">
        <f>'bieu 2 chi'!F15</f>
        <v>0</v>
      </c>
      <c r="F15" s="301">
        <f>+G15+H15</f>
        <v>57784540520</v>
      </c>
      <c r="G15" s="301">
        <f>'bieu 2 chi'!H15</f>
        <v>57784540520</v>
      </c>
      <c r="H15" s="301">
        <f>'bieu 2 chi'!I15</f>
        <v>0</v>
      </c>
      <c r="I15" s="302"/>
      <c r="J15" s="302"/>
      <c r="K15" s="302"/>
      <c r="L15" s="6" t="s">
        <v>291</v>
      </c>
      <c r="O15" s="6" t="s">
        <v>430</v>
      </c>
    </row>
    <row r="16" spans="1:20" ht="30" hidden="1" customHeight="1">
      <c r="A16" s="297"/>
      <c r="B16" s="298" t="s">
        <v>114</v>
      </c>
      <c r="C16" s="301">
        <f>'bieu 2 chi'!D16</f>
        <v>0</v>
      </c>
      <c r="D16" s="301">
        <f>'bieu 2 chi'!E16</f>
        <v>0</v>
      </c>
      <c r="E16" s="301">
        <f>'bieu 2 chi'!F16</f>
        <v>0</v>
      </c>
      <c r="F16" s="301">
        <f>+G16+H16</f>
        <v>10835854012</v>
      </c>
      <c r="G16" s="301">
        <f>'bieu 2 chi'!H16</f>
        <v>10835854012</v>
      </c>
      <c r="H16" s="301">
        <f>'bieu 2 chi'!I16</f>
        <v>0</v>
      </c>
      <c r="I16" s="302"/>
      <c r="J16" s="302"/>
      <c r="K16" s="302"/>
      <c r="L16" s="6" t="s">
        <v>291</v>
      </c>
      <c r="O16" s="6" t="s">
        <v>430</v>
      </c>
    </row>
    <row r="17" spans="1:15" ht="30" customHeight="1">
      <c r="A17" s="297" t="s">
        <v>51</v>
      </c>
      <c r="B17" s="298" t="s">
        <v>48</v>
      </c>
      <c r="C17" s="301"/>
      <c r="D17" s="301"/>
      <c r="E17" s="301"/>
      <c r="F17" s="301">
        <f>+G17+H17</f>
        <v>138731529038</v>
      </c>
      <c r="G17" s="301">
        <f>'bieu 2 chi'!H17</f>
        <v>74985331390</v>
      </c>
      <c r="H17" s="301">
        <f>'bieu 2 chi'!I17</f>
        <v>63746197648</v>
      </c>
      <c r="I17" s="302"/>
      <c r="J17" s="303"/>
      <c r="K17" s="302"/>
    </row>
    <row r="18" spans="1:15" ht="30" customHeight="1">
      <c r="A18" s="297" t="s">
        <v>51</v>
      </c>
      <c r="B18" s="298" t="s">
        <v>49</v>
      </c>
      <c r="C18" s="301"/>
      <c r="D18" s="301"/>
      <c r="E18" s="301"/>
      <c r="F18" s="301">
        <f>+G18+H18</f>
        <v>28227892131</v>
      </c>
      <c r="G18" s="301">
        <f>'bieu 2 chi'!H18</f>
        <v>28152552131</v>
      </c>
      <c r="H18" s="301">
        <f>'bieu 2 chi'!I18</f>
        <v>75340000</v>
      </c>
      <c r="I18" s="302"/>
      <c r="J18" s="303"/>
      <c r="K18" s="302"/>
    </row>
    <row r="19" spans="1:15" ht="30" hidden="1" customHeight="1">
      <c r="A19" s="297"/>
      <c r="B19" s="298" t="s">
        <v>115</v>
      </c>
      <c r="C19" s="301">
        <f>'bieu 2 chi'!D19</f>
        <v>0</v>
      </c>
      <c r="D19" s="301">
        <f>'bieu 2 chi'!E19</f>
        <v>0</v>
      </c>
      <c r="E19" s="301">
        <f>'bieu 2 chi'!F19</f>
        <v>0</v>
      </c>
      <c r="F19" s="301">
        <f>+G19+H19</f>
        <v>14259199340</v>
      </c>
      <c r="G19" s="301">
        <f>'bieu 2 chi'!H19</f>
        <v>14176711340</v>
      </c>
      <c r="H19" s="301">
        <f>'bieu 2 chi'!I19</f>
        <v>82488000</v>
      </c>
      <c r="I19" s="302"/>
      <c r="J19" s="302"/>
      <c r="K19" s="302"/>
      <c r="L19" s="6" t="s">
        <v>291</v>
      </c>
      <c r="O19" s="6" t="s">
        <v>430</v>
      </c>
    </row>
    <row r="20" spans="1:15" ht="30" hidden="1" customHeight="1">
      <c r="A20" s="297"/>
      <c r="B20" s="298" t="s">
        <v>129</v>
      </c>
      <c r="C20" s="301">
        <f>'bieu 2 chi'!D20</f>
        <v>0</v>
      </c>
      <c r="D20" s="301">
        <f>'bieu 2 chi'!E20</f>
        <v>0</v>
      </c>
      <c r="E20" s="301">
        <f>'bieu 2 chi'!F20</f>
        <v>0</v>
      </c>
      <c r="F20" s="301">
        <f t="shared" ref="F20:F26" si="8">+G20+H20</f>
        <v>18461404433</v>
      </c>
      <c r="G20" s="301">
        <f>'bieu 2 chi'!H20</f>
        <v>15371208833</v>
      </c>
      <c r="H20" s="301">
        <f>'bieu 2 chi'!I20</f>
        <v>3090195600</v>
      </c>
      <c r="I20" s="302"/>
      <c r="J20" s="302"/>
      <c r="K20" s="302"/>
      <c r="L20" s="6" t="s">
        <v>291</v>
      </c>
      <c r="O20" s="6" t="s">
        <v>430</v>
      </c>
    </row>
    <row r="21" spans="1:15" ht="30" hidden="1" customHeight="1">
      <c r="A21" s="297"/>
      <c r="B21" s="298" t="s">
        <v>130</v>
      </c>
      <c r="C21" s="301">
        <f>'bieu 2 chi'!D21</f>
        <v>0</v>
      </c>
      <c r="D21" s="301">
        <f>'bieu 2 chi'!E21</f>
        <v>0</v>
      </c>
      <c r="E21" s="301">
        <f>'bieu 2 chi'!F21</f>
        <v>0</v>
      </c>
      <c r="F21" s="301">
        <f t="shared" si="8"/>
        <v>0</v>
      </c>
      <c r="G21" s="301">
        <f>'bieu 2 chi'!H21</f>
        <v>0</v>
      </c>
      <c r="H21" s="301">
        <f>'bieu 2 chi'!I21</f>
        <v>0</v>
      </c>
      <c r="I21" s="302"/>
      <c r="J21" s="302"/>
      <c r="K21" s="302"/>
      <c r="L21" s="6" t="s">
        <v>291</v>
      </c>
      <c r="O21" s="6" t="s">
        <v>430</v>
      </c>
    </row>
    <row r="22" spans="1:15" ht="30" hidden="1" customHeight="1">
      <c r="A22" s="297"/>
      <c r="B22" s="298" t="s">
        <v>131</v>
      </c>
      <c r="C22" s="301">
        <f>'bieu 2 chi'!D22</f>
        <v>0</v>
      </c>
      <c r="D22" s="301">
        <f>'bieu 2 chi'!E22</f>
        <v>0</v>
      </c>
      <c r="E22" s="301">
        <f>'bieu 2 chi'!F22</f>
        <v>0</v>
      </c>
      <c r="F22" s="301">
        <f t="shared" si="8"/>
        <v>3564000000</v>
      </c>
      <c r="G22" s="301">
        <f>'bieu 2 chi'!H22</f>
        <v>0</v>
      </c>
      <c r="H22" s="301">
        <f>'bieu 2 chi'!I22</f>
        <v>3564000000</v>
      </c>
      <c r="I22" s="302"/>
      <c r="J22" s="302"/>
      <c r="K22" s="302"/>
      <c r="L22" s="6" t="s">
        <v>291</v>
      </c>
      <c r="O22" s="6" t="s">
        <v>430</v>
      </c>
    </row>
    <row r="23" spans="1:15" ht="30" hidden="1" customHeight="1">
      <c r="A23" s="297"/>
      <c r="B23" s="298" t="s">
        <v>116</v>
      </c>
      <c r="C23" s="301">
        <f>'bieu 2 chi'!D23</f>
        <v>0</v>
      </c>
      <c r="D23" s="301">
        <f>'bieu 2 chi'!E23</f>
        <v>0</v>
      </c>
      <c r="E23" s="301">
        <f>'bieu 2 chi'!F23</f>
        <v>0</v>
      </c>
      <c r="F23" s="301">
        <f t="shared" si="8"/>
        <v>14844558075</v>
      </c>
      <c r="G23" s="301">
        <f>'bieu 2 chi'!H23</f>
        <v>14844558075</v>
      </c>
      <c r="H23" s="301">
        <f>'bieu 2 chi'!I23</f>
        <v>0</v>
      </c>
      <c r="I23" s="302"/>
      <c r="J23" s="302"/>
      <c r="K23" s="302"/>
      <c r="L23" s="6" t="s">
        <v>291</v>
      </c>
      <c r="O23" s="6" t="s">
        <v>430</v>
      </c>
    </row>
    <row r="24" spans="1:15" ht="30" hidden="1" customHeight="1">
      <c r="A24" s="297"/>
      <c r="B24" s="298" t="s">
        <v>117</v>
      </c>
      <c r="C24" s="301">
        <f>'bieu 2 chi'!D24</f>
        <v>0</v>
      </c>
      <c r="D24" s="301">
        <f>'bieu 2 chi'!E24</f>
        <v>0</v>
      </c>
      <c r="E24" s="301">
        <f>'bieu 2 chi'!F24</f>
        <v>0</v>
      </c>
      <c r="F24" s="301">
        <f t="shared" si="8"/>
        <v>454611665712</v>
      </c>
      <c r="G24" s="301">
        <f>'bieu 2 chi'!H24</f>
        <v>236372651670</v>
      </c>
      <c r="H24" s="301">
        <f>'bieu 2 chi'!I24</f>
        <v>218239014042</v>
      </c>
      <c r="I24" s="302"/>
      <c r="J24" s="302"/>
      <c r="K24" s="302"/>
      <c r="L24" s="6" t="s">
        <v>291</v>
      </c>
      <c r="M24" s="6" t="s">
        <v>292</v>
      </c>
      <c r="O24" s="6" t="s">
        <v>430</v>
      </c>
    </row>
    <row r="25" spans="1:15" ht="30" hidden="1" customHeight="1">
      <c r="A25" s="297"/>
      <c r="B25" s="298" t="s">
        <v>118</v>
      </c>
      <c r="C25" s="301">
        <f>'bieu 2 chi'!D25</f>
        <v>0</v>
      </c>
      <c r="D25" s="301">
        <f>'bieu 2 chi'!E25</f>
        <v>0</v>
      </c>
      <c r="E25" s="301">
        <f>'bieu 2 chi'!F25</f>
        <v>0</v>
      </c>
      <c r="F25" s="301">
        <f t="shared" si="8"/>
        <v>16906479300</v>
      </c>
      <c r="G25" s="301">
        <f>'bieu 2 chi'!H25</f>
        <v>13139336300</v>
      </c>
      <c r="H25" s="301">
        <f>'bieu 2 chi'!I25</f>
        <v>3767143000</v>
      </c>
      <c r="I25" s="302"/>
      <c r="J25" s="302"/>
      <c r="K25" s="302"/>
      <c r="L25" s="6" t="s">
        <v>291</v>
      </c>
      <c r="O25" s="6" t="s">
        <v>430</v>
      </c>
    </row>
    <row r="26" spans="1:15" ht="30" hidden="1" customHeight="1">
      <c r="A26" s="297"/>
      <c r="B26" s="304" t="s">
        <v>120</v>
      </c>
      <c r="C26" s="301">
        <f>'bieu 2 chi'!D26</f>
        <v>0</v>
      </c>
      <c r="D26" s="301">
        <f>'bieu 2 chi'!E26</f>
        <v>0</v>
      </c>
      <c r="E26" s="301">
        <f>'bieu 2 chi'!F26</f>
        <v>0</v>
      </c>
      <c r="F26" s="301">
        <f t="shared" si="8"/>
        <v>0</v>
      </c>
      <c r="G26" s="301">
        <f>'bieu 2 chi'!H26</f>
        <v>0</v>
      </c>
      <c r="H26" s="301">
        <f>'bieu 2 chi'!I26</f>
        <v>0</v>
      </c>
      <c r="I26" s="302"/>
      <c r="J26" s="302"/>
      <c r="K26" s="302"/>
      <c r="L26" s="6" t="s">
        <v>291</v>
      </c>
      <c r="O26" s="6" t="s">
        <v>430</v>
      </c>
    </row>
    <row r="27" spans="1:15" s="95" customFormat="1" ht="30" customHeight="1">
      <c r="A27" s="332"/>
      <c r="B27" s="333" t="s">
        <v>139</v>
      </c>
      <c r="C27" s="334"/>
      <c r="D27" s="335"/>
      <c r="E27" s="335"/>
      <c r="F27" s="336"/>
      <c r="G27" s="336"/>
      <c r="H27" s="336"/>
      <c r="I27" s="337"/>
      <c r="J27" s="337"/>
      <c r="K27" s="337"/>
    </row>
    <row r="28" spans="1:15" s="7" customFormat="1" ht="30" customHeight="1">
      <c r="A28" s="358" t="s">
        <v>51</v>
      </c>
      <c r="B28" s="359" t="s">
        <v>499</v>
      </c>
      <c r="C28" s="360">
        <f>D28+E28</f>
        <v>609592000000</v>
      </c>
      <c r="D28" s="360">
        <f>'bieu 2 chi'!E28</f>
        <v>445899000000</v>
      </c>
      <c r="E28" s="360">
        <f>'bieu 2 chi'!F28</f>
        <v>163693000000</v>
      </c>
      <c r="F28" s="361">
        <f>+G28+H28</f>
        <v>618400306996</v>
      </c>
      <c r="G28" s="360">
        <f>'bieu 2 chi'!H28</f>
        <v>440005859271</v>
      </c>
      <c r="H28" s="360">
        <f>'bieu 2 chi'!I28</f>
        <v>178394447725</v>
      </c>
      <c r="I28" s="362">
        <f>F28/C28</f>
        <v>1.0144495121261434</v>
      </c>
      <c r="J28" s="363">
        <f t="shared" ref="J28:J30" si="9">+G28/D28</f>
        <v>0.98678368704796382</v>
      </c>
      <c r="K28" s="362">
        <f t="shared" ref="K28:K29" si="10">+H28/E28</f>
        <v>1.0898110959234666</v>
      </c>
    </row>
    <row r="29" spans="1:15" s="7" customFormat="1" ht="30" customHeight="1">
      <c r="A29" s="358" t="s">
        <v>51</v>
      </c>
      <c r="B29" s="359" t="s">
        <v>13</v>
      </c>
      <c r="C29" s="360">
        <f>D29+E29</f>
        <v>158000000000</v>
      </c>
      <c r="D29" s="360">
        <f>'bieu 2 chi'!E29</f>
        <v>47400000000</v>
      </c>
      <c r="E29" s="360">
        <f>'bieu 2 chi'!F29</f>
        <v>110600000000</v>
      </c>
      <c r="F29" s="361">
        <f t="shared" ref="F29" si="11">+G29+H29</f>
        <v>114169930565</v>
      </c>
      <c r="G29" s="360">
        <f>'bieu 2 chi'!H29</f>
        <v>0</v>
      </c>
      <c r="H29" s="360">
        <f>'bieu 2 chi'!I29</f>
        <v>114169930565</v>
      </c>
      <c r="I29" s="362">
        <f t="shared" ref="I29:I30" si="12">F29/C29</f>
        <v>0.72259449724683544</v>
      </c>
      <c r="J29" s="363">
        <f t="shared" si="9"/>
        <v>0</v>
      </c>
      <c r="K29" s="362">
        <f t="shared" si="10"/>
        <v>1.032277853209765</v>
      </c>
      <c r="L29" s="7" t="s">
        <v>291</v>
      </c>
      <c r="O29" s="7" t="s">
        <v>430</v>
      </c>
    </row>
    <row r="30" spans="1:15" s="7" customFormat="1" ht="30" customHeight="1">
      <c r="A30" s="358" t="s">
        <v>53</v>
      </c>
      <c r="B30" s="359" t="s">
        <v>52</v>
      </c>
      <c r="C30" s="360">
        <f>D30+E30</f>
        <v>27000000000</v>
      </c>
      <c r="D30" s="360">
        <f>'bieu 2 chi'!E30</f>
        <v>27000000000</v>
      </c>
      <c r="E30" s="360"/>
      <c r="F30" s="361">
        <f>+G30+H30</f>
        <v>25656885000</v>
      </c>
      <c r="G30" s="360">
        <f>+'bieu 2 chi'!H30</f>
        <v>25656885000</v>
      </c>
      <c r="H30" s="360"/>
      <c r="I30" s="362">
        <f t="shared" si="12"/>
        <v>0.95025499999999996</v>
      </c>
      <c r="J30" s="363">
        <f t="shared" si="9"/>
        <v>0.95025499999999996</v>
      </c>
      <c r="K30" s="362"/>
    </row>
    <row r="31" spans="1:15" ht="51" hidden="1" customHeight="1">
      <c r="A31" s="297" t="s">
        <v>29</v>
      </c>
      <c r="B31" s="298" t="s">
        <v>102</v>
      </c>
      <c r="C31" s="299">
        <f>+D31+E31</f>
        <v>0</v>
      </c>
      <c r="D31" s="300"/>
      <c r="E31" s="300"/>
      <c r="F31" s="301">
        <f t="shared" ref="F31" si="13">+G31+H31</f>
        <v>0</v>
      </c>
      <c r="G31" s="301"/>
      <c r="H31" s="301"/>
      <c r="I31" s="302"/>
      <c r="J31" s="302"/>
      <c r="K31" s="302"/>
      <c r="O31" s="6" t="s">
        <v>430</v>
      </c>
    </row>
    <row r="32" spans="1:15" s="104" customFormat="1" ht="30" customHeight="1">
      <c r="A32" s="305">
        <v>2</v>
      </c>
      <c r="B32" s="292" t="s">
        <v>54</v>
      </c>
      <c r="C32" s="295"/>
      <c r="D32" s="295"/>
      <c r="E32" s="295"/>
      <c r="F32" s="290">
        <f>+G32+H32</f>
        <v>69310060892</v>
      </c>
      <c r="G32" s="290">
        <f>'bieu 2 chi'!H33</f>
        <v>42251865800</v>
      </c>
      <c r="H32" s="290">
        <f>'bieu 2 chi'!I32</f>
        <v>27058195092</v>
      </c>
      <c r="I32" s="291"/>
      <c r="J32" s="291"/>
      <c r="K32" s="291"/>
    </row>
    <row r="33" spans="1:15" s="104" customFormat="1" ht="30" customHeight="1">
      <c r="A33" s="289" t="s">
        <v>2</v>
      </c>
      <c r="B33" s="292" t="s">
        <v>6</v>
      </c>
      <c r="C33" s="295">
        <f>+D33+E33</f>
        <v>5659469000000</v>
      </c>
      <c r="D33" s="293">
        <f>'bieu 2 chi'!E36</f>
        <v>1935155000000</v>
      </c>
      <c r="E33" s="293">
        <f>'bieu 2 chi'!F36</f>
        <v>3724314000000</v>
      </c>
      <c r="F33" s="290">
        <f>SUM(F35:F47)</f>
        <v>5920204473863</v>
      </c>
      <c r="G33" s="290">
        <f t="shared" ref="G33:H33" si="14">SUM(G35:G47)</f>
        <v>1917908003154</v>
      </c>
      <c r="H33" s="290">
        <f t="shared" si="14"/>
        <v>4002296470709</v>
      </c>
      <c r="I33" s="291">
        <f>F33/C33</f>
        <v>1.0460706603151284</v>
      </c>
      <c r="J33" s="291">
        <f>+G33/D33</f>
        <v>0.99108753725360499</v>
      </c>
      <c r="K33" s="291">
        <f>+H33/E33</f>
        <v>1.0746399123997064</v>
      </c>
    </row>
    <row r="34" spans="1:15" ht="30" customHeight="1">
      <c r="A34" s="297"/>
      <c r="B34" s="298" t="s">
        <v>55</v>
      </c>
      <c r="C34" s="299"/>
      <c r="D34" s="300"/>
      <c r="E34" s="300"/>
      <c r="F34" s="301"/>
      <c r="G34" s="301"/>
      <c r="H34" s="301"/>
      <c r="I34" s="302"/>
      <c r="J34" s="302"/>
      <c r="K34" s="302"/>
    </row>
    <row r="35" spans="1:15" ht="30" hidden="1" customHeight="1">
      <c r="A35" s="297"/>
      <c r="B35" s="298" t="s">
        <v>73</v>
      </c>
      <c r="C35" s="299">
        <f t="shared" ref="C35:C38" si="15">+D35+E35</f>
        <v>116201000000</v>
      </c>
      <c r="D35" s="300">
        <f>'bieu 2 chi'!E140</f>
        <v>71377000000</v>
      </c>
      <c r="E35" s="300">
        <f>'bieu 2 chi'!F140</f>
        <v>44824000000</v>
      </c>
      <c r="F35" s="301">
        <f t="shared" ref="F35:F46" si="16">+G35+H35</f>
        <v>146960775770</v>
      </c>
      <c r="G35" s="300">
        <f>'bieu 2 chi'!H140</f>
        <v>82751620000</v>
      </c>
      <c r="H35" s="300">
        <f>'bieu 2 chi'!I140</f>
        <v>64209155770</v>
      </c>
      <c r="I35" s="302">
        <f>F35/C35</f>
        <v>1.2647117991239318</v>
      </c>
      <c r="J35" s="302">
        <f>+G35/D35</f>
        <v>1.1593597377306415</v>
      </c>
      <c r="K35" s="302">
        <f>+H35/E35</f>
        <v>1.4324726880688916</v>
      </c>
      <c r="L35" s="6" t="s">
        <v>291</v>
      </c>
      <c r="O35" s="6" t="s">
        <v>430</v>
      </c>
    </row>
    <row r="36" spans="1:15" ht="30" hidden="1" customHeight="1">
      <c r="A36" s="297"/>
      <c r="B36" s="298" t="s">
        <v>114</v>
      </c>
      <c r="C36" s="299">
        <f t="shared" si="15"/>
        <v>34042000000</v>
      </c>
      <c r="D36" s="300">
        <f>'bieu 2 chi'!E149</f>
        <v>28182000000</v>
      </c>
      <c r="E36" s="300">
        <f>'bieu 2 chi'!F149</f>
        <v>5860000000</v>
      </c>
      <c r="F36" s="301">
        <f t="shared" si="16"/>
        <v>47560193373</v>
      </c>
      <c r="G36" s="300">
        <f>'bieu 2 chi'!H149</f>
        <v>30681999600</v>
      </c>
      <c r="H36" s="300">
        <f>'bieu 2 chi'!I149</f>
        <v>16878193773</v>
      </c>
      <c r="I36" s="302">
        <f>F36/C36</f>
        <v>1.3971033832618529</v>
      </c>
      <c r="J36" s="302">
        <f>+G36/D36</f>
        <v>1.0887090909090908</v>
      </c>
      <c r="K36" s="302"/>
      <c r="L36" s="6" t="s">
        <v>291</v>
      </c>
      <c r="O36" s="6" t="s">
        <v>430</v>
      </c>
    </row>
    <row r="37" spans="1:15" ht="30" customHeight="1">
      <c r="A37" s="306" t="s">
        <v>39</v>
      </c>
      <c r="B37" s="298" t="s">
        <v>48</v>
      </c>
      <c r="C37" s="299">
        <f>+D37+E37</f>
        <v>2511911000000</v>
      </c>
      <c r="D37" s="300">
        <f>'bieu 2 chi'!E64</f>
        <v>354376000000</v>
      </c>
      <c r="E37" s="300">
        <f>'bieu 2 chi'!F64</f>
        <v>2157535000000</v>
      </c>
      <c r="F37" s="301">
        <f>+G37+H37</f>
        <v>2381720112411</v>
      </c>
      <c r="G37" s="301">
        <f>'bieu 2 chi'!H64</f>
        <v>303464033345</v>
      </c>
      <c r="H37" s="301">
        <f>'bieu 2 chi'!I64</f>
        <v>2078256079066</v>
      </c>
      <c r="I37" s="302">
        <f>F37/C37</f>
        <v>0.94817058104805463</v>
      </c>
      <c r="J37" s="302">
        <f>+G37/D37</f>
        <v>0.85633348010305443</v>
      </c>
      <c r="K37" s="302">
        <f>+H37/E37</f>
        <v>0.96325486217651157</v>
      </c>
    </row>
    <row r="38" spans="1:15" ht="30" customHeight="1">
      <c r="A38" s="306" t="s">
        <v>29</v>
      </c>
      <c r="B38" s="298" t="s">
        <v>49</v>
      </c>
      <c r="C38" s="299">
        <f t="shared" si="15"/>
        <v>13584000000</v>
      </c>
      <c r="D38" s="300">
        <f>'bieu 2 chi'!E115</f>
        <v>13584000000</v>
      </c>
      <c r="E38" s="300"/>
      <c r="F38" s="301">
        <f t="shared" si="16"/>
        <v>12292494400</v>
      </c>
      <c r="G38" s="301">
        <f>'bieu 2 chi'!H115</f>
        <v>12292494400</v>
      </c>
      <c r="H38" s="301"/>
      <c r="I38" s="302">
        <f t="shared" ref="I38:I47" si="17">F38/C38</f>
        <v>0.90492449941107189</v>
      </c>
      <c r="J38" s="302">
        <f t="shared" ref="J38:J39" si="18">+G38/D38</f>
        <v>0.90492449941107189</v>
      </c>
      <c r="K38" s="302"/>
    </row>
    <row r="39" spans="1:15" ht="30" hidden="1" customHeight="1">
      <c r="A39" s="313" t="s">
        <v>284</v>
      </c>
      <c r="B39" s="298" t="s">
        <v>115</v>
      </c>
      <c r="C39" s="299">
        <f>+D39+E39</f>
        <v>694450000000</v>
      </c>
      <c r="D39" s="300">
        <f>'bieu 2 chi'!E96</f>
        <v>694450000000</v>
      </c>
      <c r="E39" s="300"/>
      <c r="F39" s="301">
        <f t="shared" si="16"/>
        <v>753116350545</v>
      </c>
      <c r="G39" s="301">
        <f>'bieu 2 chi'!H96</f>
        <v>749254846745</v>
      </c>
      <c r="H39" s="301">
        <f>'bieu 2 chi'!I96</f>
        <v>3861503800</v>
      </c>
      <c r="I39" s="302">
        <f t="shared" si="17"/>
        <v>1.0844788689538483</v>
      </c>
      <c r="J39" s="302">
        <f t="shared" si="18"/>
        <v>1.0789183479660163</v>
      </c>
      <c r="K39" s="302"/>
      <c r="L39" s="6" t="s">
        <v>291</v>
      </c>
      <c r="O39" s="6" t="s">
        <v>430</v>
      </c>
    </row>
    <row r="40" spans="1:15" ht="30" hidden="1" customHeight="1">
      <c r="A40" s="313" t="s">
        <v>289</v>
      </c>
      <c r="B40" s="298" t="s">
        <v>129</v>
      </c>
      <c r="C40" s="300">
        <f>'bieu 2 chi'!D116</f>
        <v>51584000000</v>
      </c>
      <c r="D40" s="300">
        <f>'bieu 2 chi'!E116</f>
        <v>19717000000</v>
      </c>
      <c r="E40" s="300">
        <f>'bieu 2 chi'!F116</f>
        <v>31867000000</v>
      </c>
      <c r="F40" s="301">
        <f t="shared" si="16"/>
        <v>57836162626</v>
      </c>
      <c r="G40" s="301">
        <f>'bieu 2 chi'!H116</f>
        <v>19000318865</v>
      </c>
      <c r="H40" s="301">
        <f>'bieu 2 chi'!I116</f>
        <v>38835843761</v>
      </c>
      <c r="I40" s="302">
        <f t="shared" si="17"/>
        <v>1.1212035248526675</v>
      </c>
      <c r="J40" s="302"/>
      <c r="K40" s="302"/>
      <c r="L40" s="6" t="s">
        <v>291</v>
      </c>
      <c r="O40" s="6" t="s">
        <v>430</v>
      </c>
    </row>
    <row r="41" spans="1:15" ht="30" hidden="1" customHeight="1">
      <c r="A41" s="313" t="s">
        <v>506</v>
      </c>
      <c r="B41" s="298" t="s">
        <v>130</v>
      </c>
      <c r="C41" s="300">
        <f>'bieu 2 chi'!D125</f>
        <v>69879000000</v>
      </c>
      <c r="D41" s="300">
        <f>'bieu 2 chi'!E125</f>
        <v>36671000000</v>
      </c>
      <c r="E41" s="300">
        <f>'bieu 2 chi'!F125</f>
        <v>33208000000</v>
      </c>
      <c r="F41" s="301">
        <f t="shared" si="16"/>
        <v>57836422041</v>
      </c>
      <c r="G41" s="301">
        <f>'bieu 2 chi'!H125</f>
        <v>20801812800</v>
      </c>
      <c r="H41" s="301">
        <f>'bieu 2 chi'!I125</f>
        <v>37034609241</v>
      </c>
      <c r="I41" s="302">
        <f t="shared" si="17"/>
        <v>0.82766527913965571</v>
      </c>
      <c r="J41" s="302"/>
      <c r="K41" s="302"/>
      <c r="L41" s="6" t="s">
        <v>291</v>
      </c>
      <c r="O41" s="6" t="s">
        <v>430</v>
      </c>
    </row>
    <row r="42" spans="1:15" ht="30" hidden="1" customHeight="1">
      <c r="A42" s="313" t="s">
        <v>507</v>
      </c>
      <c r="B42" s="298" t="s">
        <v>131</v>
      </c>
      <c r="C42" s="299">
        <f>'bieu 2 chi'!D128</f>
        <v>14170000000</v>
      </c>
      <c r="D42" s="299">
        <f>'bieu 2 chi'!E128</f>
        <v>9650000000</v>
      </c>
      <c r="E42" s="299">
        <f>'bieu 2 chi'!F128</f>
        <v>4520000000</v>
      </c>
      <c r="F42" s="301">
        <f t="shared" si="16"/>
        <v>13126407728</v>
      </c>
      <c r="G42" s="299">
        <f>'bieu 2 chi'!H128</f>
        <v>8362799602</v>
      </c>
      <c r="H42" s="299">
        <f>'bieu 2 chi'!I128</f>
        <v>4763608126</v>
      </c>
      <c r="I42" s="302">
        <f t="shared" si="17"/>
        <v>0.92635199209597741</v>
      </c>
      <c r="J42" s="302"/>
      <c r="K42" s="302"/>
      <c r="L42" s="6" t="s">
        <v>291</v>
      </c>
      <c r="O42" s="6" t="s">
        <v>430</v>
      </c>
    </row>
    <row r="43" spans="1:15" ht="30" hidden="1" customHeight="1">
      <c r="A43" s="313" t="s">
        <v>508</v>
      </c>
      <c r="B43" s="298" t="s">
        <v>116</v>
      </c>
      <c r="C43" s="299">
        <f>'bieu 2 chi'!D157</f>
        <v>25064000000</v>
      </c>
      <c r="D43" s="299">
        <f>'bieu 2 chi'!E157</f>
        <v>5864000000</v>
      </c>
      <c r="E43" s="299">
        <f>'bieu 2 chi'!F157</f>
        <v>19200000000</v>
      </c>
      <c r="F43" s="301">
        <f t="shared" si="16"/>
        <v>29066653289</v>
      </c>
      <c r="G43" s="299">
        <f>'bieu 2 chi'!H157</f>
        <v>6679117489</v>
      </c>
      <c r="H43" s="299">
        <f>'bieu 2 chi'!I157</f>
        <v>22387535800</v>
      </c>
      <c r="I43" s="302">
        <f t="shared" si="17"/>
        <v>1.1596973064554741</v>
      </c>
      <c r="J43" s="302"/>
      <c r="K43" s="302"/>
      <c r="L43" s="6" t="s">
        <v>291</v>
      </c>
      <c r="O43" s="6" t="s">
        <v>430</v>
      </c>
    </row>
    <row r="44" spans="1:15" ht="30" hidden="1" customHeight="1">
      <c r="A44" s="313" t="s">
        <v>509</v>
      </c>
      <c r="B44" s="298" t="s">
        <v>117</v>
      </c>
      <c r="C44" s="299">
        <f>'bieu 2 chi'!D37</f>
        <v>698075000000</v>
      </c>
      <c r="D44" s="299">
        <f>'bieu 2 chi'!E37</f>
        <v>265597000000</v>
      </c>
      <c r="E44" s="299">
        <f>'bieu 2 chi'!F37</f>
        <v>432478000000</v>
      </c>
      <c r="F44" s="301">
        <f t="shared" si="16"/>
        <v>966887331327</v>
      </c>
      <c r="G44" s="299">
        <f>'bieu 2 chi'!H37</f>
        <v>281746881976</v>
      </c>
      <c r="H44" s="299">
        <f>'bieu 2 chi'!I37</f>
        <v>685140449351</v>
      </c>
      <c r="I44" s="302">
        <f t="shared" si="17"/>
        <v>1.3850765767675393</v>
      </c>
      <c r="J44" s="302"/>
      <c r="K44" s="302"/>
      <c r="L44" s="6" t="s">
        <v>291</v>
      </c>
      <c r="O44" s="6" t="s">
        <v>430</v>
      </c>
    </row>
    <row r="45" spans="1:15" ht="30" hidden="1" customHeight="1">
      <c r="A45" s="313" t="s">
        <v>510</v>
      </c>
      <c r="B45" s="298" t="s">
        <v>118</v>
      </c>
      <c r="C45" s="299">
        <f>'bieu 2 chi'!D158</f>
        <v>1194740000000</v>
      </c>
      <c r="D45" s="299">
        <f>'bieu 2 chi'!E158</f>
        <v>382461000000</v>
      </c>
      <c r="E45" s="299">
        <f>'bieu 2 chi'!F158</f>
        <v>812279000000</v>
      </c>
      <c r="F45" s="301">
        <f t="shared" si="16"/>
        <v>1141939169338</v>
      </c>
      <c r="G45" s="299">
        <f>'bieu 2 chi'!H158</f>
        <v>355424590686</v>
      </c>
      <c r="H45" s="299">
        <f>'bieu 2 chi'!I158</f>
        <v>786514578652</v>
      </c>
      <c r="I45" s="302">
        <f t="shared" si="17"/>
        <v>0.95580558894654899</v>
      </c>
      <c r="J45" s="302"/>
      <c r="K45" s="302"/>
      <c r="L45" s="6" t="s">
        <v>291</v>
      </c>
      <c r="O45" s="6" t="s">
        <v>430</v>
      </c>
    </row>
    <row r="46" spans="1:15" ht="30" hidden="1" customHeight="1">
      <c r="A46" s="313" t="s">
        <v>511</v>
      </c>
      <c r="B46" s="298" t="s">
        <v>293</v>
      </c>
      <c r="C46" s="299">
        <f>'bieu 2 chi'!D129</f>
        <v>81994000000</v>
      </c>
      <c r="D46" s="299">
        <f>'bieu 2 chi'!E129</f>
        <v>17376000000</v>
      </c>
      <c r="E46" s="299">
        <f>'bieu 2 chi'!F129</f>
        <v>64618000000</v>
      </c>
      <c r="F46" s="301">
        <f t="shared" si="16"/>
        <v>260315505565</v>
      </c>
      <c r="G46" s="299">
        <f>'bieu 2 chi'!H129</f>
        <v>14494520746</v>
      </c>
      <c r="H46" s="299">
        <f>'bieu 2 chi'!I129</f>
        <v>245820984819</v>
      </c>
      <c r="I46" s="302">
        <f t="shared" si="17"/>
        <v>3.1748116394492278</v>
      </c>
      <c r="J46" s="302"/>
      <c r="K46" s="302"/>
      <c r="L46" s="6" t="s">
        <v>291</v>
      </c>
      <c r="O46" s="6" t="s">
        <v>430</v>
      </c>
    </row>
    <row r="47" spans="1:15" ht="30" hidden="1" customHeight="1">
      <c r="A47" s="313" t="s">
        <v>512</v>
      </c>
      <c r="B47" s="298" t="s">
        <v>294</v>
      </c>
      <c r="C47" s="299">
        <f>'bieu 2 chi'!D162</f>
        <v>47575000000</v>
      </c>
      <c r="D47" s="299">
        <f>'bieu 2 chi'!E162</f>
        <v>35850000000</v>
      </c>
      <c r="E47" s="299">
        <f>'bieu 2 chi'!F162</f>
        <v>11725000000</v>
      </c>
      <c r="F47" s="301">
        <f>+G47+H47</f>
        <v>51546895450</v>
      </c>
      <c r="G47" s="299">
        <f>'bieu 2 chi'!H162</f>
        <v>32952966900</v>
      </c>
      <c r="H47" s="299">
        <f>'bieu 2 chi'!I162</f>
        <v>18593928550</v>
      </c>
      <c r="I47" s="302">
        <f t="shared" si="17"/>
        <v>1.0834870299527062</v>
      </c>
      <c r="J47" s="302"/>
      <c r="K47" s="302"/>
      <c r="L47" s="6" t="s">
        <v>291</v>
      </c>
      <c r="O47" s="6" t="s">
        <v>430</v>
      </c>
    </row>
    <row r="48" spans="1:15" s="104" customFormat="1" ht="30" customHeight="1">
      <c r="A48" s="305" t="s">
        <v>3</v>
      </c>
      <c r="B48" s="292" t="s">
        <v>93</v>
      </c>
      <c r="C48" s="295">
        <f>+D48</f>
        <v>250000000</v>
      </c>
      <c r="D48" s="293">
        <f>'bieu 2 chi'!E168</f>
        <v>250000000</v>
      </c>
      <c r="E48" s="293"/>
      <c r="F48" s="290">
        <f>+G48+H48</f>
        <v>246820900</v>
      </c>
      <c r="G48" s="290">
        <f>'bieu 2 chi'!H168</f>
        <v>246820900</v>
      </c>
      <c r="H48" s="290"/>
      <c r="I48" s="291">
        <f t="shared" ref="I48" si="19">F48/C48</f>
        <v>0.98728360000000004</v>
      </c>
      <c r="J48" s="291">
        <f t="shared" ref="J48" si="20">+G48/D48</f>
        <v>0.98728360000000004</v>
      </c>
      <c r="K48" s="307"/>
    </row>
    <row r="49" spans="1:12" s="104" customFormat="1" ht="30" customHeight="1">
      <c r="A49" s="305" t="s">
        <v>22</v>
      </c>
      <c r="B49" s="292" t="s">
        <v>94</v>
      </c>
      <c r="C49" s="295">
        <f>+D49</f>
        <v>1000000000</v>
      </c>
      <c r="D49" s="293">
        <v>1000000000</v>
      </c>
      <c r="E49" s="293"/>
      <c r="F49" s="290">
        <f>+G49+H49</f>
        <v>1000000000</v>
      </c>
      <c r="G49" s="290">
        <v>1000000000</v>
      </c>
      <c r="H49" s="290"/>
      <c r="I49" s="291">
        <f t="shared" ref="I49" si="21">F49/C49</f>
        <v>1</v>
      </c>
      <c r="J49" s="291">
        <f t="shared" ref="J49" si="22">+G49/D49</f>
        <v>1</v>
      </c>
      <c r="K49" s="307"/>
    </row>
    <row r="50" spans="1:12" s="104" customFormat="1" ht="30" customHeight="1">
      <c r="A50" s="289" t="s">
        <v>28</v>
      </c>
      <c r="B50" s="292" t="s">
        <v>8</v>
      </c>
      <c r="C50" s="295">
        <f>+D50+E50</f>
        <v>132770000000</v>
      </c>
      <c r="D50" s="293">
        <f>'bieu 2 chi'!E170</f>
        <v>90362000000</v>
      </c>
      <c r="E50" s="293">
        <f>'bieu 2 chi'!F170</f>
        <v>42408000000</v>
      </c>
      <c r="F50" s="290"/>
      <c r="G50" s="290"/>
      <c r="H50" s="290"/>
      <c r="I50" s="291"/>
      <c r="J50" s="291"/>
      <c r="K50" s="307"/>
    </row>
    <row r="51" spans="1:12" s="104" customFormat="1" ht="30" customHeight="1">
      <c r="A51" s="305" t="s">
        <v>38</v>
      </c>
      <c r="B51" s="292" t="s">
        <v>99</v>
      </c>
      <c r="C51" s="295"/>
      <c r="D51" s="293"/>
      <c r="E51" s="293"/>
      <c r="F51" s="290">
        <f>+G51+H51</f>
        <v>51099048000</v>
      </c>
      <c r="G51" s="290"/>
      <c r="H51" s="290">
        <f>'bieu 2 chi'!I171</f>
        <v>51099048000</v>
      </c>
      <c r="I51" s="291"/>
      <c r="J51" s="291"/>
      <c r="K51" s="291"/>
    </row>
    <row r="52" spans="1:12" s="104" customFormat="1" ht="48" customHeight="1">
      <c r="A52" s="152" t="s">
        <v>123</v>
      </c>
      <c r="B52" s="433" t="s">
        <v>608</v>
      </c>
      <c r="C52" s="295">
        <f t="shared" ref="C52" si="23">+D52+E52</f>
        <v>9350000000</v>
      </c>
      <c r="D52" s="293">
        <f>'bieu 2 chi'!E175</f>
        <v>9350000000</v>
      </c>
      <c r="E52" s="293"/>
      <c r="F52" s="290"/>
      <c r="G52" s="290"/>
      <c r="H52" s="290"/>
      <c r="I52" s="291"/>
      <c r="J52" s="291"/>
      <c r="K52" s="291"/>
    </row>
    <row r="53" spans="1:12" s="104" customFormat="1" ht="39.75" customHeight="1">
      <c r="A53" s="152" t="s">
        <v>237</v>
      </c>
      <c r="B53" s="433" t="s">
        <v>609</v>
      </c>
      <c r="C53" s="295">
        <f>+D53+E53</f>
        <v>9919000000</v>
      </c>
      <c r="D53" s="293">
        <f>'bieu 2 chi'!E176</f>
        <v>9919000000</v>
      </c>
      <c r="E53" s="293"/>
      <c r="F53" s="290"/>
      <c r="G53" s="290"/>
      <c r="H53" s="290"/>
      <c r="I53" s="291"/>
      <c r="J53" s="291"/>
      <c r="K53" s="307"/>
    </row>
    <row r="54" spans="1:12" s="104" customFormat="1" ht="30" customHeight="1">
      <c r="A54" s="289" t="s">
        <v>10</v>
      </c>
      <c r="B54" s="292" t="s">
        <v>58</v>
      </c>
      <c r="C54" s="295">
        <f>C55+C67</f>
        <v>1920423000000</v>
      </c>
      <c r="D54" s="295">
        <f t="shared" ref="D54:H54" si="24">D55+D67</f>
        <v>838363000000</v>
      </c>
      <c r="E54" s="295">
        <f t="shared" si="24"/>
        <v>1082060000000</v>
      </c>
      <c r="F54" s="295">
        <f t="shared" si="24"/>
        <v>1877482630000</v>
      </c>
      <c r="G54" s="295">
        <f t="shared" si="24"/>
        <v>712568498096</v>
      </c>
      <c r="H54" s="295">
        <f t="shared" si="24"/>
        <v>1164914131904</v>
      </c>
      <c r="I54" s="537">
        <f>F54/C54</f>
        <v>0.97764015011276162</v>
      </c>
      <c r="J54" s="538">
        <f t="shared" ref="J54" si="25">+G54/D54</f>
        <v>0.84995222605959475</v>
      </c>
      <c r="K54" s="537">
        <f t="shared" ref="K54" si="26">+H54/E54</f>
        <v>1.0765707372086575</v>
      </c>
      <c r="L54" s="104">
        <f>H54-'bieu 2 chi'!I177</f>
        <v>0</v>
      </c>
    </row>
    <row r="55" spans="1:12" s="104" customFormat="1" ht="30" customHeight="1">
      <c r="A55" s="152" t="s">
        <v>1</v>
      </c>
      <c r="B55" s="433" t="s">
        <v>141</v>
      </c>
      <c r="C55" s="295">
        <f>'bieu 2 chi'!D178</f>
        <v>1046818000000</v>
      </c>
      <c r="D55" s="295">
        <f>'bieu 2 chi'!E178</f>
        <v>55163000000</v>
      </c>
      <c r="E55" s="295">
        <f>'bieu 2 chi'!F178</f>
        <v>991655000000</v>
      </c>
      <c r="F55" s="295">
        <f>'bieu 2 chi'!G178</f>
        <v>1129313010937</v>
      </c>
      <c r="G55" s="295">
        <f>'bieu 2 chi'!H178</f>
        <v>24424461044</v>
      </c>
      <c r="H55" s="295">
        <f>'bieu 2 chi'!I178</f>
        <v>1104888549893</v>
      </c>
      <c r="I55" s="537">
        <f t="shared" ref="I55" si="27">F55/C55</f>
        <v>1.0788054952599211</v>
      </c>
      <c r="J55" s="538">
        <f t="shared" ref="J55" si="28">+G55/D55</f>
        <v>0.44276890386672224</v>
      </c>
      <c r="K55" s="537">
        <f t="shared" ref="K55" si="29">+H55/E55</f>
        <v>1.1141864356989073</v>
      </c>
    </row>
    <row r="56" spans="1:12" s="104" customFormat="1" ht="30" customHeight="1">
      <c r="A56" s="152" t="s">
        <v>39</v>
      </c>
      <c r="B56" s="503" t="s">
        <v>106</v>
      </c>
      <c r="C56" s="295">
        <f>'bieu 2 chi'!D179</f>
        <v>564658000000</v>
      </c>
      <c r="D56" s="295">
        <f>'bieu 2 chi'!E179</f>
        <v>50313000000</v>
      </c>
      <c r="E56" s="295">
        <f>'bieu 2 chi'!F179</f>
        <v>514345000000</v>
      </c>
      <c r="F56" s="295">
        <f>'bieu 2 chi'!G179</f>
        <v>627569394117</v>
      </c>
      <c r="G56" s="295">
        <f>'bieu 2 chi'!H179</f>
        <v>20156123444</v>
      </c>
      <c r="H56" s="295">
        <f>'bieu 2 chi'!I179</f>
        <v>607413270673</v>
      </c>
      <c r="I56" s="537">
        <f t="shared" ref="I56:I86" si="30">F56/C56</f>
        <v>1.1114150408158567</v>
      </c>
      <c r="J56" s="538">
        <f t="shared" ref="J56:J86" si="31">+G56/D56</f>
        <v>0.40061462135034681</v>
      </c>
      <c r="K56" s="537">
        <f t="shared" ref="K56:K86" si="32">+H56/E56</f>
        <v>1.1809452229009711</v>
      </c>
    </row>
    <row r="57" spans="1:12" ht="30" customHeight="1">
      <c r="A57" s="444"/>
      <c r="B57" s="490" t="s">
        <v>431</v>
      </c>
      <c r="C57" s="299">
        <f>'bieu 2 chi'!D180</f>
        <v>451248000000</v>
      </c>
      <c r="D57" s="299"/>
      <c r="E57" s="299">
        <f>'bieu 2 chi'!F180</f>
        <v>451248000000</v>
      </c>
      <c r="F57" s="299">
        <f>'bieu 2 chi'!G180</f>
        <v>517388129829</v>
      </c>
      <c r="G57" s="299">
        <f>'bieu 2 chi'!H180</f>
        <v>0</v>
      </c>
      <c r="H57" s="299">
        <f>'bieu 2 chi'!I180</f>
        <v>517388129829</v>
      </c>
      <c r="I57" s="362">
        <f t="shared" si="30"/>
        <v>1.1465715744535157</v>
      </c>
      <c r="J57" s="363"/>
      <c r="K57" s="362">
        <f t="shared" si="32"/>
        <v>1.1465715744535157</v>
      </c>
    </row>
    <row r="58" spans="1:12" ht="30" customHeight="1">
      <c r="A58" s="444"/>
      <c r="B58" s="490" t="s">
        <v>432</v>
      </c>
      <c r="C58" s="299">
        <f>'bieu 2 chi'!D181</f>
        <v>113410000000</v>
      </c>
      <c r="D58" s="299">
        <f>'bieu 2 chi'!E181</f>
        <v>50313000000</v>
      </c>
      <c r="E58" s="299">
        <f>'bieu 2 chi'!F181</f>
        <v>63097000000</v>
      </c>
      <c r="F58" s="299">
        <f>'bieu 2 chi'!G181</f>
        <v>110181264288</v>
      </c>
      <c r="G58" s="299">
        <f>'bieu 2 chi'!H181</f>
        <v>20156123444</v>
      </c>
      <c r="H58" s="299">
        <f>'bieu 2 chi'!I181</f>
        <v>90025140844</v>
      </c>
      <c r="I58" s="362">
        <f t="shared" si="30"/>
        <v>0.97153041431972487</v>
      </c>
      <c r="J58" s="363">
        <f t="shared" si="31"/>
        <v>0.40061462135034681</v>
      </c>
      <c r="K58" s="362">
        <f t="shared" si="32"/>
        <v>1.4267737110163716</v>
      </c>
    </row>
    <row r="59" spans="1:12" s="104" customFormat="1" ht="30" hidden="1" customHeight="1">
      <c r="A59" s="454" t="s">
        <v>430</v>
      </c>
      <c r="B59" s="490" t="s">
        <v>104</v>
      </c>
      <c r="C59" s="295">
        <f>'bieu 2 chi'!D182</f>
        <v>2632050000</v>
      </c>
      <c r="D59" s="295">
        <f>'bieu 2 chi'!E182</f>
        <v>0</v>
      </c>
      <c r="E59" s="295">
        <f>'bieu 2 chi'!F182</f>
        <v>0</v>
      </c>
      <c r="F59" s="295">
        <f>'bieu 2 chi'!G182</f>
        <v>492853543846</v>
      </c>
      <c r="G59" s="295">
        <f>'bieu 2 chi'!H182</f>
        <v>2632050000</v>
      </c>
      <c r="H59" s="295">
        <f>'bieu 2 chi'!I182</f>
        <v>490221493846</v>
      </c>
      <c r="I59" s="362">
        <f t="shared" si="30"/>
        <v>187.25082876313141</v>
      </c>
      <c r="J59" s="363"/>
      <c r="K59" s="362"/>
    </row>
    <row r="60" spans="1:12" s="104" customFormat="1" ht="30" hidden="1" customHeight="1">
      <c r="A60" s="454" t="s">
        <v>430</v>
      </c>
      <c r="B60" s="490" t="s">
        <v>57</v>
      </c>
      <c r="C60" s="295">
        <f>'bieu 2 chi'!D183</f>
        <v>4296772000</v>
      </c>
      <c r="D60" s="295">
        <f>'bieu 2 chi'!E183</f>
        <v>0</v>
      </c>
      <c r="E60" s="295">
        <f>'bieu 2 chi'!F183</f>
        <v>0</v>
      </c>
      <c r="F60" s="295">
        <f>'bieu 2 chi'!G183</f>
        <v>121157834627</v>
      </c>
      <c r="G60" s="295">
        <f>'bieu 2 chi'!H183</f>
        <v>4296772000</v>
      </c>
      <c r="H60" s="295">
        <f>'bieu 2 chi'!I183</f>
        <v>116861062627</v>
      </c>
      <c r="I60" s="362">
        <f t="shared" si="30"/>
        <v>28.197408339795548</v>
      </c>
      <c r="J60" s="363"/>
      <c r="K60" s="362"/>
    </row>
    <row r="61" spans="1:12" s="104" customFormat="1" ht="30" hidden="1" customHeight="1">
      <c r="A61" s="454" t="s">
        <v>430</v>
      </c>
      <c r="B61" s="444" t="s">
        <v>271</v>
      </c>
      <c r="C61" s="295">
        <f>'bieu 2 chi'!D184</f>
        <v>0</v>
      </c>
      <c r="D61" s="295">
        <f>'bieu 2 chi'!E184</f>
        <v>0</v>
      </c>
      <c r="E61" s="295">
        <f>'bieu 2 chi'!F184</f>
        <v>0</v>
      </c>
      <c r="F61" s="295">
        <f>'bieu 2 chi'!G184</f>
        <v>330714200</v>
      </c>
      <c r="G61" s="295">
        <f>'bieu 2 chi'!H184</f>
        <v>0</v>
      </c>
      <c r="H61" s="295">
        <f>'bieu 2 chi'!I184</f>
        <v>330714200</v>
      </c>
      <c r="I61" s="362"/>
      <c r="J61" s="363"/>
      <c r="K61" s="362"/>
    </row>
    <row r="62" spans="1:12" s="104" customFormat="1" ht="30" hidden="1" customHeight="1">
      <c r="A62" s="454" t="s">
        <v>430</v>
      </c>
      <c r="B62" s="444" t="s">
        <v>272</v>
      </c>
      <c r="C62" s="295">
        <f>'bieu 2 chi'!D185</f>
        <v>0</v>
      </c>
      <c r="D62" s="295">
        <f>'bieu 2 chi'!E185</f>
        <v>0</v>
      </c>
      <c r="E62" s="295">
        <f>'bieu 2 chi'!F185</f>
        <v>0</v>
      </c>
      <c r="F62" s="295">
        <f>'bieu 2 chi'!G185</f>
        <v>12219740000</v>
      </c>
      <c r="G62" s="295">
        <f>'bieu 2 chi'!H185</f>
        <v>12219740000</v>
      </c>
      <c r="H62" s="295">
        <f>'bieu 2 chi'!I185</f>
        <v>0</v>
      </c>
      <c r="I62" s="362"/>
      <c r="J62" s="363"/>
      <c r="K62" s="362"/>
    </row>
    <row r="63" spans="1:12" s="104" customFormat="1" ht="30" hidden="1" customHeight="1">
      <c r="A63" s="454" t="s">
        <v>430</v>
      </c>
      <c r="B63" s="444" t="s">
        <v>273</v>
      </c>
      <c r="C63" s="295">
        <f>'bieu 2 chi'!D186</f>
        <v>0</v>
      </c>
      <c r="D63" s="295">
        <f>'bieu 2 chi'!E186</f>
        <v>0</v>
      </c>
      <c r="E63" s="295">
        <f>'bieu 2 chi'!F186</f>
        <v>0</v>
      </c>
      <c r="F63" s="295">
        <f>'bieu 2 chi'!G186</f>
        <v>1007561444</v>
      </c>
      <c r="G63" s="295">
        <f>'bieu 2 chi'!H186</f>
        <v>1007561444</v>
      </c>
      <c r="H63" s="295">
        <f>'bieu 2 chi'!I186</f>
        <v>0</v>
      </c>
      <c r="I63" s="362"/>
      <c r="J63" s="363"/>
      <c r="K63" s="362"/>
    </row>
    <row r="64" spans="1:12" s="104" customFormat="1" ht="30" customHeight="1">
      <c r="A64" s="417">
        <v>2</v>
      </c>
      <c r="B64" s="504" t="s">
        <v>105</v>
      </c>
      <c r="C64" s="295">
        <f>'bieu 2 chi'!D187</f>
        <v>482160000000</v>
      </c>
      <c r="D64" s="295">
        <f>'bieu 2 chi'!E187</f>
        <v>4850000000</v>
      </c>
      <c r="E64" s="295">
        <f>'bieu 2 chi'!F187</f>
        <v>477310000000</v>
      </c>
      <c r="F64" s="295">
        <f>'bieu 2 chi'!G187</f>
        <v>501743616820</v>
      </c>
      <c r="G64" s="295">
        <f>'bieu 2 chi'!H187</f>
        <v>4268337600</v>
      </c>
      <c r="H64" s="295">
        <f>'bieu 2 chi'!I187</f>
        <v>497475279220</v>
      </c>
      <c r="I64" s="537">
        <f t="shared" si="30"/>
        <v>1.0406164277833085</v>
      </c>
      <c r="J64" s="538">
        <f t="shared" si="31"/>
        <v>0.88006960824742264</v>
      </c>
      <c r="K64" s="537">
        <f t="shared" si="32"/>
        <v>1.0422477618738346</v>
      </c>
    </row>
    <row r="65" spans="1:11" ht="30" customHeight="1">
      <c r="A65" s="456"/>
      <c r="B65" s="490" t="s">
        <v>431</v>
      </c>
      <c r="C65" s="299">
        <f>'bieu 2 chi'!D188</f>
        <v>367860000000</v>
      </c>
      <c r="D65" s="299"/>
      <c r="E65" s="299">
        <f>'bieu 2 chi'!F188</f>
        <v>367860000000</v>
      </c>
      <c r="F65" s="299">
        <f>'bieu 2 chi'!G188</f>
        <v>392493845184</v>
      </c>
      <c r="G65" s="299">
        <f>'bieu 2 chi'!H188</f>
        <v>0</v>
      </c>
      <c r="H65" s="299">
        <f>'bieu 2 chi'!I188</f>
        <v>392493845184</v>
      </c>
      <c r="I65" s="362">
        <f t="shared" si="30"/>
        <v>1.0669652726145817</v>
      </c>
      <c r="J65" s="363"/>
      <c r="K65" s="362">
        <f t="shared" si="32"/>
        <v>1.0669652726145817</v>
      </c>
    </row>
    <row r="66" spans="1:11" ht="30" customHeight="1">
      <c r="A66" s="456"/>
      <c r="B66" s="490" t="s">
        <v>432</v>
      </c>
      <c r="C66" s="299">
        <f>'bieu 2 chi'!D189</f>
        <v>114300000000</v>
      </c>
      <c r="D66" s="299">
        <f>'bieu 2 chi'!E189</f>
        <v>4850000000</v>
      </c>
      <c r="E66" s="299">
        <f>'bieu 2 chi'!F189</f>
        <v>109450000000</v>
      </c>
      <c r="F66" s="299">
        <f>'bieu 2 chi'!G189</f>
        <v>109249771636</v>
      </c>
      <c r="G66" s="299">
        <f>'bieu 2 chi'!H189</f>
        <v>4268337600</v>
      </c>
      <c r="H66" s="299">
        <f>'bieu 2 chi'!I189</f>
        <v>104981434036</v>
      </c>
      <c r="I66" s="362">
        <f t="shared" si="30"/>
        <v>0.95581602481189853</v>
      </c>
      <c r="J66" s="363">
        <f t="shared" si="31"/>
        <v>0.88006960824742264</v>
      </c>
      <c r="K66" s="362">
        <f t="shared" si="32"/>
        <v>0.95917253573321148</v>
      </c>
    </row>
    <row r="67" spans="1:11" s="104" customFormat="1" ht="30" customHeight="1">
      <c r="A67" s="152" t="s">
        <v>2</v>
      </c>
      <c r="B67" s="433" t="s">
        <v>36</v>
      </c>
      <c r="C67" s="295">
        <f>'bieu 2 chi'!D190</f>
        <v>873605000000</v>
      </c>
      <c r="D67" s="295">
        <f>'bieu 2 chi'!E190</f>
        <v>783200000000</v>
      </c>
      <c r="E67" s="295">
        <f>'bieu 2 chi'!F190</f>
        <v>90405000000</v>
      </c>
      <c r="F67" s="295">
        <f>'bieu 2 chi'!G190</f>
        <v>748169619063</v>
      </c>
      <c r="G67" s="295">
        <f>'bieu 2 chi'!H190</f>
        <v>688144037052</v>
      </c>
      <c r="H67" s="295">
        <f>'bieu 2 chi'!I190</f>
        <v>60025582011</v>
      </c>
      <c r="I67" s="537">
        <f t="shared" si="30"/>
        <v>0.85641636559200096</v>
      </c>
      <c r="J67" s="538">
        <f t="shared" si="31"/>
        <v>0.87863130369254339</v>
      </c>
      <c r="K67" s="537">
        <f t="shared" si="32"/>
        <v>0.66396307738510041</v>
      </c>
    </row>
    <row r="68" spans="1:11" s="104" customFormat="1" ht="30" customHeight="1">
      <c r="A68" s="417" t="s">
        <v>39</v>
      </c>
      <c r="B68" s="433" t="s">
        <v>107</v>
      </c>
      <c r="C68" s="295">
        <f>'bieu 2 chi'!D191</f>
        <v>226750000000</v>
      </c>
      <c r="D68" s="295">
        <f>'bieu 2 chi'!E191</f>
        <v>166795000000</v>
      </c>
      <c r="E68" s="295">
        <f>'bieu 2 chi'!F191</f>
        <v>59955000000</v>
      </c>
      <c r="F68" s="295">
        <f>'bieu 2 chi'!G191</f>
        <v>115099354050</v>
      </c>
      <c r="G68" s="295">
        <f>'bieu 2 chi'!H191</f>
        <v>80664436467</v>
      </c>
      <c r="H68" s="295">
        <f>'bieu 2 chi'!I191</f>
        <v>34434917583</v>
      </c>
      <c r="I68" s="537">
        <f t="shared" si="30"/>
        <v>0.50760464851157661</v>
      </c>
      <c r="J68" s="538">
        <f t="shared" si="31"/>
        <v>0.48361423584040292</v>
      </c>
      <c r="K68" s="537">
        <f t="shared" si="32"/>
        <v>0.57434605258944205</v>
      </c>
    </row>
    <row r="69" spans="1:11" s="95" customFormat="1" ht="30" customHeight="1">
      <c r="A69" s="454" t="s">
        <v>108</v>
      </c>
      <c r="B69" s="454" t="s">
        <v>483</v>
      </c>
      <c r="C69" s="334">
        <f>'bieu 2 chi'!D192</f>
        <v>105024000000</v>
      </c>
      <c r="D69" s="334">
        <f>'bieu 2 chi'!E192</f>
        <v>90083000000</v>
      </c>
      <c r="E69" s="334">
        <f>'bieu 2 chi'!F192</f>
        <v>14941000000</v>
      </c>
      <c r="F69" s="334">
        <f>'bieu 2 chi'!G192</f>
        <v>81151677050</v>
      </c>
      <c r="G69" s="334">
        <f>'bieu 2 chi'!H192</f>
        <v>75606487467</v>
      </c>
      <c r="H69" s="334">
        <f>'bieu 2 chi'!I192</f>
        <v>5545189583</v>
      </c>
      <c r="I69" s="539">
        <f t="shared" si="30"/>
        <v>0.77269649841940891</v>
      </c>
      <c r="J69" s="540">
        <f t="shared" si="31"/>
        <v>0.83929806364130854</v>
      </c>
      <c r="K69" s="539">
        <f t="shared" si="32"/>
        <v>0.37113911940298505</v>
      </c>
    </row>
    <row r="70" spans="1:11" ht="30" customHeight="1">
      <c r="A70" s="444"/>
      <c r="B70" s="444" t="s">
        <v>242</v>
      </c>
      <c r="C70" s="299">
        <f>'bieu 2 chi'!D193</f>
        <v>4435000000</v>
      </c>
      <c r="D70" s="299">
        <f>'bieu 2 chi'!E193</f>
        <v>4435000000</v>
      </c>
      <c r="E70" s="299"/>
      <c r="F70" s="299">
        <f>'bieu 2 chi'!G193</f>
        <v>4368280000</v>
      </c>
      <c r="G70" s="299">
        <f>'bieu 2 chi'!H193</f>
        <v>4368280000</v>
      </c>
      <c r="H70" s="299"/>
      <c r="I70" s="362">
        <f t="shared" si="30"/>
        <v>0.98495603156708</v>
      </c>
      <c r="J70" s="363">
        <f t="shared" si="31"/>
        <v>0.98495603156708</v>
      </c>
      <c r="K70" s="362"/>
    </row>
    <row r="71" spans="1:11" ht="30" customHeight="1">
      <c r="A71" s="444"/>
      <c r="B71" s="444" t="s">
        <v>243</v>
      </c>
      <c r="C71" s="299">
        <f>'bieu 2 chi'!D194</f>
        <v>18634000000</v>
      </c>
      <c r="D71" s="299">
        <f>'bieu 2 chi'!E194</f>
        <v>18634000000</v>
      </c>
      <c r="E71" s="299"/>
      <c r="F71" s="299">
        <f>'bieu 2 chi'!G194</f>
        <v>18136716023</v>
      </c>
      <c r="G71" s="299">
        <f>'bieu 2 chi'!H194</f>
        <v>18136716023</v>
      </c>
      <c r="H71" s="299"/>
      <c r="I71" s="362">
        <f t="shared" si="30"/>
        <v>0.97331308484490719</v>
      </c>
      <c r="J71" s="363">
        <f t="shared" si="31"/>
        <v>0.97331308484490719</v>
      </c>
      <c r="K71" s="362"/>
    </row>
    <row r="72" spans="1:11" ht="30" customHeight="1">
      <c r="A72" s="444"/>
      <c r="B72" s="444" t="s">
        <v>275</v>
      </c>
      <c r="C72" s="299">
        <f>'bieu 2 chi'!D195</f>
        <v>6915000000</v>
      </c>
      <c r="D72" s="299">
        <f>'bieu 2 chi'!E195</f>
        <v>6915000000</v>
      </c>
      <c r="E72" s="299"/>
      <c r="F72" s="299">
        <f>'bieu 2 chi'!G195</f>
        <v>6513841765</v>
      </c>
      <c r="G72" s="299">
        <f>'bieu 2 chi'!H195</f>
        <v>6513841765</v>
      </c>
      <c r="H72" s="299"/>
      <c r="I72" s="362">
        <f t="shared" si="30"/>
        <v>0.94198724005784529</v>
      </c>
      <c r="J72" s="363">
        <f t="shared" si="31"/>
        <v>0.94198724005784529</v>
      </c>
      <c r="K72" s="362"/>
    </row>
    <row r="73" spans="1:11" ht="30" customHeight="1">
      <c r="A73" s="444"/>
      <c r="B73" s="444" t="s">
        <v>241</v>
      </c>
      <c r="C73" s="299">
        <f>'bieu 2 chi'!D196</f>
        <v>360000000</v>
      </c>
      <c r="D73" s="299">
        <f>'bieu 2 chi'!E196</f>
        <v>360000000</v>
      </c>
      <c r="E73" s="299"/>
      <c r="F73" s="299">
        <f>'bieu 2 chi'!G196</f>
        <v>359420000</v>
      </c>
      <c r="G73" s="299">
        <f>'bieu 2 chi'!H196</f>
        <v>359420000</v>
      </c>
      <c r="H73" s="299"/>
      <c r="I73" s="362">
        <f t="shared" si="30"/>
        <v>0.99838888888888888</v>
      </c>
      <c r="J73" s="363">
        <f t="shared" si="31"/>
        <v>0.99838888888888888</v>
      </c>
      <c r="K73" s="362"/>
    </row>
    <row r="74" spans="1:11" ht="45.75" customHeight="1">
      <c r="A74" s="444"/>
      <c r="B74" s="444" t="s">
        <v>277</v>
      </c>
      <c r="C74" s="299">
        <f>'bieu 2 chi'!D197</f>
        <v>2280000000</v>
      </c>
      <c r="D74" s="299">
        <f>'bieu 2 chi'!E197</f>
        <v>2040000000</v>
      </c>
      <c r="E74" s="299">
        <f>'bieu 2 chi'!F197</f>
        <v>240000000</v>
      </c>
      <c r="F74" s="299">
        <f>'bieu 2 chi'!G197</f>
        <v>2250000000</v>
      </c>
      <c r="G74" s="299">
        <f>'bieu 2 chi'!H197</f>
        <v>2040000000</v>
      </c>
      <c r="H74" s="299">
        <f>'bieu 2 chi'!I197</f>
        <v>210000000</v>
      </c>
      <c r="I74" s="362">
        <f t="shared" si="30"/>
        <v>0.98684210526315785</v>
      </c>
      <c r="J74" s="363">
        <f t="shared" si="31"/>
        <v>1</v>
      </c>
      <c r="K74" s="362">
        <f t="shared" si="32"/>
        <v>0.875</v>
      </c>
    </row>
    <row r="75" spans="1:11" ht="30" customHeight="1">
      <c r="A75" s="444"/>
      <c r="B75" s="444" t="s">
        <v>278</v>
      </c>
      <c r="C75" s="299">
        <f>'bieu 2 chi'!D198</f>
        <v>30100000000</v>
      </c>
      <c r="D75" s="299">
        <f>'bieu 2 chi'!E198</f>
        <v>15399000000</v>
      </c>
      <c r="E75" s="299">
        <f>'bieu 2 chi'!F198</f>
        <v>14701000000</v>
      </c>
      <c r="F75" s="299">
        <f>'bieu 2 chi'!G198</f>
        <v>6489104083</v>
      </c>
      <c r="G75" s="299">
        <f>'bieu 2 chi'!H198</f>
        <v>1153914500</v>
      </c>
      <c r="H75" s="299">
        <f>'bieu 2 chi'!I198</f>
        <v>5335189583</v>
      </c>
      <c r="I75" s="362">
        <f t="shared" si="30"/>
        <v>0.21558485325581395</v>
      </c>
      <c r="J75" s="363">
        <f t="shared" si="31"/>
        <v>7.4934378855769854E-2</v>
      </c>
      <c r="K75" s="362">
        <f t="shared" si="32"/>
        <v>0.36291337888579006</v>
      </c>
    </row>
    <row r="76" spans="1:11" ht="49.5" hidden="1" customHeight="1">
      <c r="A76" s="444"/>
      <c r="B76" s="444" t="s">
        <v>279</v>
      </c>
      <c r="C76" s="299">
        <f>'bieu 2 chi'!D199</f>
        <v>0</v>
      </c>
      <c r="D76" s="299">
        <f>'bieu 2 chi'!E199</f>
        <v>0</v>
      </c>
      <c r="E76" s="299">
        <f>'bieu 2 chi'!F199</f>
        <v>0</v>
      </c>
      <c r="F76" s="299">
        <f>'bieu 2 chi'!G199</f>
        <v>0</v>
      </c>
      <c r="G76" s="299">
        <f>'bieu 2 chi'!H199</f>
        <v>0</v>
      </c>
      <c r="H76" s="299"/>
      <c r="I76" s="362"/>
      <c r="J76" s="363"/>
      <c r="K76" s="362"/>
    </row>
    <row r="77" spans="1:11" ht="30" customHeight="1">
      <c r="A77" s="444"/>
      <c r="B77" s="444" t="s">
        <v>280</v>
      </c>
      <c r="C77" s="299">
        <f>'bieu 2 chi'!D200</f>
        <v>2000000000</v>
      </c>
      <c r="D77" s="299">
        <f>'bieu 2 chi'!E200</f>
        <v>2000000000</v>
      </c>
      <c r="E77" s="299"/>
      <c r="F77" s="299">
        <f>'bieu 2 chi'!G200</f>
        <v>3408089179</v>
      </c>
      <c r="G77" s="299">
        <f>'bieu 2 chi'!H200</f>
        <v>3408089179</v>
      </c>
      <c r="H77" s="299"/>
      <c r="I77" s="362">
        <f t="shared" si="30"/>
        <v>1.7040445895</v>
      </c>
      <c r="J77" s="363">
        <f t="shared" si="31"/>
        <v>1.7040445895</v>
      </c>
      <c r="K77" s="362"/>
    </row>
    <row r="78" spans="1:11" ht="38.25" customHeight="1">
      <c r="A78" s="444"/>
      <c r="B78" s="444" t="s">
        <v>274</v>
      </c>
      <c r="C78" s="299">
        <f>'bieu 2 chi'!D201</f>
        <v>40000000000</v>
      </c>
      <c r="D78" s="299">
        <f>'bieu 2 chi'!E201</f>
        <v>40000000000</v>
      </c>
      <c r="E78" s="299"/>
      <c r="F78" s="299">
        <f>'bieu 2 chi'!G201</f>
        <v>39326226000</v>
      </c>
      <c r="G78" s="299">
        <f>'bieu 2 chi'!H201</f>
        <v>39326226000</v>
      </c>
      <c r="H78" s="299"/>
      <c r="I78" s="362">
        <f t="shared" si="30"/>
        <v>0.98315565000000005</v>
      </c>
      <c r="J78" s="363">
        <f t="shared" si="31"/>
        <v>0.98315565000000005</v>
      </c>
      <c r="K78" s="362"/>
    </row>
    <row r="79" spans="1:11" ht="30" customHeight="1">
      <c r="A79" s="444"/>
      <c r="B79" s="444" t="s">
        <v>276</v>
      </c>
      <c r="C79" s="299">
        <f>'bieu 2 chi'!D202</f>
        <v>300000000</v>
      </c>
      <c r="D79" s="299">
        <f>'bieu 2 chi'!E202</f>
        <v>300000000</v>
      </c>
      <c r="E79" s="299"/>
      <c r="F79" s="299">
        <f>'bieu 2 chi'!G202</f>
        <v>300000000</v>
      </c>
      <c r="G79" s="299">
        <f>'bieu 2 chi'!H202</f>
        <v>300000000</v>
      </c>
      <c r="H79" s="299"/>
      <c r="I79" s="362">
        <f t="shared" si="30"/>
        <v>1</v>
      </c>
      <c r="J79" s="363">
        <f t="shared" si="31"/>
        <v>1</v>
      </c>
      <c r="K79" s="362"/>
    </row>
    <row r="80" spans="1:11" s="95" customFormat="1" ht="30" customHeight="1">
      <c r="A80" s="454" t="s">
        <v>109</v>
      </c>
      <c r="B80" s="454" t="s">
        <v>505</v>
      </c>
      <c r="C80" s="334">
        <f>'bieu 2 chi'!D203</f>
        <v>121726000000</v>
      </c>
      <c r="D80" s="334">
        <f>'bieu 2 chi'!E203</f>
        <v>76712000000</v>
      </c>
      <c r="E80" s="334">
        <f>'bieu 2 chi'!F203</f>
        <v>45014000000</v>
      </c>
      <c r="F80" s="334">
        <f>'bieu 2 chi'!G203</f>
        <v>33947677000</v>
      </c>
      <c r="G80" s="334">
        <f>'bieu 2 chi'!H203</f>
        <v>5057949000</v>
      </c>
      <c r="H80" s="334">
        <f>'bieu 2 chi'!I203</f>
        <v>28889728000</v>
      </c>
      <c r="I80" s="539">
        <f t="shared" si="30"/>
        <v>0.27888599806121944</v>
      </c>
      <c r="J80" s="540">
        <f t="shared" si="31"/>
        <v>6.5934260611116902E-2</v>
      </c>
      <c r="K80" s="539">
        <f t="shared" si="32"/>
        <v>0.64179428622206425</v>
      </c>
    </row>
    <row r="81" spans="1:11" s="104" customFormat="1" ht="13.5">
      <c r="A81" s="439"/>
      <c r="B81" s="454" t="s">
        <v>528</v>
      </c>
      <c r="C81" s="295"/>
      <c r="D81" s="295"/>
      <c r="E81" s="295"/>
      <c r="F81" s="295"/>
      <c r="G81" s="295"/>
      <c r="H81" s="295"/>
      <c r="I81" s="362"/>
      <c r="J81" s="363"/>
      <c r="K81" s="362"/>
    </row>
    <row r="82" spans="1:11" ht="43.5" customHeight="1">
      <c r="A82" s="444"/>
      <c r="B82" s="444" t="s">
        <v>281</v>
      </c>
      <c r="C82" s="299">
        <f>'bieu 2 chi'!D205</f>
        <v>23170000000</v>
      </c>
      <c r="D82" s="299">
        <f>'bieu 2 chi'!E205</f>
        <v>5689000000</v>
      </c>
      <c r="E82" s="299">
        <f>'bieu 2 chi'!F205</f>
        <v>17481000000</v>
      </c>
      <c r="F82" s="299">
        <f>'bieu 2 chi'!G205</f>
        <v>19363591000</v>
      </c>
      <c r="G82" s="299">
        <f>'bieu 2 chi'!H205</f>
        <v>3608631000</v>
      </c>
      <c r="H82" s="299">
        <f>'bieu 2 chi'!I205</f>
        <v>15754960000</v>
      </c>
      <c r="I82" s="362">
        <f t="shared" si="30"/>
        <v>0.8357182132067329</v>
      </c>
      <c r="J82" s="363">
        <f t="shared" si="31"/>
        <v>0.63431727895939527</v>
      </c>
      <c r="K82" s="362">
        <f t="shared" si="32"/>
        <v>0.90126194153652539</v>
      </c>
    </row>
    <row r="83" spans="1:11" ht="49.5" customHeight="1">
      <c r="A83" s="444"/>
      <c r="B83" s="444" t="s">
        <v>283</v>
      </c>
      <c r="C83" s="299">
        <f>'bieu 2 chi'!D206</f>
        <v>2036000000</v>
      </c>
      <c r="D83" s="299"/>
      <c r="E83" s="299">
        <f>'bieu 2 chi'!F206</f>
        <v>2036000000</v>
      </c>
      <c r="F83" s="299">
        <f>'bieu 2 chi'!G206</f>
        <v>3343030000</v>
      </c>
      <c r="G83" s="299">
        <f>'bieu 2 chi'!H206</f>
        <v>0</v>
      </c>
      <c r="H83" s="299">
        <f>'bieu 2 chi'!I206</f>
        <v>3343030000</v>
      </c>
      <c r="I83" s="362">
        <f t="shared" si="30"/>
        <v>1.6419597249508842</v>
      </c>
      <c r="J83" s="363"/>
      <c r="K83" s="362">
        <f t="shared" si="32"/>
        <v>1.6419597249508842</v>
      </c>
    </row>
    <row r="84" spans="1:11" ht="48" customHeight="1">
      <c r="A84" s="444"/>
      <c r="B84" s="444" t="s">
        <v>282</v>
      </c>
      <c r="C84" s="299">
        <f>'bieu 2 chi'!D207</f>
        <v>8511000000</v>
      </c>
      <c r="D84" s="299">
        <f>'bieu 2 chi'!E207</f>
        <v>1497000000</v>
      </c>
      <c r="E84" s="299">
        <f>'bieu 2 chi'!F207</f>
        <v>7014000000</v>
      </c>
      <c r="F84" s="299">
        <f>'bieu 2 chi'!G207</f>
        <v>11066056000</v>
      </c>
      <c r="G84" s="299">
        <f>'bieu 2 chi'!H207</f>
        <v>1449318000</v>
      </c>
      <c r="H84" s="299">
        <f>'bieu 2 chi'!I207</f>
        <v>9616738000</v>
      </c>
      <c r="I84" s="362">
        <f t="shared" si="30"/>
        <v>1.3002063212313477</v>
      </c>
      <c r="J84" s="363">
        <f t="shared" si="31"/>
        <v>0.96814829659318635</v>
      </c>
      <c r="K84" s="362">
        <f t="shared" si="32"/>
        <v>1.3710775591673796</v>
      </c>
    </row>
    <row r="85" spans="1:11" ht="45" customHeight="1">
      <c r="A85" s="444"/>
      <c r="B85" s="444" t="s">
        <v>597</v>
      </c>
      <c r="C85" s="299"/>
      <c r="D85" s="299"/>
      <c r="E85" s="299"/>
      <c r="F85" s="299">
        <f>'bieu 2 chi'!G208</f>
        <v>175000000</v>
      </c>
      <c r="G85" s="299">
        <f>'bieu 2 chi'!H208</f>
        <v>0</v>
      </c>
      <c r="H85" s="299">
        <f>'bieu 2 chi'!I208</f>
        <v>175000000</v>
      </c>
      <c r="I85" s="362"/>
      <c r="J85" s="363"/>
      <c r="K85" s="362"/>
    </row>
    <row r="86" spans="1:11" s="104" customFormat="1" ht="30" customHeight="1">
      <c r="A86" s="417">
        <v>2</v>
      </c>
      <c r="B86" s="433" t="s">
        <v>113</v>
      </c>
      <c r="C86" s="295">
        <f>'bieu 2 chi'!D209</f>
        <v>646855000000</v>
      </c>
      <c r="D86" s="295">
        <f>'bieu 2 chi'!E209</f>
        <v>616405000000</v>
      </c>
      <c r="E86" s="295">
        <f>'bieu 2 chi'!F209</f>
        <v>30450000000</v>
      </c>
      <c r="F86" s="295">
        <f>'bieu 2 chi'!G209</f>
        <v>633070265013</v>
      </c>
      <c r="G86" s="295">
        <f>'bieu 2 chi'!H209</f>
        <v>607479600585</v>
      </c>
      <c r="H86" s="295">
        <f>'bieu 2 chi'!I209</f>
        <v>25590664428</v>
      </c>
      <c r="I86" s="362">
        <f t="shared" si="30"/>
        <v>0.97868960588230747</v>
      </c>
      <c r="J86" s="363">
        <f t="shared" si="31"/>
        <v>0.98552023521061638</v>
      </c>
      <c r="K86" s="362">
        <f t="shared" si="32"/>
        <v>0.84041590896551721</v>
      </c>
    </row>
    <row r="87" spans="1:11" s="95" customFormat="1" ht="30" customHeight="1">
      <c r="A87" s="493" t="s">
        <v>284</v>
      </c>
      <c r="B87" s="429" t="s">
        <v>66</v>
      </c>
      <c r="C87" s="334"/>
      <c r="D87" s="334"/>
      <c r="E87" s="334"/>
      <c r="F87" s="334">
        <f>'bieu 2 chi'!G210</f>
        <v>508505513213</v>
      </c>
      <c r="G87" s="334">
        <f>'bieu 2 chi'!H210</f>
        <v>482914848785</v>
      </c>
      <c r="H87" s="334">
        <f>'bieu 2 chi'!I210</f>
        <v>25590664428</v>
      </c>
      <c r="I87" s="539"/>
      <c r="J87" s="540"/>
      <c r="K87" s="539"/>
    </row>
    <row r="88" spans="1:11" ht="30" customHeight="1">
      <c r="A88" s="444"/>
      <c r="B88" s="444" t="s">
        <v>287</v>
      </c>
      <c r="C88" s="299"/>
      <c r="D88" s="299"/>
      <c r="E88" s="299"/>
      <c r="F88" s="299">
        <f>'bieu 2 chi'!G211</f>
        <v>286797390349</v>
      </c>
      <c r="G88" s="299">
        <f>'bieu 2 chi'!H211</f>
        <v>286797390349</v>
      </c>
      <c r="H88" s="299">
        <f>'bieu 2 chi'!I211</f>
        <v>0</v>
      </c>
      <c r="I88" s="362"/>
      <c r="J88" s="363"/>
      <c r="K88" s="362"/>
    </row>
    <row r="89" spans="1:11" ht="30" customHeight="1">
      <c r="A89" s="444"/>
      <c r="B89" s="444" t="s">
        <v>288</v>
      </c>
      <c r="C89" s="299"/>
      <c r="D89" s="299"/>
      <c r="E89" s="299"/>
      <c r="F89" s="299">
        <f>'bieu 2 chi'!G212</f>
        <v>59547677288</v>
      </c>
      <c r="G89" s="299">
        <f>'bieu 2 chi'!H212</f>
        <v>59547677288</v>
      </c>
      <c r="H89" s="299">
        <f>'bieu 2 chi'!I212</f>
        <v>0</v>
      </c>
      <c r="I89" s="362"/>
      <c r="J89" s="363"/>
      <c r="K89" s="362"/>
    </row>
    <row r="90" spans="1:11" ht="30" customHeight="1">
      <c r="A90" s="444"/>
      <c r="B90" s="444" t="s">
        <v>285</v>
      </c>
      <c r="C90" s="299"/>
      <c r="D90" s="299"/>
      <c r="E90" s="299"/>
      <c r="F90" s="299">
        <f>'bieu 2 chi'!G213</f>
        <v>102429481521</v>
      </c>
      <c r="G90" s="299">
        <f>'bieu 2 chi'!H213</f>
        <v>102429481521</v>
      </c>
      <c r="H90" s="299">
        <f>'bieu 2 chi'!I213</f>
        <v>0</v>
      </c>
      <c r="I90" s="362"/>
      <c r="J90" s="363"/>
      <c r="K90" s="362"/>
    </row>
    <row r="91" spans="1:11" ht="44.25" customHeight="1">
      <c r="A91" s="444"/>
      <c r="B91" s="444" t="s">
        <v>585</v>
      </c>
      <c r="C91" s="299"/>
      <c r="D91" s="299"/>
      <c r="E91" s="299"/>
      <c r="F91" s="299">
        <f>'bieu 2 chi'!G214</f>
        <v>31154952627</v>
      </c>
      <c r="G91" s="299">
        <f>'bieu 2 chi'!H214</f>
        <v>31154952627</v>
      </c>
      <c r="H91" s="299">
        <f>'bieu 2 chi'!I214</f>
        <v>0</v>
      </c>
      <c r="I91" s="362"/>
      <c r="J91" s="363"/>
      <c r="K91" s="362"/>
    </row>
    <row r="92" spans="1:11" ht="76.5" customHeight="1">
      <c r="A92" s="444"/>
      <c r="B92" s="444" t="s">
        <v>586</v>
      </c>
      <c r="C92" s="299"/>
      <c r="D92" s="299"/>
      <c r="E92" s="299"/>
      <c r="F92" s="299">
        <f>'bieu 2 chi'!G215</f>
        <v>24124504428</v>
      </c>
      <c r="G92" s="299">
        <f>'bieu 2 chi'!H215</f>
        <v>0</v>
      </c>
      <c r="H92" s="299">
        <f>'bieu 2 chi'!I215</f>
        <v>24124504428</v>
      </c>
      <c r="I92" s="362"/>
      <c r="J92" s="363"/>
      <c r="K92" s="362"/>
    </row>
    <row r="93" spans="1:11" ht="30" customHeight="1">
      <c r="A93" s="444"/>
      <c r="B93" s="444" t="s">
        <v>587</v>
      </c>
      <c r="C93" s="299"/>
      <c r="D93" s="299"/>
      <c r="E93" s="299"/>
      <c r="F93" s="299">
        <f>'bieu 2 chi'!G216</f>
        <v>2985347000</v>
      </c>
      <c r="G93" s="299">
        <f>'bieu 2 chi'!H216</f>
        <v>2985347000</v>
      </c>
      <c r="H93" s="299">
        <f>'bieu 2 chi'!I216</f>
        <v>0</v>
      </c>
      <c r="I93" s="362"/>
      <c r="J93" s="363"/>
      <c r="K93" s="362"/>
    </row>
    <row r="94" spans="1:11" ht="30" customHeight="1">
      <c r="A94" s="531"/>
      <c r="B94" s="532" t="s">
        <v>612</v>
      </c>
      <c r="C94" s="299"/>
      <c r="D94" s="299"/>
      <c r="E94" s="299"/>
      <c r="F94" s="299">
        <f>'bieu 2 chi'!G217</f>
        <v>462160000</v>
      </c>
      <c r="G94" s="299">
        <f>'bieu 2 chi'!H217</f>
        <v>0</v>
      </c>
      <c r="H94" s="299">
        <f>'bieu 2 chi'!I217</f>
        <v>462160000</v>
      </c>
      <c r="I94" s="362"/>
      <c r="J94" s="363"/>
      <c r="K94" s="362"/>
    </row>
    <row r="95" spans="1:11" ht="46.5" customHeight="1">
      <c r="A95" s="531"/>
      <c r="B95" s="533" t="s">
        <v>613</v>
      </c>
      <c r="C95" s="299"/>
      <c r="D95" s="299"/>
      <c r="E95" s="299"/>
      <c r="F95" s="299">
        <f>'bieu 2 chi'!G218</f>
        <v>1004000000</v>
      </c>
      <c r="G95" s="299">
        <f>'bieu 2 chi'!H218</f>
        <v>0</v>
      </c>
      <c r="H95" s="299">
        <f>'bieu 2 chi'!I218</f>
        <v>1004000000</v>
      </c>
      <c r="I95" s="362"/>
      <c r="J95" s="363"/>
      <c r="K95" s="362"/>
    </row>
    <row r="96" spans="1:11" s="95" customFormat="1" ht="30" customHeight="1">
      <c r="A96" s="453" t="s">
        <v>289</v>
      </c>
      <c r="B96" s="429" t="s">
        <v>286</v>
      </c>
      <c r="C96" s="334"/>
      <c r="D96" s="334"/>
      <c r="E96" s="334"/>
      <c r="F96" s="334">
        <f>'bieu 2 chi'!G219</f>
        <v>124564751800</v>
      </c>
      <c r="G96" s="334">
        <f>'bieu 2 chi'!H219</f>
        <v>124564751800</v>
      </c>
      <c r="H96" s="334">
        <f>'bieu 2 chi'!I219</f>
        <v>0</v>
      </c>
      <c r="I96" s="539"/>
      <c r="J96" s="540"/>
      <c r="K96" s="539"/>
    </row>
    <row r="97" spans="1:12" s="104" customFormat="1" ht="30.75" customHeight="1">
      <c r="A97" s="296" t="s">
        <v>23</v>
      </c>
      <c r="B97" s="308" t="s">
        <v>60</v>
      </c>
      <c r="C97" s="290"/>
      <c r="D97" s="290"/>
      <c r="E97" s="290"/>
      <c r="F97" s="290">
        <f>+G97+H97</f>
        <v>2084329147522</v>
      </c>
      <c r="G97" s="290">
        <f>'bieu 2 chi'!H220</f>
        <v>1451196787482</v>
      </c>
      <c r="H97" s="290">
        <f>'bieu 2 chi'!I220</f>
        <v>633132360040</v>
      </c>
      <c r="I97" s="294"/>
      <c r="J97" s="294"/>
      <c r="K97" s="307"/>
    </row>
    <row r="98" spans="1:12" s="104" customFormat="1" ht="30.75" customHeight="1">
      <c r="A98" s="289" t="s">
        <v>24</v>
      </c>
      <c r="B98" s="292" t="s">
        <v>90</v>
      </c>
      <c r="C98" s="338"/>
      <c r="D98" s="338"/>
      <c r="E98" s="338"/>
      <c r="F98" s="338">
        <f>'bieu 2 chi'!G221</f>
        <v>6206614486524</v>
      </c>
      <c r="G98" s="338">
        <f>'bieu 2 chi'!H221</f>
        <v>5075923000000</v>
      </c>
      <c r="H98" s="338">
        <f>'bieu 2 chi'!I221</f>
        <v>1130691486524</v>
      </c>
      <c r="I98" s="344"/>
      <c r="J98" s="344"/>
      <c r="K98" s="344"/>
    </row>
    <row r="99" spans="1:12" s="104" customFormat="1" ht="23.25" customHeight="1">
      <c r="A99" s="289" t="s">
        <v>25</v>
      </c>
      <c r="B99" s="292" t="s">
        <v>121</v>
      </c>
      <c r="C99" s="295"/>
      <c r="D99" s="293"/>
      <c r="E99" s="293"/>
      <c r="F99" s="290">
        <f>+G99+H99</f>
        <v>379596069808</v>
      </c>
      <c r="G99" s="290">
        <f>'bieu 2 chi'!H222</f>
        <v>101334048253</v>
      </c>
      <c r="H99" s="290">
        <f>'bieu 2 chi'!I222</f>
        <v>278262021555</v>
      </c>
      <c r="I99" s="340"/>
      <c r="J99" s="340"/>
      <c r="K99" s="340"/>
    </row>
    <row r="100" spans="1:12" s="104" customFormat="1" ht="24.75" customHeight="1">
      <c r="A100" s="296" t="s">
        <v>26</v>
      </c>
      <c r="B100" s="308" t="s">
        <v>122</v>
      </c>
      <c r="C100" s="295">
        <f>+D100+E100</f>
        <v>23000000000</v>
      </c>
      <c r="D100" s="290">
        <f>'bieu 2 chi'!E223</f>
        <v>23000000000</v>
      </c>
      <c r="E100" s="290"/>
      <c r="F100" s="290">
        <f>'bieu 2 chi'!G223</f>
        <v>35678434000</v>
      </c>
      <c r="G100" s="290">
        <f>'bieu 2 chi'!H223</f>
        <v>35678434000</v>
      </c>
      <c r="H100" s="290">
        <f>'bieu 2 chi'!I223</f>
        <v>0</v>
      </c>
      <c r="I100" s="291">
        <f>F100/C100</f>
        <v>1.5512362608695651</v>
      </c>
      <c r="J100" s="291">
        <f>+G100/D100</f>
        <v>1.5512362608695651</v>
      </c>
      <c r="K100" s="291"/>
    </row>
    <row r="101" spans="1:12" s="5" customFormat="1" ht="24.75" customHeight="1">
      <c r="A101" s="115"/>
      <c r="C101" s="92"/>
      <c r="D101" s="92"/>
      <c r="E101" s="92"/>
      <c r="F101" s="92"/>
      <c r="G101" s="92"/>
      <c r="H101" s="92"/>
      <c r="I101" s="270"/>
      <c r="J101" s="270"/>
      <c r="K101" s="270"/>
      <c r="L101" s="6"/>
    </row>
    <row r="102" spans="1:12" ht="21.75" customHeight="1">
      <c r="B102" s="5"/>
      <c r="C102" s="92"/>
      <c r="D102" s="92"/>
      <c r="E102" s="92"/>
      <c r="F102" s="92"/>
      <c r="G102" s="92"/>
      <c r="H102" s="92"/>
    </row>
  </sheetData>
  <autoFilter ref="A1:L102"/>
  <mergeCells count="15">
    <mergeCell ref="O8:T8"/>
    <mergeCell ref="H5:K5"/>
    <mergeCell ref="L1:M3"/>
    <mergeCell ref="A2:B2"/>
    <mergeCell ref="F2:K2"/>
    <mergeCell ref="A3:K3"/>
    <mergeCell ref="A4:K4"/>
    <mergeCell ref="H6:K6"/>
    <mergeCell ref="A7:A8"/>
    <mergeCell ref="B7:B8"/>
    <mergeCell ref="C7:C8"/>
    <mergeCell ref="D7:E7"/>
    <mergeCell ref="F7:F8"/>
    <mergeCell ref="G7:H7"/>
    <mergeCell ref="I7:K7"/>
  </mergeCells>
  <pageMargins left="0.46" right="0.26" top="0.76" bottom="0.67" header="0.5" footer="0.38"/>
  <pageSetup paperSize="9" scale="95" orientation="landscape" r:id="rId1"/>
  <headerFooter alignWithMargins="0">
    <oddHeader>&amp;C&amp;P</oddHead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Y91"/>
  <sheetViews>
    <sheetView zoomScaleNormal="100" workbookViewId="0">
      <pane xSplit="5" ySplit="9" topLeftCell="F10" activePane="bottomRight" state="frozen"/>
      <selection activeCell="Z10" sqref="Z10"/>
      <selection pane="topRight" activeCell="Z10" sqref="Z10"/>
      <selection pane="bottomLeft" activeCell="Z10" sqref="Z10"/>
      <selection pane="bottomRight" activeCell="I12" sqref="I12"/>
    </sheetView>
  </sheetViews>
  <sheetFormatPr defaultRowHeight="11.25"/>
  <cols>
    <col min="1" max="1" width="3.625" style="50" customWidth="1"/>
    <col min="2" max="2" width="14.125" style="51" customWidth="1"/>
    <col min="3" max="3" width="12.25" style="51" customWidth="1"/>
    <col min="4" max="4" width="12.375" style="51" customWidth="1"/>
    <col min="5" max="5" width="11.875" style="51" customWidth="1"/>
    <col min="6" max="6" width="9.25" style="51" customWidth="1"/>
    <col min="7" max="7" width="9.625" style="51" customWidth="1"/>
    <col min="8" max="8" width="10.625" style="51" customWidth="1"/>
    <col min="9" max="9" width="11" style="51" customWidth="1"/>
    <col min="10" max="10" width="10.375" style="51" customWidth="1"/>
    <col min="11" max="11" width="9.875" style="51" hidden="1" customWidth="1"/>
    <col min="12" max="12" width="10.625" style="51" hidden="1" customWidth="1"/>
    <col min="13" max="13" width="10.375" style="51" hidden="1" customWidth="1"/>
    <col min="14" max="14" width="10.5" style="51" hidden="1" customWidth="1"/>
    <col min="15" max="15" width="12" style="51" customWidth="1"/>
    <col min="16" max="16" width="12.5" style="51" customWidth="1"/>
    <col min="17" max="17" width="12.25" style="51" customWidth="1"/>
    <col min="18" max="18" width="8.375" style="51" customWidth="1"/>
    <col min="19" max="19" width="9.625" style="51" customWidth="1"/>
    <col min="20" max="20" width="10.25" style="51" customWidth="1"/>
    <col min="21" max="21" width="7.625" style="51" customWidth="1"/>
    <col min="22" max="22" width="11" style="49" customWidth="1"/>
    <col min="23" max="23" width="12.75" style="51" customWidth="1"/>
    <col min="24" max="24" width="10.625" style="51" customWidth="1"/>
    <col min="25" max="25" width="11" style="51" customWidth="1"/>
    <col min="26" max="26" width="12.25" style="51" customWidth="1"/>
    <col min="27" max="27" width="6.5" style="51" customWidth="1"/>
    <col min="28" max="28" width="5.375" style="51" customWidth="1"/>
    <col min="29" max="29" width="6" style="51" customWidth="1"/>
    <col min="30" max="30" width="5.5" style="50" customWidth="1"/>
    <col min="31" max="31" width="11.625" style="50" hidden="1" customWidth="1"/>
    <col min="32" max="32" width="10.75" style="51" hidden="1" customWidth="1"/>
    <col min="33" max="34" width="10.5" style="49" hidden="1" customWidth="1"/>
    <col min="35" max="35" width="12.25" style="49" hidden="1" customWidth="1"/>
    <col min="36" max="36" width="12.125" style="51" hidden="1" customWidth="1"/>
    <col min="37" max="37" width="11.5" style="49" hidden="1" customWidth="1"/>
    <col min="38" max="38" width="10.75" style="51" hidden="1" customWidth="1"/>
    <col min="39" max="39" width="11.375" style="51" hidden="1" customWidth="1"/>
    <col min="40" max="41" width="12.375" style="51" hidden="1" customWidth="1"/>
    <col min="42" max="42" width="11.625" style="49" hidden="1" customWidth="1"/>
    <col min="43" max="45" width="10.875" style="49" hidden="1" customWidth="1"/>
    <col min="46" max="46" width="12.25" style="49" hidden="1" customWidth="1"/>
    <col min="47" max="50" width="10.875" style="49" hidden="1" customWidth="1"/>
    <col min="51" max="51" width="10.875" style="51" hidden="1" customWidth="1"/>
    <col min="52" max="16384" width="9" style="51"/>
  </cols>
  <sheetData>
    <row r="1" spans="1:50" ht="12.75" customHeight="1">
      <c r="O1" s="49"/>
      <c r="P1" s="49"/>
      <c r="T1" s="49"/>
      <c r="V1" s="51"/>
      <c r="X1" s="977" t="s">
        <v>492</v>
      </c>
      <c r="Y1" s="977"/>
      <c r="Z1" s="977"/>
      <c r="AA1" s="977"/>
      <c r="AB1" s="977"/>
      <c r="AC1" s="977"/>
      <c r="AD1" s="977"/>
      <c r="AE1" s="518"/>
      <c r="AF1" s="134"/>
      <c r="AG1" s="163"/>
      <c r="AH1" s="163"/>
      <c r="AI1" s="163"/>
      <c r="AM1" s="51" t="s">
        <v>351</v>
      </c>
      <c r="AN1" s="973" t="s">
        <v>361</v>
      </c>
      <c r="AO1" s="973"/>
      <c r="AP1" s="973"/>
      <c r="AQ1" s="973"/>
      <c r="AR1" s="50"/>
      <c r="AS1" s="51"/>
      <c r="AT1" s="973" t="s">
        <v>362</v>
      </c>
      <c r="AU1" s="973"/>
      <c r="AV1" s="973"/>
      <c r="AW1" s="51" t="s">
        <v>363</v>
      </c>
      <c r="AX1" s="51" t="s">
        <v>364</v>
      </c>
    </row>
    <row r="2" spans="1:50">
      <c r="B2" s="49"/>
      <c r="C2" s="49"/>
      <c r="T2" s="49"/>
      <c r="U2" s="49"/>
      <c r="AA2" s="974"/>
      <c r="AB2" s="974"/>
      <c r="AI2" s="49">
        <f>AI3-AI11</f>
        <v>447735911723</v>
      </c>
      <c r="AJ2" s="49" t="e">
        <f>AJ3-AJ10</f>
        <v>#REF!</v>
      </c>
      <c r="AP2" s="49" t="e">
        <f>1012718664162-AP10</f>
        <v>#REF!</v>
      </c>
      <c r="AQ2" s="49">
        <f>553730758506-AQ10</f>
        <v>3500000000</v>
      </c>
    </row>
    <row r="3" spans="1:50" ht="29.25" customHeight="1">
      <c r="A3" s="975" t="s">
        <v>618</v>
      </c>
      <c r="B3" s="975"/>
      <c r="C3" s="975"/>
      <c r="D3" s="975"/>
      <c r="E3" s="975"/>
      <c r="F3" s="975"/>
      <c r="G3" s="975"/>
      <c r="H3" s="975"/>
      <c r="I3" s="975"/>
      <c r="J3" s="975"/>
      <c r="K3" s="975"/>
      <c r="L3" s="975"/>
      <c r="M3" s="975"/>
      <c r="N3" s="975"/>
      <c r="O3" s="975"/>
      <c r="P3" s="975"/>
      <c r="Q3" s="975"/>
      <c r="R3" s="975"/>
      <c r="S3" s="975"/>
      <c r="T3" s="975"/>
      <c r="U3" s="975"/>
      <c r="V3" s="975"/>
      <c r="W3" s="975"/>
      <c r="X3" s="975"/>
      <c r="Y3" s="975"/>
      <c r="Z3" s="975"/>
      <c r="AA3" s="975"/>
      <c r="AB3" s="975"/>
      <c r="AC3" s="975"/>
      <c r="AD3" s="975"/>
      <c r="AE3" s="519" t="s">
        <v>352</v>
      </c>
      <c r="AI3" s="199">
        <f>AJ3+AK3+AL3</f>
        <v>1991664354455</v>
      </c>
      <c r="AJ3" s="49">
        <f>1879411254783</f>
        <v>1879411254783</v>
      </c>
      <c r="AK3" s="49">
        <v>109290173370</v>
      </c>
      <c r="AL3" s="49">
        <v>2962926302</v>
      </c>
      <c r="AM3" s="49">
        <f>AI3-AN3</f>
        <v>418314931787</v>
      </c>
      <c r="AN3" s="49">
        <f>AP3+AQ3+AO3</f>
        <v>1573349422668</v>
      </c>
      <c r="AO3" s="49">
        <v>6900000000</v>
      </c>
      <c r="AP3" s="49">
        <v>1012718664162</v>
      </c>
      <c r="AQ3" s="49">
        <v>553730758506</v>
      </c>
      <c r="AR3" s="49">
        <f>5403481108</f>
        <v>5403481108</v>
      </c>
    </row>
    <row r="4" spans="1:50" s="135" customFormat="1" ht="31.5" customHeight="1">
      <c r="A4" s="976" t="s">
        <v>714</v>
      </c>
      <c r="B4" s="976"/>
      <c r="C4" s="976"/>
      <c r="D4" s="976"/>
      <c r="E4" s="976"/>
      <c r="F4" s="976"/>
      <c r="G4" s="976"/>
      <c r="H4" s="976"/>
      <c r="I4" s="976"/>
      <c r="J4" s="976"/>
      <c r="K4" s="976"/>
      <c r="L4" s="976"/>
      <c r="M4" s="976"/>
      <c r="N4" s="976"/>
      <c r="O4" s="976"/>
      <c r="P4" s="976"/>
      <c r="Q4" s="976"/>
      <c r="R4" s="976"/>
      <c r="S4" s="976"/>
      <c r="T4" s="976"/>
      <c r="U4" s="976"/>
      <c r="V4" s="976"/>
      <c r="W4" s="976"/>
      <c r="X4" s="976"/>
      <c r="Y4" s="976"/>
      <c r="Z4" s="976"/>
      <c r="AA4" s="976"/>
      <c r="AB4" s="976"/>
      <c r="AC4" s="976"/>
      <c r="AD4" s="976"/>
      <c r="AE4" s="196" t="e">
        <f>1439829214072-AE10</f>
        <v>#REF!</v>
      </c>
      <c r="AG4" s="164"/>
      <c r="AH4" s="164"/>
      <c r="AI4" s="164"/>
      <c r="AK4" s="164"/>
      <c r="AO4" s="196" t="s">
        <v>366</v>
      </c>
      <c r="AP4" s="196" t="s">
        <v>349</v>
      </c>
      <c r="AQ4" s="196" t="s">
        <v>350</v>
      </c>
      <c r="AR4" s="196" t="s">
        <v>367</v>
      </c>
      <c r="AS4" s="196"/>
      <c r="AT4" s="196"/>
      <c r="AU4" s="196"/>
      <c r="AV4" s="196"/>
      <c r="AW4" s="196"/>
      <c r="AX4" s="196"/>
    </row>
    <row r="5" spans="1:50">
      <c r="B5" s="49"/>
      <c r="C5" s="49"/>
      <c r="D5" s="49"/>
      <c r="E5" s="49"/>
      <c r="F5" s="49"/>
      <c r="G5" s="49"/>
      <c r="O5" s="49"/>
      <c r="P5" s="49"/>
      <c r="Q5" s="49"/>
      <c r="R5" s="49"/>
      <c r="S5" s="49"/>
      <c r="T5" s="542"/>
      <c r="U5" s="49"/>
      <c r="V5" s="51"/>
      <c r="W5" s="49"/>
      <c r="Z5" s="543"/>
      <c r="AA5" s="543"/>
      <c r="AB5" s="543"/>
      <c r="AC5" s="543"/>
      <c r="AD5" s="543"/>
      <c r="AE5" s="544"/>
      <c r="AF5" s="545"/>
      <c r="AG5" s="545"/>
      <c r="AH5" s="545"/>
      <c r="AI5" s="545"/>
      <c r="AJ5" s="545"/>
      <c r="AK5" s="546"/>
      <c r="AL5" s="545"/>
      <c r="AM5" s="545"/>
      <c r="AN5" s="545"/>
      <c r="AO5" s="545"/>
      <c r="AP5" s="546"/>
      <c r="AQ5" s="546"/>
      <c r="AR5" s="546"/>
      <c r="AS5" s="546"/>
      <c r="AT5" s="546"/>
      <c r="AU5" s="546"/>
      <c r="AV5" s="546"/>
      <c r="AW5" s="546"/>
      <c r="AX5" s="546"/>
    </row>
    <row r="6" spans="1:50" ht="18.75" customHeight="1">
      <c r="A6" s="966" t="s">
        <v>0</v>
      </c>
      <c r="B6" s="966" t="s">
        <v>88</v>
      </c>
      <c r="C6" s="970" t="s">
        <v>228</v>
      </c>
      <c r="D6" s="971"/>
      <c r="E6" s="971"/>
      <c r="F6" s="971"/>
      <c r="G6" s="971"/>
      <c r="H6" s="971"/>
      <c r="I6" s="971"/>
      <c r="J6" s="971"/>
      <c r="K6" s="971"/>
      <c r="L6" s="971"/>
      <c r="M6" s="972"/>
      <c r="N6" s="520"/>
      <c r="O6" s="966" t="s">
        <v>21</v>
      </c>
      <c r="P6" s="966"/>
      <c r="Q6" s="966"/>
      <c r="R6" s="966"/>
      <c r="S6" s="966"/>
      <c r="T6" s="966"/>
      <c r="U6" s="966"/>
      <c r="V6" s="966"/>
      <c r="W6" s="966"/>
      <c r="X6" s="966"/>
      <c r="Y6" s="966"/>
      <c r="Z6" s="966"/>
      <c r="AA6" s="966" t="s">
        <v>32</v>
      </c>
      <c r="AB6" s="966"/>
      <c r="AC6" s="966"/>
      <c r="AD6" s="966"/>
      <c r="AE6" s="960" t="s">
        <v>368</v>
      </c>
      <c r="AF6" s="961"/>
      <c r="AG6" s="961"/>
      <c r="AH6" s="521"/>
      <c r="AI6" s="964" t="s">
        <v>369</v>
      </c>
      <c r="AJ6" s="964"/>
      <c r="AK6" s="964"/>
      <c r="AL6" s="964"/>
      <c r="AM6" s="192"/>
      <c r="AN6" s="192"/>
      <c r="AO6" s="192"/>
    </row>
    <row r="7" spans="1:50" s="136" customFormat="1" ht="28.5" customHeight="1">
      <c r="A7" s="966"/>
      <c r="B7" s="966"/>
      <c r="C7" s="966" t="s">
        <v>61</v>
      </c>
      <c r="D7" s="966" t="s">
        <v>233</v>
      </c>
      <c r="E7" s="966" t="s">
        <v>235</v>
      </c>
      <c r="F7" s="968" t="s">
        <v>229</v>
      </c>
      <c r="G7" s="968" t="s">
        <v>94</v>
      </c>
      <c r="H7" s="966" t="s">
        <v>176</v>
      </c>
      <c r="I7" s="966"/>
      <c r="J7" s="966"/>
      <c r="K7" s="966" t="s">
        <v>268</v>
      </c>
      <c r="L7" s="966" t="s">
        <v>659</v>
      </c>
      <c r="M7" s="967" t="s">
        <v>608</v>
      </c>
      <c r="N7" s="966" t="s">
        <v>236</v>
      </c>
      <c r="O7" s="966" t="s">
        <v>61</v>
      </c>
      <c r="P7" s="966" t="s">
        <v>233</v>
      </c>
      <c r="Q7" s="966" t="s">
        <v>235</v>
      </c>
      <c r="R7" s="968" t="s">
        <v>229</v>
      </c>
      <c r="S7" s="968" t="s">
        <v>94</v>
      </c>
      <c r="T7" s="966" t="s">
        <v>176</v>
      </c>
      <c r="U7" s="966"/>
      <c r="V7" s="966"/>
      <c r="W7" s="966" t="s">
        <v>95</v>
      </c>
      <c r="X7" s="966" t="s">
        <v>231</v>
      </c>
      <c r="Y7" s="966" t="s">
        <v>85</v>
      </c>
      <c r="Z7" s="966" t="s">
        <v>89</v>
      </c>
      <c r="AA7" s="966" t="s">
        <v>61</v>
      </c>
      <c r="AB7" s="966" t="s">
        <v>5</v>
      </c>
      <c r="AC7" s="966" t="s">
        <v>6</v>
      </c>
      <c r="AD7" s="966" t="s">
        <v>234</v>
      </c>
      <c r="AE7" s="962"/>
      <c r="AF7" s="963"/>
      <c r="AG7" s="963"/>
      <c r="AH7" s="522"/>
      <c r="AI7" s="965"/>
      <c r="AJ7" s="965"/>
      <c r="AK7" s="965"/>
      <c r="AL7" s="965"/>
      <c r="AM7" s="192"/>
      <c r="AN7" s="192"/>
      <c r="AO7" s="192"/>
      <c r="AP7" s="165"/>
      <c r="AQ7" s="165"/>
      <c r="AR7" s="165"/>
      <c r="AS7" s="165"/>
      <c r="AT7" s="165"/>
      <c r="AU7" s="165"/>
      <c r="AV7" s="165"/>
      <c r="AW7" s="165"/>
      <c r="AX7" s="165"/>
    </row>
    <row r="8" spans="1:50" s="136" customFormat="1" ht="92.25" customHeight="1">
      <c r="A8" s="966"/>
      <c r="B8" s="966"/>
      <c r="C8" s="966"/>
      <c r="D8" s="966"/>
      <c r="E8" s="966"/>
      <c r="F8" s="969"/>
      <c r="G8" s="969"/>
      <c r="H8" s="520" t="s">
        <v>61</v>
      </c>
      <c r="I8" s="520" t="s">
        <v>5</v>
      </c>
      <c r="J8" s="520" t="s">
        <v>6</v>
      </c>
      <c r="K8" s="966"/>
      <c r="L8" s="966"/>
      <c r="M8" s="967"/>
      <c r="N8" s="966"/>
      <c r="O8" s="966"/>
      <c r="P8" s="966"/>
      <c r="Q8" s="966"/>
      <c r="R8" s="969"/>
      <c r="S8" s="969"/>
      <c r="T8" s="520" t="s">
        <v>61</v>
      </c>
      <c r="U8" s="520" t="s">
        <v>5</v>
      </c>
      <c r="V8" s="212" t="s">
        <v>6</v>
      </c>
      <c r="W8" s="966"/>
      <c r="X8" s="966"/>
      <c r="Y8" s="966"/>
      <c r="Z8" s="966"/>
      <c r="AA8" s="966"/>
      <c r="AB8" s="966"/>
      <c r="AC8" s="966"/>
      <c r="AD8" s="966"/>
      <c r="AE8" s="172" t="s">
        <v>68</v>
      </c>
      <c r="AF8" s="172" t="s">
        <v>308</v>
      </c>
      <c r="AG8" s="172" t="s">
        <v>309</v>
      </c>
      <c r="AH8" s="172"/>
      <c r="AI8" s="174" t="s">
        <v>68</v>
      </c>
      <c r="AJ8" s="173" t="s">
        <v>6</v>
      </c>
      <c r="AK8" s="174" t="s">
        <v>310</v>
      </c>
      <c r="AL8" s="172" t="s">
        <v>248</v>
      </c>
      <c r="AM8" s="193"/>
      <c r="AN8" s="193"/>
      <c r="AO8" s="193"/>
      <c r="AP8" s="165"/>
      <c r="AQ8" s="165"/>
      <c r="AR8" s="165"/>
      <c r="AS8" s="165"/>
      <c r="AT8" s="165"/>
      <c r="AU8" s="165"/>
      <c r="AV8" s="165"/>
      <c r="AW8" s="165"/>
      <c r="AX8" s="165"/>
    </row>
    <row r="9" spans="1:50" s="140" customFormat="1" ht="33.75" hidden="1" customHeight="1">
      <c r="A9" s="137" t="s">
        <v>9</v>
      </c>
      <c r="B9" s="138" t="s">
        <v>10</v>
      </c>
      <c r="C9" s="137" t="s">
        <v>238</v>
      </c>
      <c r="D9" s="137">
        <v>2</v>
      </c>
      <c r="E9" s="137">
        <v>3</v>
      </c>
      <c r="F9" s="137"/>
      <c r="G9" s="137"/>
      <c r="H9" s="137">
        <v>4</v>
      </c>
      <c r="I9" s="137">
        <v>5</v>
      </c>
      <c r="J9" s="137">
        <v>6</v>
      </c>
      <c r="K9" s="137">
        <v>7</v>
      </c>
      <c r="L9" s="137">
        <v>8</v>
      </c>
      <c r="M9" s="137"/>
      <c r="N9" s="137">
        <v>10</v>
      </c>
      <c r="O9" s="137" t="s">
        <v>239</v>
      </c>
      <c r="P9" s="137">
        <v>12</v>
      </c>
      <c r="Q9" s="137">
        <v>13</v>
      </c>
      <c r="R9" s="137"/>
      <c r="S9" s="137"/>
      <c r="T9" s="137">
        <v>14</v>
      </c>
      <c r="U9" s="137">
        <v>15</v>
      </c>
      <c r="V9" s="137">
        <v>16</v>
      </c>
      <c r="W9" s="137">
        <v>18</v>
      </c>
      <c r="X9" s="137">
        <v>20</v>
      </c>
      <c r="Y9" s="137">
        <v>22</v>
      </c>
      <c r="Z9" s="137">
        <v>23</v>
      </c>
      <c r="AA9" s="137" t="s">
        <v>263</v>
      </c>
      <c r="AB9" s="137" t="s">
        <v>264</v>
      </c>
      <c r="AC9" s="137" t="s">
        <v>265</v>
      </c>
      <c r="AD9" s="139" t="s">
        <v>266</v>
      </c>
      <c r="AE9" s="168"/>
      <c r="AF9" s="169"/>
      <c r="AG9" s="170"/>
      <c r="AH9" s="170"/>
      <c r="AI9" s="142"/>
      <c r="AJ9" s="169"/>
      <c r="AK9" s="170"/>
      <c r="AL9" s="169"/>
      <c r="AM9" s="194"/>
      <c r="AN9" s="194"/>
      <c r="AO9" s="194"/>
      <c r="AP9" s="175"/>
      <c r="AQ9" s="175"/>
      <c r="AR9" s="175"/>
      <c r="AS9" s="175"/>
      <c r="AT9" s="175"/>
      <c r="AU9" s="175"/>
      <c r="AV9" s="175"/>
      <c r="AW9" s="175"/>
      <c r="AX9" s="175"/>
    </row>
    <row r="10" spans="1:50" s="141" customFormat="1" ht="27" customHeight="1">
      <c r="A10" s="213"/>
      <c r="B10" s="213" t="s">
        <v>16</v>
      </c>
      <c r="C10" s="214">
        <f t="shared" ref="C10:Z10" si="0">C11+SUM(C83:C91)</f>
        <v>3427698000000</v>
      </c>
      <c r="D10" s="214">
        <f t="shared" si="0"/>
        <v>1136704000000</v>
      </c>
      <c r="E10" s="214">
        <f t="shared" si="0"/>
        <v>2211581000000</v>
      </c>
      <c r="F10" s="214">
        <f t="shared" si="0"/>
        <v>250000000</v>
      </c>
      <c r="G10" s="214">
        <f t="shared" si="0"/>
        <v>1000000000</v>
      </c>
      <c r="H10" s="214">
        <f t="shared" si="0"/>
        <v>55163000000</v>
      </c>
      <c r="I10" s="214">
        <f t="shared" si="0"/>
        <v>0</v>
      </c>
      <c r="J10" s="214">
        <f t="shared" si="0"/>
        <v>55163000000</v>
      </c>
      <c r="K10" s="214">
        <f t="shared" si="0"/>
        <v>0</v>
      </c>
      <c r="L10" s="214">
        <f t="shared" si="0"/>
        <v>0</v>
      </c>
      <c r="M10" s="214">
        <f t="shared" si="0"/>
        <v>0</v>
      </c>
      <c r="N10" s="214">
        <f t="shared" si="0"/>
        <v>0</v>
      </c>
      <c r="O10" s="214">
        <f t="shared" si="0"/>
        <v>9803770201956</v>
      </c>
      <c r="P10" s="214">
        <f t="shared" si="0"/>
        <v>1115394210656</v>
      </c>
      <c r="Q10" s="214">
        <f t="shared" si="0"/>
        <v>1998572439621</v>
      </c>
      <c r="R10" s="214">
        <f t="shared" si="0"/>
        <v>246820900</v>
      </c>
      <c r="S10" s="214">
        <f t="shared" si="0"/>
        <v>1000000000</v>
      </c>
      <c r="T10" s="214">
        <f t="shared" si="0"/>
        <v>24424461044</v>
      </c>
      <c r="U10" s="214">
        <f t="shared" si="0"/>
        <v>0</v>
      </c>
      <c r="V10" s="214">
        <f t="shared" si="0"/>
        <v>24424461044</v>
      </c>
      <c r="W10" s="214">
        <f t="shared" si="0"/>
        <v>5075923000000</v>
      </c>
      <c r="X10" s="214">
        <f t="shared" si="0"/>
        <v>35678434000</v>
      </c>
      <c r="Y10" s="214">
        <f t="shared" si="0"/>
        <v>101334048253</v>
      </c>
      <c r="Z10" s="214">
        <f t="shared" si="0"/>
        <v>1451196787482</v>
      </c>
      <c r="AA10" s="215">
        <f t="shared" ref="AA10:AC11" si="1">+O10/C10</f>
        <v>2.8601616017385427</v>
      </c>
      <c r="AB10" s="215">
        <f t="shared" si="1"/>
        <v>0.98125300047857666</v>
      </c>
      <c r="AC10" s="215">
        <f t="shared" si="1"/>
        <v>0.90368493834094255</v>
      </c>
      <c r="AD10" s="214"/>
      <c r="AE10" s="207" t="e">
        <f>AF10+AG10</f>
        <v>#REF!</v>
      </c>
      <c r="AF10" s="167">
        <f>AF11+SUM(AF83:AF91)</f>
        <v>400630603280</v>
      </c>
      <c r="AG10" s="167" t="e">
        <f>AG11+SUM(AG83:AG91)-AG89</f>
        <v>#REF!</v>
      </c>
      <c r="AH10" s="167"/>
      <c r="AI10" s="167" t="e">
        <f>AI11+SUM(AI83:AI91)-AI89</f>
        <v>#REF!</v>
      </c>
      <c r="AJ10" s="167" t="e">
        <f>AJ11+SUM(AJ83:AJ91)</f>
        <v>#REF!</v>
      </c>
      <c r="AK10" s="167" t="e">
        <f>AK11+SUM(AK83:AK91)</f>
        <v>#REF!</v>
      </c>
      <c r="AL10" s="167" t="e">
        <f>AL11+SUM(AL83:AL91)</f>
        <v>#REF!</v>
      </c>
      <c r="AM10" s="167">
        <f>AM11+SUM(AM83:AM91)</f>
        <v>-24424461044</v>
      </c>
      <c r="AN10" s="167" t="e">
        <f t="shared" ref="AN10:AX10" si="2">AN11+AN83+AN84+AN86+AN87+AN88+AN85+AN89+AN90+AN91</f>
        <v>#REF!</v>
      </c>
      <c r="AO10" s="167">
        <f t="shared" si="2"/>
        <v>0</v>
      </c>
      <c r="AP10" s="167" t="e">
        <f t="shared" si="2"/>
        <v>#REF!</v>
      </c>
      <c r="AQ10" s="167">
        <f t="shared" si="2"/>
        <v>550230758506</v>
      </c>
      <c r="AR10" s="167">
        <f t="shared" si="2"/>
        <v>5403481108</v>
      </c>
      <c r="AS10" s="167" t="e">
        <f t="shared" si="2"/>
        <v>#REF!</v>
      </c>
      <c r="AT10" s="167" t="e">
        <f t="shared" si="2"/>
        <v>#REF!</v>
      </c>
      <c r="AU10" s="167">
        <f t="shared" si="2"/>
        <v>14816234840</v>
      </c>
      <c r="AV10" s="167">
        <f t="shared" si="2"/>
        <v>13848763273</v>
      </c>
      <c r="AW10" s="167">
        <f t="shared" si="2"/>
        <v>243359619048</v>
      </c>
      <c r="AX10" s="167">
        <f t="shared" si="2"/>
        <v>43197084890</v>
      </c>
    </row>
    <row r="11" spans="1:50" s="136" customFormat="1" ht="27" customHeight="1">
      <c r="A11" s="216" t="s">
        <v>1</v>
      </c>
      <c r="B11" s="217" t="s">
        <v>232</v>
      </c>
      <c r="C11" s="218">
        <f t="shared" ref="C11:V11" si="3">SUM(C12:C82)</f>
        <v>3293817000000</v>
      </c>
      <c r="D11" s="218">
        <f t="shared" si="3"/>
        <v>1136704000000</v>
      </c>
      <c r="E11" s="218">
        <f>SUM(E12:E82)</f>
        <v>2101950000000</v>
      </c>
      <c r="F11" s="218">
        <f t="shared" si="3"/>
        <v>0</v>
      </c>
      <c r="G11" s="218">
        <f t="shared" si="3"/>
        <v>0</v>
      </c>
      <c r="H11" s="218">
        <f t="shared" si="3"/>
        <v>55163000000</v>
      </c>
      <c r="I11" s="218">
        <f t="shared" si="3"/>
        <v>0</v>
      </c>
      <c r="J11" s="218">
        <f t="shared" si="3"/>
        <v>55163000000</v>
      </c>
      <c r="K11" s="218">
        <f t="shared" si="3"/>
        <v>0</v>
      </c>
      <c r="L11" s="218">
        <f t="shared" si="3"/>
        <v>0</v>
      </c>
      <c r="M11" s="218">
        <f t="shared" si="3"/>
        <v>0</v>
      </c>
      <c r="N11" s="218">
        <f t="shared" si="3"/>
        <v>0</v>
      </c>
      <c r="O11" s="218">
        <f t="shared" si="3"/>
        <v>3138391111321</v>
      </c>
      <c r="P11" s="218">
        <f t="shared" si="3"/>
        <v>1115394210656</v>
      </c>
      <c r="Q11" s="218">
        <f t="shared" si="3"/>
        <v>1998572439621</v>
      </c>
      <c r="R11" s="218">
        <f t="shared" si="3"/>
        <v>0</v>
      </c>
      <c r="S11" s="218">
        <f t="shared" si="3"/>
        <v>0</v>
      </c>
      <c r="T11" s="218">
        <f t="shared" si="3"/>
        <v>24424461044</v>
      </c>
      <c r="U11" s="218">
        <f t="shared" si="3"/>
        <v>0</v>
      </c>
      <c r="V11" s="218">
        <f t="shared" si="3"/>
        <v>24424461044</v>
      </c>
      <c r="W11" s="218"/>
      <c r="X11" s="218"/>
      <c r="Y11" s="218"/>
      <c r="Z11" s="218"/>
      <c r="AA11" s="219">
        <f t="shared" si="1"/>
        <v>0.95281283426523089</v>
      </c>
      <c r="AB11" s="219">
        <f t="shared" si="1"/>
        <v>0.98125300047857666</v>
      </c>
      <c r="AC11" s="219">
        <f t="shared" si="1"/>
        <v>0.95081825905516304</v>
      </c>
      <c r="AD11" s="219"/>
      <c r="AE11" s="208">
        <f t="shared" ref="AE11:AE75" si="4">AF11+AG11</f>
        <v>1143504475358</v>
      </c>
      <c r="AF11" s="142">
        <f>SUM(AF12:AF82)</f>
        <v>400630603280</v>
      </c>
      <c r="AG11" s="142">
        <f>SUM(AG12:AG82)</f>
        <v>742873872078</v>
      </c>
      <c r="AH11" s="142">
        <f>AI11-AJ11-AK11-AL11</f>
        <v>0</v>
      </c>
      <c r="AI11" s="142">
        <f t="shared" ref="AI11:AX11" si="5">SUM(AI12:AI82)</f>
        <v>1543928442732</v>
      </c>
      <c r="AJ11" s="142">
        <f t="shared" si="5"/>
        <v>1431675343060</v>
      </c>
      <c r="AK11" s="142">
        <f t="shared" si="5"/>
        <v>109290173370</v>
      </c>
      <c r="AL11" s="142">
        <f t="shared" si="5"/>
        <v>2962926302</v>
      </c>
      <c r="AM11" s="142">
        <f t="shared" si="5"/>
        <v>-24424461044</v>
      </c>
      <c r="AN11" s="142">
        <f t="shared" si="5"/>
        <v>1568352903776</v>
      </c>
      <c r="AO11" s="142">
        <f t="shared" si="5"/>
        <v>0</v>
      </c>
      <c r="AP11" s="142">
        <f t="shared" si="5"/>
        <v>1012718664162</v>
      </c>
      <c r="AQ11" s="142">
        <f t="shared" si="5"/>
        <v>550230758506</v>
      </c>
      <c r="AR11" s="142">
        <f t="shared" si="5"/>
        <v>5403481108</v>
      </c>
      <c r="AS11" s="142">
        <f t="shared" si="5"/>
        <v>445461856954</v>
      </c>
      <c r="AT11" s="142">
        <f t="shared" si="5"/>
        <v>1674168597635</v>
      </c>
      <c r="AU11" s="142">
        <f t="shared" si="5"/>
        <v>14816234840</v>
      </c>
      <c r="AV11" s="142">
        <f t="shared" si="5"/>
        <v>13848763273</v>
      </c>
      <c r="AW11" s="142">
        <f t="shared" si="5"/>
        <v>243359619048</v>
      </c>
      <c r="AX11" s="142">
        <f t="shared" si="5"/>
        <v>43197084890</v>
      </c>
    </row>
    <row r="12" spans="1:50" ht="22.5" customHeight="1">
      <c r="A12" s="550">
        <v>1</v>
      </c>
      <c r="B12" s="551" t="s">
        <v>620</v>
      </c>
      <c r="C12" s="220">
        <f>D12+E12+F12+G12+H12</f>
        <v>14126000000</v>
      </c>
      <c r="D12" s="220"/>
      <c r="E12" s="220">
        <v>14126000000</v>
      </c>
      <c r="F12" s="220"/>
      <c r="G12" s="220"/>
      <c r="H12" s="220"/>
      <c r="I12" s="220"/>
      <c r="J12" s="220"/>
      <c r="K12" s="220"/>
      <c r="L12" s="220"/>
      <c r="M12" s="220"/>
      <c r="N12" s="220"/>
      <c r="O12" s="220">
        <f>P12+Q12+R12+S12+Z12+W12+X12+Y12+T12</f>
        <v>12942096411</v>
      </c>
      <c r="P12" s="220"/>
      <c r="Q12" s="220">
        <f>-199891623+13141988034</f>
        <v>12942096411</v>
      </c>
      <c r="R12" s="220"/>
      <c r="S12" s="220"/>
      <c r="T12" s="220">
        <v>0</v>
      </c>
      <c r="U12" s="220"/>
      <c r="V12" s="220"/>
      <c r="W12" s="220"/>
      <c r="X12" s="220"/>
      <c r="Y12" s="221"/>
      <c r="Z12" s="220"/>
      <c r="AA12" s="222">
        <f t="shared" ref="AA12:AA56" si="6">+O12/C12</f>
        <v>0.91618975017697857</v>
      </c>
      <c r="AB12" s="222"/>
      <c r="AC12" s="222">
        <f t="shared" ref="AC12:AC56" si="7">+Q12/E12</f>
        <v>0.91618975017697857</v>
      </c>
      <c r="AD12" s="222"/>
      <c r="AE12" s="547">
        <f t="shared" si="4"/>
        <v>0</v>
      </c>
      <c r="AF12" s="199">
        <v>0</v>
      </c>
      <c r="AG12" s="158"/>
      <c r="AH12" s="142">
        <f t="shared" ref="AH12:AH75" si="8">AI12-AJ12-AK12-AL12</f>
        <v>0</v>
      </c>
      <c r="AI12" s="199">
        <f t="shared" ref="AI12:AI43" si="9">AN12-V12</f>
        <v>11896159515</v>
      </c>
      <c r="AJ12" s="199">
        <f>AI12-AK12-AL12</f>
        <v>11896159515</v>
      </c>
      <c r="AK12" s="158"/>
      <c r="AL12" s="171"/>
      <c r="AM12" s="195">
        <f>AI12-AN12</f>
        <v>0</v>
      </c>
      <c r="AN12" s="195">
        <f>AP12+AQ12+AO12+AR12</f>
        <v>11896159515</v>
      </c>
      <c r="AO12" s="195"/>
      <c r="AP12" s="199">
        <v>11896159515</v>
      </c>
      <c r="AS12" s="49">
        <f t="shared" ref="AS12:AS75" si="10">AT12-AI12+AU12+AV12+AX12+AW12</f>
        <v>0</v>
      </c>
      <c r="AT12" s="49">
        <v>11896159515</v>
      </c>
    </row>
    <row r="13" spans="1:50" ht="35.25" customHeight="1">
      <c r="A13" s="552">
        <v>2</v>
      </c>
      <c r="B13" s="551" t="s">
        <v>621</v>
      </c>
      <c r="C13" s="220">
        <f t="shared" ref="C13:C75" si="11">D13+E13+F13+G13+H13</f>
        <v>26720000000</v>
      </c>
      <c r="D13" s="220"/>
      <c r="E13" s="220">
        <v>26720000000</v>
      </c>
      <c r="F13" s="220"/>
      <c r="G13" s="220"/>
      <c r="H13" s="220"/>
      <c r="I13" s="220"/>
      <c r="J13" s="220"/>
      <c r="K13" s="220"/>
      <c r="L13" s="220"/>
      <c r="M13" s="220"/>
      <c r="N13" s="220"/>
      <c r="O13" s="220">
        <f t="shared" ref="O13:O76" si="12">P13+Q13+R13+S13+Z13+W13+X13+Y13+T13</f>
        <v>25505619754</v>
      </c>
      <c r="P13" s="220"/>
      <c r="Q13" s="220">
        <v>25505619754</v>
      </c>
      <c r="R13" s="220"/>
      <c r="S13" s="220"/>
      <c r="T13" s="220">
        <v>0</v>
      </c>
      <c r="U13" s="220"/>
      <c r="V13" s="220"/>
      <c r="W13" s="220"/>
      <c r="X13" s="220"/>
      <c r="Y13" s="221"/>
      <c r="Z13" s="220"/>
      <c r="AA13" s="222">
        <f t="shared" si="6"/>
        <v>0.95455163750000005</v>
      </c>
      <c r="AB13" s="222"/>
      <c r="AC13" s="222">
        <f t="shared" si="7"/>
        <v>0.95455163750000005</v>
      </c>
      <c r="AD13" s="222"/>
      <c r="AE13" s="547">
        <f t="shared" si="4"/>
        <v>0</v>
      </c>
      <c r="AF13" s="199"/>
      <c r="AG13" s="158"/>
      <c r="AH13" s="142">
        <f t="shared" si="8"/>
        <v>0</v>
      </c>
      <c r="AI13" s="199">
        <f t="shared" si="9"/>
        <v>26559932097</v>
      </c>
      <c r="AJ13" s="199">
        <f t="shared" ref="AJ13:AJ75" si="13">AI13-AK13-AL13</f>
        <v>26559932097</v>
      </c>
      <c r="AK13" s="158"/>
      <c r="AL13" s="171"/>
      <c r="AM13" s="195">
        <f t="shared" ref="AM13:AM75" si="14">AI13-AN13</f>
        <v>0</v>
      </c>
      <c r="AN13" s="195">
        <f t="shared" ref="AN13:AN75" si="15">AP13+AQ13+AO13+AR13</f>
        <v>26559932097</v>
      </c>
      <c r="AO13" s="195"/>
      <c r="AP13" s="199">
        <v>26559932097</v>
      </c>
      <c r="AS13" s="49">
        <f t="shared" si="10"/>
        <v>0</v>
      </c>
      <c r="AT13" s="49">
        <v>26559932097</v>
      </c>
    </row>
    <row r="14" spans="1:50" ht="22.5" customHeight="1">
      <c r="A14" s="550">
        <v>3</v>
      </c>
      <c r="B14" s="551" t="s">
        <v>622</v>
      </c>
      <c r="C14" s="220">
        <f t="shared" si="11"/>
        <v>11902000000</v>
      </c>
      <c r="D14" s="220"/>
      <c r="E14" s="220">
        <v>11902000000</v>
      </c>
      <c r="F14" s="220"/>
      <c r="G14" s="220"/>
      <c r="H14" s="220"/>
      <c r="I14" s="220"/>
      <c r="J14" s="220"/>
      <c r="K14" s="220"/>
      <c r="L14" s="220"/>
      <c r="M14" s="220"/>
      <c r="N14" s="220"/>
      <c r="O14" s="220">
        <f t="shared" si="12"/>
        <v>11999293617</v>
      </c>
      <c r="P14" s="220">
        <v>661906400</v>
      </c>
      <c r="Q14" s="220">
        <v>11337387217</v>
      </c>
      <c r="R14" s="220"/>
      <c r="S14" s="220"/>
      <c r="T14" s="220">
        <v>0</v>
      </c>
      <c r="U14" s="220"/>
      <c r="V14" s="220"/>
      <c r="W14" s="220"/>
      <c r="X14" s="220"/>
      <c r="Y14" s="221"/>
      <c r="Z14" s="220"/>
      <c r="AA14" s="222">
        <f t="shared" si="6"/>
        <v>1.0081745603259957</v>
      </c>
      <c r="AB14" s="222"/>
      <c r="AC14" s="222">
        <f t="shared" si="7"/>
        <v>0.95256152050075615</v>
      </c>
      <c r="AD14" s="222"/>
      <c r="AE14" s="547">
        <f t="shared" si="4"/>
        <v>0</v>
      </c>
      <c r="AF14" s="199"/>
      <c r="AG14" s="158"/>
      <c r="AH14" s="142">
        <f t="shared" si="8"/>
        <v>0</v>
      </c>
      <c r="AI14" s="199">
        <f t="shared" si="9"/>
        <v>9996653063</v>
      </c>
      <c r="AJ14" s="199">
        <f t="shared" si="13"/>
        <v>9996653063</v>
      </c>
      <c r="AK14" s="158"/>
      <c r="AL14" s="171"/>
      <c r="AM14" s="195">
        <f t="shared" si="14"/>
        <v>0</v>
      </c>
      <c r="AN14" s="195">
        <f t="shared" si="15"/>
        <v>9996653063</v>
      </c>
      <c r="AO14" s="195"/>
      <c r="AP14" s="49">
        <v>9996653063</v>
      </c>
      <c r="AS14" s="49">
        <f t="shared" si="10"/>
        <v>0</v>
      </c>
      <c r="AT14" s="49">
        <v>9996653063</v>
      </c>
    </row>
    <row r="15" spans="1:50" ht="22.5" customHeight="1">
      <c r="A15" s="552">
        <v>4</v>
      </c>
      <c r="B15" s="551" t="s">
        <v>623</v>
      </c>
      <c r="C15" s="220">
        <f t="shared" si="11"/>
        <v>14850000000</v>
      </c>
      <c r="D15" s="220"/>
      <c r="E15" s="220">
        <v>14850000000</v>
      </c>
      <c r="F15" s="220"/>
      <c r="G15" s="220"/>
      <c r="H15" s="220"/>
      <c r="I15" s="220"/>
      <c r="J15" s="220"/>
      <c r="K15" s="220"/>
      <c r="L15" s="220"/>
      <c r="M15" s="220"/>
      <c r="N15" s="220"/>
      <c r="O15" s="220">
        <f t="shared" si="12"/>
        <v>17236507787</v>
      </c>
      <c r="P15" s="220"/>
      <c r="Q15" s="220">
        <v>17236507787</v>
      </c>
      <c r="R15" s="220"/>
      <c r="S15" s="220"/>
      <c r="T15" s="220">
        <v>0</v>
      </c>
      <c r="U15" s="220"/>
      <c r="V15" s="220"/>
      <c r="W15" s="220"/>
      <c r="X15" s="220"/>
      <c r="Y15" s="221"/>
      <c r="Z15" s="220"/>
      <c r="AA15" s="222">
        <f t="shared" si="6"/>
        <v>1.160707595084175</v>
      </c>
      <c r="AB15" s="222"/>
      <c r="AC15" s="222">
        <f t="shared" si="7"/>
        <v>1.160707595084175</v>
      </c>
      <c r="AD15" s="222"/>
      <c r="AE15" s="547">
        <f t="shared" si="4"/>
        <v>737305000</v>
      </c>
      <c r="AF15" s="199">
        <v>737305000</v>
      </c>
      <c r="AG15" s="158"/>
      <c r="AH15" s="142">
        <f t="shared" si="8"/>
        <v>0</v>
      </c>
      <c r="AI15" s="199">
        <f t="shared" si="9"/>
        <v>10483564900</v>
      </c>
      <c r="AJ15" s="199">
        <f t="shared" si="13"/>
        <v>10483564900</v>
      </c>
      <c r="AK15" s="158"/>
      <c r="AL15" s="171"/>
      <c r="AM15" s="195">
        <f t="shared" si="14"/>
        <v>0</v>
      </c>
      <c r="AN15" s="195">
        <f t="shared" si="15"/>
        <v>10483564900</v>
      </c>
      <c r="AO15" s="195"/>
      <c r="AP15" s="49">
        <v>10483564900</v>
      </c>
      <c r="AS15" s="49">
        <f t="shared" si="10"/>
        <v>0</v>
      </c>
      <c r="AT15" s="49">
        <v>10483564900</v>
      </c>
    </row>
    <row r="16" spans="1:50" ht="22.5" customHeight="1">
      <c r="A16" s="550">
        <v>5</v>
      </c>
      <c r="B16" s="551" t="s">
        <v>221</v>
      </c>
      <c r="C16" s="220">
        <f t="shared" si="11"/>
        <v>27520000000</v>
      </c>
      <c r="D16" s="220"/>
      <c r="E16" s="220">
        <v>27520000000</v>
      </c>
      <c r="F16" s="220"/>
      <c r="G16" s="220"/>
      <c r="H16" s="220"/>
      <c r="I16" s="220"/>
      <c r="J16" s="220"/>
      <c r="K16" s="220"/>
      <c r="L16" s="220"/>
      <c r="M16" s="220"/>
      <c r="N16" s="220"/>
      <c r="O16" s="220">
        <f t="shared" si="12"/>
        <v>29180015886</v>
      </c>
      <c r="P16" s="220"/>
      <c r="Q16" s="220">
        <f>1766000000+27414015886</f>
        <v>29180015886</v>
      </c>
      <c r="R16" s="220"/>
      <c r="S16" s="220"/>
      <c r="T16" s="220">
        <v>0</v>
      </c>
      <c r="U16" s="220"/>
      <c r="V16" s="220"/>
      <c r="W16" s="220"/>
      <c r="X16" s="220"/>
      <c r="Y16" s="221"/>
      <c r="Z16" s="220"/>
      <c r="AA16" s="222">
        <f t="shared" si="6"/>
        <v>1.0603203446947675</v>
      </c>
      <c r="AB16" s="222"/>
      <c r="AC16" s="222">
        <f t="shared" si="7"/>
        <v>1.0603203446947675</v>
      </c>
      <c r="AD16" s="222"/>
      <c r="AE16" s="547">
        <f t="shared" si="4"/>
        <v>0</v>
      </c>
      <c r="AF16" s="199"/>
      <c r="AG16" s="158"/>
      <c r="AH16" s="142">
        <f t="shared" si="8"/>
        <v>0</v>
      </c>
      <c r="AI16" s="199">
        <f t="shared" si="9"/>
        <v>31056819699</v>
      </c>
      <c r="AJ16" s="199">
        <f t="shared" si="13"/>
        <v>31056819699</v>
      </c>
      <c r="AK16" s="158"/>
      <c r="AL16" s="171"/>
      <c r="AM16" s="195">
        <f t="shared" si="14"/>
        <v>0</v>
      </c>
      <c r="AN16" s="195">
        <f t="shared" si="15"/>
        <v>31056819699</v>
      </c>
      <c r="AO16" s="195"/>
      <c r="AP16" s="49">
        <v>31056819699</v>
      </c>
      <c r="AS16" s="49">
        <f t="shared" si="10"/>
        <v>0</v>
      </c>
      <c r="AT16" s="49">
        <v>29734378990</v>
      </c>
      <c r="AU16" s="49">
        <v>1322440709</v>
      </c>
    </row>
    <row r="17" spans="1:48" s="49" customFormat="1" ht="22.5" customHeight="1">
      <c r="A17" s="552">
        <v>6</v>
      </c>
      <c r="B17" s="551" t="s">
        <v>624</v>
      </c>
      <c r="C17" s="220">
        <f t="shared" si="11"/>
        <v>11733000000</v>
      </c>
      <c r="D17" s="220"/>
      <c r="E17" s="220">
        <v>11733000000</v>
      </c>
      <c r="F17" s="220"/>
      <c r="G17" s="220"/>
      <c r="H17" s="220"/>
      <c r="I17" s="220"/>
      <c r="J17" s="220"/>
      <c r="K17" s="220"/>
      <c r="L17" s="220"/>
      <c r="M17" s="220"/>
      <c r="N17" s="220"/>
      <c r="O17" s="220">
        <f t="shared" si="12"/>
        <v>12034951600</v>
      </c>
      <c r="P17" s="220"/>
      <c r="Q17" s="220">
        <f>12034951600</f>
        <v>12034951600</v>
      </c>
      <c r="R17" s="220"/>
      <c r="S17" s="220"/>
      <c r="T17" s="220">
        <v>0</v>
      </c>
      <c r="U17" s="220"/>
      <c r="V17" s="220"/>
      <c r="W17" s="220"/>
      <c r="X17" s="220"/>
      <c r="Y17" s="221"/>
      <c r="Z17" s="220"/>
      <c r="AA17" s="222">
        <f t="shared" si="6"/>
        <v>1.0257352424784796</v>
      </c>
      <c r="AB17" s="222"/>
      <c r="AC17" s="222">
        <f t="shared" si="7"/>
        <v>1.0257352424784796</v>
      </c>
      <c r="AD17" s="222"/>
      <c r="AE17" s="547">
        <f t="shared" si="4"/>
        <v>0</v>
      </c>
      <c r="AF17" s="199"/>
      <c r="AG17" s="158"/>
      <c r="AH17" s="142">
        <f t="shared" si="8"/>
        <v>0</v>
      </c>
      <c r="AI17" s="199">
        <f t="shared" si="9"/>
        <v>13193552858</v>
      </c>
      <c r="AJ17" s="199">
        <f t="shared" si="13"/>
        <v>13193552858</v>
      </c>
      <c r="AK17" s="158"/>
      <c r="AL17" s="171"/>
      <c r="AM17" s="195">
        <f t="shared" si="14"/>
        <v>0</v>
      </c>
      <c r="AN17" s="195">
        <f t="shared" si="15"/>
        <v>13193552858</v>
      </c>
      <c r="AO17" s="195"/>
      <c r="AP17" s="49">
        <v>13193552858</v>
      </c>
      <c r="AS17" s="49">
        <f t="shared" si="10"/>
        <v>0</v>
      </c>
      <c r="AT17" s="49">
        <v>12678552858</v>
      </c>
      <c r="AU17" s="49">
        <v>515000000</v>
      </c>
    </row>
    <row r="18" spans="1:48" s="49" customFormat="1" ht="22.5" customHeight="1">
      <c r="A18" s="550">
        <v>7</v>
      </c>
      <c r="B18" s="551" t="s">
        <v>625</v>
      </c>
      <c r="C18" s="220">
        <f t="shared" si="11"/>
        <v>30412000000</v>
      </c>
      <c r="D18" s="220"/>
      <c r="E18" s="220">
        <v>30412000000</v>
      </c>
      <c r="F18" s="220"/>
      <c r="G18" s="220"/>
      <c r="H18" s="220"/>
      <c r="I18" s="220"/>
      <c r="J18" s="220"/>
      <c r="K18" s="220"/>
      <c r="L18" s="220"/>
      <c r="M18" s="220"/>
      <c r="N18" s="220"/>
      <c r="O18" s="220">
        <f t="shared" si="12"/>
        <v>49803487936</v>
      </c>
      <c r="P18" s="220">
        <v>0</v>
      </c>
      <c r="Q18" s="220">
        <f>49803487936-3963161444</f>
        <v>45840326492</v>
      </c>
      <c r="R18" s="220"/>
      <c r="S18" s="220"/>
      <c r="T18" s="220">
        <v>3963161444</v>
      </c>
      <c r="U18" s="220"/>
      <c r="V18" s="220">
        <v>3963161444</v>
      </c>
      <c r="W18" s="220"/>
      <c r="X18" s="220"/>
      <c r="Y18" s="221"/>
      <c r="Z18" s="220"/>
      <c r="AA18" s="222">
        <f t="shared" si="6"/>
        <v>1.6376261980797053</v>
      </c>
      <c r="AB18" s="222"/>
      <c r="AC18" s="222">
        <f t="shared" si="7"/>
        <v>1.5073104857293174</v>
      </c>
      <c r="AD18" s="222"/>
      <c r="AE18" s="547">
        <f t="shared" si="4"/>
        <v>0</v>
      </c>
      <c r="AF18" s="199"/>
      <c r="AG18" s="158"/>
      <c r="AH18" s="142">
        <f t="shared" si="8"/>
        <v>0</v>
      </c>
      <c r="AI18" s="199">
        <f t="shared" si="9"/>
        <v>49496201766</v>
      </c>
      <c r="AJ18" s="199">
        <f t="shared" si="13"/>
        <v>37878207766</v>
      </c>
      <c r="AK18" s="158">
        <f>7646224000+3971770000</f>
        <v>11617994000</v>
      </c>
      <c r="AL18" s="171"/>
      <c r="AM18" s="195">
        <f t="shared" si="14"/>
        <v>-3963161444</v>
      </c>
      <c r="AN18" s="195">
        <f t="shared" si="15"/>
        <v>53459363210</v>
      </c>
      <c r="AO18" s="195"/>
      <c r="AP18" s="49">
        <v>53459363210</v>
      </c>
      <c r="AS18" s="49">
        <f t="shared" si="10"/>
        <v>3963161444</v>
      </c>
      <c r="AT18" s="49">
        <v>50245458710</v>
      </c>
      <c r="AV18" s="49">
        <v>3213904500</v>
      </c>
    </row>
    <row r="19" spans="1:48" s="49" customFormat="1" ht="22.5" customHeight="1">
      <c r="A19" s="552">
        <v>8</v>
      </c>
      <c r="B19" s="551" t="s">
        <v>626</v>
      </c>
      <c r="C19" s="220">
        <f t="shared" si="11"/>
        <v>119576000000</v>
      </c>
      <c r="D19" s="220"/>
      <c r="E19" s="220">
        <v>119576000000</v>
      </c>
      <c r="F19" s="220"/>
      <c r="G19" s="220"/>
      <c r="H19" s="220"/>
      <c r="I19" s="220"/>
      <c r="J19" s="220"/>
      <c r="K19" s="220"/>
      <c r="L19" s="220"/>
      <c r="M19" s="220"/>
      <c r="N19" s="220"/>
      <c r="O19" s="220">
        <f t="shared" si="12"/>
        <v>184414926460</v>
      </c>
      <c r="P19" s="220"/>
      <c r="Q19" s="220">
        <f>174054178237+10360748223</f>
        <v>184414926460</v>
      </c>
      <c r="R19" s="220"/>
      <c r="S19" s="220"/>
      <c r="T19" s="220">
        <v>0</v>
      </c>
      <c r="U19" s="220"/>
      <c r="V19" s="220"/>
      <c r="W19" s="220"/>
      <c r="X19" s="220"/>
      <c r="Y19" s="221"/>
      <c r="Z19" s="220"/>
      <c r="AA19" s="222">
        <f t="shared" si="6"/>
        <v>1.5422403029035927</v>
      </c>
      <c r="AB19" s="222"/>
      <c r="AC19" s="222">
        <f t="shared" si="7"/>
        <v>1.5422403029035927</v>
      </c>
      <c r="AD19" s="222"/>
      <c r="AE19" s="547">
        <f t="shared" si="4"/>
        <v>0</v>
      </c>
      <c r="AF19" s="199">
        <v>0</v>
      </c>
      <c r="AG19" s="158"/>
      <c r="AH19" s="142">
        <f t="shared" si="8"/>
        <v>0</v>
      </c>
      <c r="AI19" s="199">
        <f t="shared" si="9"/>
        <v>9736783204</v>
      </c>
      <c r="AJ19" s="199">
        <f t="shared" si="13"/>
        <v>9736783204</v>
      </c>
      <c r="AK19" s="158"/>
      <c r="AL19" s="171"/>
      <c r="AM19" s="195">
        <f t="shared" si="14"/>
        <v>0</v>
      </c>
      <c r="AN19" s="195">
        <f t="shared" si="15"/>
        <v>9736783204</v>
      </c>
      <c r="AO19" s="195"/>
      <c r="AP19" s="49">
        <v>9736783204</v>
      </c>
      <c r="AS19" s="49">
        <f t="shared" si="10"/>
        <v>0</v>
      </c>
      <c r="AT19" s="49">
        <v>9736783204</v>
      </c>
    </row>
    <row r="20" spans="1:48" s="49" customFormat="1" ht="22.5" customHeight="1">
      <c r="A20" s="550">
        <v>9</v>
      </c>
      <c r="B20" s="551" t="s">
        <v>222</v>
      </c>
      <c r="C20" s="220">
        <f t="shared" si="11"/>
        <v>9254000000</v>
      </c>
      <c r="D20" s="220"/>
      <c r="E20" s="220">
        <v>9254000000</v>
      </c>
      <c r="F20" s="220"/>
      <c r="G20" s="220"/>
      <c r="H20" s="220"/>
      <c r="I20" s="220"/>
      <c r="J20" s="220"/>
      <c r="K20" s="220"/>
      <c r="L20" s="220"/>
      <c r="M20" s="220"/>
      <c r="N20" s="220"/>
      <c r="O20" s="220">
        <f t="shared" si="12"/>
        <v>9871941298</v>
      </c>
      <c r="P20" s="220"/>
      <c r="Q20" s="220">
        <v>9871941298</v>
      </c>
      <c r="R20" s="220"/>
      <c r="S20" s="220"/>
      <c r="T20" s="220">
        <v>0</v>
      </c>
      <c r="U20" s="220"/>
      <c r="V20" s="220"/>
      <c r="W20" s="220"/>
      <c r="X20" s="220"/>
      <c r="Y20" s="221"/>
      <c r="Z20" s="220"/>
      <c r="AA20" s="222">
        <f t="shared" si="6"/>
        <v>1.0667755887183921</v>
      </c>
      <c r="AB20" s="222"/>
      <c r="AC20" s="222">
        <f t="shared" si="7"/>
        <v>1.0667755887183921</v>
      </c>
      <c r="AD20" s="222"/>
      <c r="AE20" s="547">
        <f t="shared" si="4"/>
        <v>0</v>
      </c>
      <c r="AF20" s="199"/>
      <c r="AG20" s="158"/>
      <c r="AH20" s="142">
        <f t="shared" si="8"/>
        <v>0</v>
      </c>
      <c r="AI20" s="199">
        <f t="shared" si="9"/>
        <v>7990506556</v>
      </c>
      <c r="AJ20" s="199">
        <f t="shared" si="13"/>
        <v>7990506556</v>
      </c>
      <c r="AK20" s="158"/>
      <c r="AL20" s="171"/>
      <c r="AM20" s="195">
        <f t="shared" si="14"/>
        <v>0</v>
      </c>
      <c r="AN20" s="195">
        <f t="shared" si="15"/>
        <v>7990506556</v>
      </c>
      <c r="AO20" s="195"/>
      <c r="AP20" s="49">
        <v>7990506556</v>
      </c>
      <c r="AS20" s="49">
        <f t="shared" si="10"/>
        <v>0</v>
      </c>
      <c r="AT20" s="49">
        <v>7990506556</v>
      </c>
    </row>
    <row r="21" spans="1:48" s="49" customFormat="1" ht="22.5" customHeight="1">
      <c r="A21" s="552">
        <v>10</v>
      </c>
      <c r="B21" s="551" t="s">
        <v>627</v>
      </c>
      <c r="C21" s="220">
        <f t="shared" si="11"/>
        <v>7293000000</v>
      </c>
      <c r="D21" s="220"/>
      <c r="E21" s="220">
        <v>7293000000</v>
      </c>
      <c r="F21" s="220"/>
      <c r="G21" s="220"/>
      <c r="H21" s="220"/>
      <c r="I21" s="220"/>
      <c r="J21" s="220"/>
      <c r="K21" s="220"/>
      <c r="L21" s="220"/>
      <c r="M21" s="220"/>
      <c r="N21" s="220"/>
      <c r="O21" s="220">
        <f t="shared" si="12"/>
        <v>7118697400</v>
      </c>
      <c r="P21" s="220"/>
      <c r="Q21" s="220">
        <f>7118697400-234614000</f>
        <v>6884083400</v>
      </c>
      <c r="R21" s="220"/>
      <c r="S21" s="220"/>
      <c r="T21" s="220">
        <v>234614000</v>
      </c>
      <c r="U21" s="220"/>
      <c r="V21" s="220">
        <v>234614000</v>
      </c>
      <c r="W21" s="220"/>
      <c r="X21" s="220"/>
      <c r="Y21" s="221"/>
      <c r="Z21" s="220"/>
      <c r="AA21" s="222">
        <f t="shared" si="6"/>
        <v>0.97610001371177846</v>
      </c>
      <c r="AB21" s="222"/>
      <c r="AC21" s="222">
        <f t="shared" si="7"/>
        <v>0.94393026189496776</v>
      </c>
      <c r="AD21" s="222"/>
      <c r="AE21" s="547">
        <f t="shared" si="4"/>
        <v>0</v>
      </c>
      <c r="AF21" s="199"/>
      <c r="AG21" s="158"/>
      <c r="AH21" s="142">
        <f t="shared" si="8"/>
        <v>0</v>
      </c>
      <c r="AI21" s="199">
        <f t="shared" si="9"/>
        <v>6151351000</v>
      </c>
      <c r="AJ21" s="199">
        <f t="shared" si="13"/>
        <v>6151351000</v>
      </c>
      <c r="AK21" s="158"/>
      <c r="AL21" s="171"/>
      <c r="AM21" s="195">
        <f t="shared" si="14"/>
        <v>-234614000</v>
      </c>
      <c r="AN21" s="195">
        <f t="shared" si="15"/>
        <v>6385965000</v>
      </c>
      <c r="AO21" s="195"/>
      <c r="AP21" s="49">
        <v>6385965000</v>
      </c>
      <c r="AS21" s="49">
        <f t="shared" si="10"/>
        <v>234614000</v>
      </c>
      <c r="AT21" s="49">
        <v>6385965000</v>
      </c>
    </row>
    <row r="22" spans="1:48" s="49" customFormat="1" ht="22.5" customHeight="1">
      <c r="A22" s="550">
        <v>11</v>
      </c>
      <c r="B22" s="551" t="s">
        <v>250</v>
      </c>
      <c r="C22" s="220">
        <f t="shared" si="11"/>
        <v>63348000000</v>
      </c>
      <c r="D22" s="220"/>
      <c r="E22" s="220">
        <v>63348000000</v>
      </c>
      <c r="F22" s="220"/>
      <c r="G22" s="220"/>
      <c r="H22" s="220"/>
      <c r="I22" s="220"/>
      <c r="J22" s="220"/>
      <c r="K22" s="220"/>
      <c r="L22" s="220"/>
      <c r="M22" s="220"/>
      <c r="N22" s="220"/>
      <c r="O22" s="220">
        <f t="shared" si="12"/>
        <v>69608074397</v>
      </c>
      <c r="P22" s="220">
        <v>5440064100</v>
      </c>
      <c r="Q22" s="220">
        <f>64168010297-T22</f>
        <v>60034286697</v>
      </c>
      <c r="R22" s="220"/>
      <c r="S22" s="220"/>
      <c r="T22" s="220">
        <v>4133723600</v>
      </c>
      <c r="U22" s="220"/>
      <c r="V22" s="220">
        <v>4133723600</v>
      </c>
      <c r="W22" s="220"/>
      <c r="X22" s="220"/>
      <c r="Y22" s="221"/>
      <c r="Z22" s="220"/>
      <c r="AA22" s="222">
        <f t="shared" si="6"/>
        <v>1.0988203952295259</v>
      </c>
      <c r="AB22" s="222"/>
      <c r="AC22" s="222">
        <f t="shared" si="7"/>
        <v>0.94769032482477744</v>
      </c>
      <c r="AD22" s="222"/>
      <c r="AE22" s="547">
        <f t="shared" si="4"/>
        <v>0</v>
      </c>
      <c r="AF22" s="199"/>
      <c r="AG22" s="158"/>
      <c r="AH22" s="142">
        <f t="shared" si="8"/>
        <v>0</v>
      </c>
      <c r="AI22" s="199">
        <f t="shared" si="9"/>
        <v>37039683283</v>
      </c>
      <c r="AJ22" s="199">
        <f t="shared" si="13"/>
        <v>36630782283</v>
      </c>
      <c r="AK22" s="158">
        <v>408901000</v>
      </c>
      <c r="AL22" s="171"/>
      <c r="AM22" s="195">
        <f t="shared" si="14"/>
        <v>-4133723600</v>
      </c>
      <c r="AN22" s="195">
        <f t="shared" si="15"/>
        <v>41173406883</v>
      </c>
      <c r="AO22" s="195"/>
      <c r="AP22" s="49">
        <v>40975337883</v>
      </c>
      <c r="AR22" s="49">
        <v>198069000</v>
      </c>
      <c r="AS22" s="49">
        <f t="shared" si="10"/>
        <v>27595440490</v>
      </c>
      <c r="AT22" s="49">
        <f>63051452073</f>
        <v>63051452073</v>
      </c>
      <c r="AV22" s="49">
        <v>1583671700</v>
      </c>
    </row>
    <row r="23" spans="1:48" s="49" customFormat="1" ht="22.5" customHeight="1">
      <c r="A23" s="552">
        <v>12</v>
      </c>
      <c r="B23" s="551" t="s">
        <v>251</v>
      </c>
      <c r="C23" s="220">
        <f t="shared" si="11"/>
        <v>9388000000</v>
      </c>
      <c r="D23" s="220"/>
      <c r="E23" s="220">
        <v>9388000000</v>
      </c>
      <c r="F23" s="220"/>
      <c r="G23" s="220"/>
      <c r="H23" s="220"/>
      <c r="I23" s="220"/>
      <c r="J23" s="220"/>
      <c r="K23" s="220"/>
      <c r="L23" s="220"/>
      <c r="M23" s="220"/>
      <c r="N23" s="220"/>
      <c r="O23" s="220">
        <f t="shared" si="12"/>
        <v>9761846600</v>
      </c>
      <c r="P23" s="220"/>
      <c r="Q23" s="220">
        <v>9761846600</v>
      </c>
      <c r="R23" s="220"/>
      <c r="S23" s="220"/>
      <c r="T23" s="220">
        <v>0</v>
      </c>
      <c r="U23" s="220"/>
      <c r="V23" s="220"/>
      <c r="W23" s="220"/>
      <c r="X23" s="220"/>
      <c r="Y23" s="221"/>
      <c r="Z23" s="220"/>
      <c r="AA23" s="222">
        <f t="shared" si="6"/>
        <v>1.0398217511717085</v>
      </c>
      <c r="AB23" s="222"/>
      <c r="AC23" s="222">
        <f t="shared" si="7"/>
        <v>1.0398217511717085</v>
      </c>
      <c r="AD23" s="222"/>
      <c r="AE23" s="547">
        <f t="shared" si="4"/>
        <v>0</v>
      </c>
      <c r="AF23" s="199"/>
      <c r="AG23" s="158"/>
      <c r="AH23" s="142">
        <f t="shared" si="8"/>
        <v>0</v>
      </c>
      <c r="AI23" s="199">
        <f t="shared" si="9"/>
        <v>9056784700</v>
      </c>
      <c r="AJ23" s="199">
        <f t="shared" si="13"/>
        <v>9056784700</v>
      </c>
      <c r="AK23" s="158"/>
      <c r="AL23" s="171"/>
      <c r="AM23" s="195">
        <f t="shared" si="14"/>
        <v>0</v>
      </c>
      <c r="AN23" s="195">
        <f t="shared" si="15"/>
        <v>9056784700</v>
      </c>
      <c r="AO23" s="195"/>
      <c r="AP23" s="49">
        <v>9056784700</v>
      </c>
      <c r="AS23" s="49">
        <f t="shared" si="10"/>
        <v>0</v>
      </c>
      <c r="AT23" s="49">
        <v>9056784700</v>
      </c>
    </row>
    <row r="24" spans="1:48" s="49" customFormat="1" ht="22.5" customHeight="1">
      <c r="A24" s="550">
        <v>13</v>
      </c>
      <c r="B24" s="551" t="s">
        <v>223</v>
      </c>
      <c r="C24" s="220">
        <f t="shared" si="11"/>
        <v>12669000000</v>
      </c>
      <c r="D24" s="220"/>
      <c r="E24" s="220">
        <v>12669000000</v>
      </c>
      <c r="F24" s="220"/>
      <c r="G24" s="220"/>
      <c r="H24" s="220"/>
      <c r="I24" s="220"/>
      <c r="J24" s="220"/>
      <c r="K24" s="220"/>
      <c r="L24" s="220"/>
      <c r="M24" s="220"/>
      <c r="N24" s="220"/>
      <c r="O24" s="220">
        <f t="shared" si="12"/>
        <v>9612740200</v>
      </c>
      <c r="P24" s="220"/>
      <c r="Q24" s="220">
        <v>9612740200</v>
      </c>
      <c r="R24" s="220"/>
      <c r="S24" s="220"/>
      <c r="T24" s="220">
        <v>0</v>
      </c>
      <c r="U24" s="220"/>
      <c r="V24" s="220"/>
      <c r="W24" s="220"/>
      <c r="X24" s="220"/>
      <c r="Y24" s="221"/>
      <c r="Z24" s="220"/>
      <c r="AA24" s="222">
        <f t="shared" si="6"/>
        <v>0.75876077038440293</v>
      </c>
      <c r="AB24" s="222"/>
      <c r="AC24" s="222">
        <f t="shared" si="7"/>
        <v>0.75876077038440293</v>
      </c>
      <c r="AD24" s="222"/>
      <c r="AE24" s="547">
        <f t="shared" si="4"/>
        <v>0</v>
      </c>
      <c r="AF24" s="199"/>
      <c r="AG24" s="158"/>
      <c r="AH24" s="142">
        <f t="shared" si="8"/>
        <v>0</v>
      </c>
      <c r="AI24" s="199">
        <f t="shared" si="9"/>
        <v>13471155500</v>
      </c>
      <c r="AJ24" s="199">
        <f t="shared" si="13"/>
        <v>13471155500</v>
      </c>
      <c r="AK24" s="199"/>
      <c r="AL24" s="171"/>
      <c r="AM24" s="195">
        <f t="shared" si="14"/>
        <v>0</v>
      </c>
      <c r="AN24" s="195">
        <f t="shared" si="15"/>
        <v>13471155500</v>
      </c>
      <c r="AO24" s="195"/>
      <c r="AP24" s="199">
        <v>13471155500</v>
      </c>
      <c r="AS24" s="49">
        <f t="shared" si="10"/>
        <v>0</v>
      </c>
      <c r="AT24" s="49">
        <v>13471155500</v>
      </c>
    </row>
    <row r="25" spans="1:48" s="49" customFormat="1" ht="22.5" customHeight="1">
      <c r="A25" s="552">
        <v>14</v>
      </c>
      <c r="B25" s="551" t="s">
        <v>628</v>
      </c>
      <c r="C25" s="220">
        <f t="shared" si="11"/>
        <v>302472000000</v>
      </c>
      <c r="D25" s="220"/>
      <c r="E25" s="220">
        <v>302472000000</v>
      </c>
      <c r="F25" s="220"/>
      <c r="G25" s="220"/>
      <c r="H25" s="220"/>
      <c r="I25" s="220"/>
      <c r="J25" s="220"/>
      <c r="K25" s="220"/>
      <c r="L25" s="220"/>
      <c r="M25" s="220"/>
      <c r="N25" s="220"/>
      <c r="O25" s="220">
        <f t="shared" si="12"/>
        <v>315289204871</v>
      </c>
      <c r="P25" s="220">
        <v>7775725000</v>
      </c>
      <c r="Q25" s="220">
        <v>307513479871</v>
      </c>
      <c r="R25" s="220"/>
      <c r="S25" s="220"/>
      <c r="T25" s="220">
        <v>0</v>
      </c>
      <c r="U25" s="220"/>
      <c r="V25" s="220"/>
      <c r="W25" s="220"/>
      <c r="X25" s="220"/>
      <c r="Y25" s="221"/>
      <c r="Z25" s="220"/>
      <c r="AA25" s="222">
        <f t="shared" si="6"/>
        <v>1.0423748474933217</v>
      </c>
      <c r="AB25" s="222"/>
      <c r="AC25" s="222">
        <f t="shared" si="7"/>
        <v>1.0166675919457007</v>
      </c>
      <c r="AD25" s="222"/>
      <c r="AE25" s="547">
        <f t="shared" si="4"/>
        <v>6369128000</v>
      </c>
      <c r="AF25" s="199"/>
      <c r="AG25" s="158">
        <v>6369128000</v>
      </c>
      <c r="AH25" s="142">
        <f t="shared" si="8"/>
        <v>0</v>
      </c>
      <c r="AI25" s="199">
        <f t="shared" si="9"/>
        <v>197740139470</v>
      </c>
      <c r="AJ25" s="199">
        <f t="shared" si="13"/>
        <v>114189503730</v>
      </c>
      <c r="AK25" s="199">
        <v>83550635740</v>
      </c>
      <c r="AL25" s="171"/>
      <c r="AM25" s="195">
        <f t="shared" si="14"/>
        <v>0</v>
      </c>
      <c r="AN25" s="195">
        <f t="shared" si="15"/>
        <v>197740139470</v>
      </c>
      <c r="AO25" s="195"/>
      <c r="AP25" s="49">
        <v>197399812770</v>
      </c>
      <c r="AR25" s="49">
        <v>340326700</v>
      </c>
      <c r="AS25" s="49">
        <f t="shared" si="10"/>
        <v>156316971768</v>
      </c>
      <c r="AT25" s="49">
        <v>354057111238</v>
      </c>
    </row>
    <row r="26" spans="1:48" s="49" customFormat="1" ht="22.5" customHeight="1">
      <c r="A26" s="550">
        <v>15</v>
      </c>
      <c r="B26" s="551" t="s">
        <v>339</v>
      </c>
      <c r="C26" s="220">
        <f t="shared" si="11"/>
        <v>402068000000</v>
      </c>
      <c r="D26" s="220"/>
      <c r="E26" s="220">
        <v>402068000000</v>
      </c>
      <c r="F26" s="220"/>
      <c r="G26" s="220"/>
      <c r="H26" s="220"/>
      <c r="I26" s="220"/>
      <c r="J26" s="220"/>
      <c r="K26" s="220"/>
      <c r="L26" s="220"/>
      <c r="M26" s="220"/>
      <c r="N26" s="220"/>
      <c r="O26" s="220">
        <f t="shared" si="12"/>
        <v>440521678756</v>
      </c>
      <c r="P26" s="220">
        <v>7719439140</v>
      </c>
      <c r="Q26" s="220">
        <v>432802239616</v>
      </c>
      <c r="R26" s="220"/>
      <c r="S26" s="220"/>
      <c r="T26" s="220">
        <v>0</v>
      </c>
      <c r="U26" s="220"/>
      <c r="V26" s="220"/>
      <c r="W26" s="220"/>
      <c r="X26" s="220"/>
      <c r="Y26" s="221"/>
      <c r="Z26" s="220"/>
      <c r="AA26" s="222">
        <f t="shared" si="6"/>
        <v>1.0956397394371102</v>
      </c>
      <c r="AB26" s="222"/>
      <c r="AC26" s="222">
        <f t="shared" si="7"/>
        <v>1.0764404021608285</v>
      </c>
      <c r="AD26" s="222"/>
      <c r="AE26" s="547">
        <f t="shared" si="4"/>
        <v>2157881000</v>
      </c>
      <c r="AF26" s="199">
        <v>651881000</v>
      </c>
      <c r="AG26" s="158">
        <v>1506000000</v>
      </c>
      <c r="AH26" s="142">
        <f t="shared" si="8"/>
        <v>0</v>
      </c>
      <c r="AI26" s="199">
        <f t="shared" si="9"/>
        <v>182100316495</v>
      </c>
      <c r="AJ26" s="199">
        <f t="shared" si="13"/>
        <v>174877260935</v>
      </c>
      <c r="AK26" s="199">
        <v>7223055560</v>
      </c>
      <c r="AL26" s="171"/>
      <c r="AM26" s="195">
        <f t="shared" si="14"/>
        <v>0</v>
      </c>
      <c r="AN26" s="195">
        <f t="shared" si="15"/>
        <v>182100316495</v>
      </c>
      <c r="AO26" s="195"/>
      <c r="AP26" s="49">
        <v>162178161866</v>
      </c>
      <c r="AQ26" s="49">
        <v>15057069221</v>
      </c>
      <c r="AR26" s="49">
        <v>4865085408</v>
      </c>
      <c r="AS26" s="49">
        <f t="shared" si="10"/>
        <v>241258707252</v>
      </c>
      <c r="AT26" s="49">
        <f>423995954526-636930779</f>
        <v>423359023747</v>
      </c>
    </row>
    <row r="27" spans="1:48" s="49" customFormat="1" ht="22.5" customHeight="1">
      <c r="A27" s="552">
        <v>16</v>
      </c>
      <c r="B27" s="553" t="s">
        <v>629</v>
      </c>
      <c r="C27" s="220">
        <f t="shared" si="11"/>
        <v>40601000000</v>
      </c>
      <c r="D27" s="220"/>
      <c r="E27" s="220">
        <v>40601000000</v>
      </c>
      <c r="F27" s="220"/>
      <c r="G27" s="220"/>
      <c r="H27" s="220"/>
      <c r="I27" s="220"/>
      <c r="J27" s="220"/>
      <c r="K27" s="220"/>
      <c r="L27" s="220"/>
      <c r="M27" s="220"/>
      <c r="N27" s="220"/>
      <c r="O27" s="220">
        <f t="shared" si="12"/>
        <v>38171822480</v>
      </c>
      <c r="P27" s="220">
        <v>1600000</v>
      </c>
      <c r="Q27" s="220">
        <v>38170222480</v>
      </c>
      <c r="R27" s="220"/>
      <c r="S27" s="220"/>
      <c r="T27" s="220">
        <v>0</v>
      </c>
      <c r="U27" s="220"/>
      <c r="V27" s="220"/>
      <c r="W27" s="220"/>
      <c r="X27" s="220"/>
      <c r="Y27" s="221"/>
      <c r="Z27" s="220"/>
      <c r="AA27" s="222">
        <f t="shared" si="6"/>
        <v>0.94016951503657542</v>
      </c>
      <c r="AB27" s="222"/>
      <c r="AC27" s="222">
        <f t="shared" si="7"/>
        <v>0.94013010714021827</v>
      </c>
      <c r="AD27" s="222"/>
      <c r="AE27" s="547">
        <f t="shared" si="4"/>
        <v>0</v>
      </c>
      <c r="AF27" s="199"/>
      <c r="AG27" s="158"/>
      <c r="AH27" s="142">
        <f t="shared" si="8"/>
        <v>0</v>
      </c>
      <c r="AI27" s="199">
        <f t="shared" si="9"/>
        <v>47004834231</v>
      </c>
      <c r="AJ27" s="199">
        <f t="shared" si="13"/>
        <v>45331031231</v>
      </c>
      <c r="AK27" s="199">
        <v>1673803000</v>
      </c>
      <c r="AL27" s="171"/>
      <c r="AM27" s="195">
        <f t="shared" si="14"/>
        <v>0</v>
      </c>
      <c r="AN27" s="195">
        <f t="shared" si="15"/>
        <v>47004834231</v>
      </c>
      <c r="AO27" s="195"/>
      <c r="AP27" s="49">
        <v>47004834231</v>
      </c>
      <c r="AS27" s="49">
        <f t="shared" si="10"/>
        <v>0</v>
      </c>
      <c r="AT27" s="49">
        <v>47004834231</v>
      </c>
    </row>
    <row r="28" spans="1:48" s="49" customFormat="1" ht="22.5" customHeight="1">
      <c r="A28" s="550">
        <v>17</v>
      </c>
      <c r="B28" s="551" t="s">
        <v>630</v>
      </c>
      <c r="C28" s="220">
        <f t="shared" si="11"/>
        <v>19778000000</v>
      </c>
      <c r="D28" s="220"/>
      <c r="E28" s="220">
        <v>19778000000</v>
      </c>
      <c r="F28" s="220"/>
      <c r="G28" s="220"/>
      <c r="H28" s="220"/>
      <c r="I28" s="220"/>
      <c r="J28" s="220"/>
      <c r="K28" s="220"/>
      <c r="L28" s="220"/>
      <c r="M28" s="220"/>
      <c r="N28" s="220"/>
      <c r="O28" s="220">
        <f t="shared" si="12"/>
        <v>27718427315</v>
      </c>
      <c r="P28" s="220"/>
      <c r="Q28" s="220">
        <f>27718427315</f>
        <v>27718427315</v>
      </c>
      <c r="R28" s="220"/>
      <c r="S28" s="220"/>
      <c r="T28" s="220">
        <v>0</v>
      </c>
      <c r="U28" s="220"/>
      <c r="V28" s="220"/>
      <c r="W28" s="220"/>
      <c r="X28" s="220"/>
      <c r="Y28" s="221"/>
      <c r="Z28" s="220"/>
      <c r="AA28" s="222">
        <f t="shared" si="6"/>
        <v>1.4014777689857418</v>
      </c>
      <c r="AB28" s="222"/>
      <c r="AC28" s="222">
        <f t="shared" si="7"/>
        <v>1.4014777689857418</v>
      </c>
      <c r="AD28" s="222"/>
      <c r="AE28" s="547">
        <f t="shared" si="4"/>
        <v>0</v>
      </c>
      <c r="AF28" s="199"/>
      <c r="AG28" s="158"/>
      <c r="AH28" s="142">
        <f t="shared" si="8"/>
        <v>0</v>
      </c>
      <c r="AI28" s="199">
        <f t="shared" si="9"/>
        <v>30885916406</v>
      </c>
      <c r="AJ28" s="199">
        <f t="shared" si="13"/>
        <v>29787476406</v>
      </c>
      <c r="AK28" s="199">
        <v>1098440000</v>
      </c>
      <c r="AL28" s="171"/>
      <c r="AM28" s="195">
        <f t="shared" si="14"/>
        <v>0</v>
      </c>
      <c r="AN28" s="195">
        <f t="shared" si="15"/>
        <v>30885916406</v>
      </c>
      <c r="AO28" s="195"/>
      <c r="AP28" s="49">
        <v>30885916406</v>
      </c>
      <c r="AS28" s="49">
        <f t="shared" si="10"/>
        <v>0</v>
      </c>
      <c r="AT28" s="49">
        <f>30885916406-12978794131</f>
        <v>17907122275</v>
      </c>
      <c r="AU28" s="49">
        <v>12978794131</v>
      </c>
    </row>
    <row r="29" spans="1:48" s="49" customFormat="1" ht="22.5" customHeight="1">
      <c r="A29" s="552">
        <v>18</v>
      </c>
      <c r="B29" s="551" t="s">
        <v>631</v>
      </c>
      <c r="C29" s="220">
        <f t="shared" si="11"/>
        <v>16062000000</v>
      </c>
      <c r="D29" s="220"/>
      <c r="E29" s="220">
        <v>16062000000</v>
      </c>
      <c r="F29" s="220"/>
      <c r="G29" s="220"/>
      <c r="H29" s="220"/>
      <c r="I29" s="220"/>
      <c r="J29" s="220"/>
      <c r="K29" s="220"/>
      <c r="L29" s="220"/>
      <c r="M29" s="220"/>
      <c r="N29" s="220"/>
      <c r="O29" s="220">
        <f t="shared" si="12"/>
        <v>30921773139</v>
      </c>
      <c r="P29" s="220"/>
      <c r="Q29" s="220">
        <f>30921773139-11796190000</f>
        <v>19125583139</v>
      </c>
      <c r="R29" s="220"/>
      <c r="S29" s="220"/>
      <c r="T29" s="220">
        <v>11796190000</v>
      </c>
      <c r="U29" s="220"/>
      <c r="V29" s="220">
        <v>11796190000</v>
      </c>
      <c r="W29" s="220"/>
      <c r="X29" s="220"/>
      <c r="Y29" s="221"/>
      <c r="Z29" s="220"/>
      <c r="AA29" s="222">
        <f t="shared" si="6"/>
        <v>1.9251508615988047</v>
      </c>
      <c r="AB29" s="222"/>
      <c r="AC29" s="222">
        <f t="shared" si="7"/>
        <v>1.1907348486489853</v>
      </c>
      <c r="AD29" s="222"/>
      <c r="AE29" s="547">
        <f t="shared" si="4"/>
        <v>0</v>
      </c>
      <c r="AF29" s="199"/>
      <c r="AG29" s="158"/>
      <c r="AH29" s="142">
        <f t="shared" si="8"/>
        <v>0</v>
      </c>
      <c r="AI29" s="199">
        <f t="shared" si="9"/>
        <v>8401268304</v>
      </c>
      <c r="AJ29" s="199">
        <f t="shared" si="13"/>
        <v>6343924234</v>
      </c>
      <c r="AK29" s="199">
        <v>2057344070</v>
      </c>
      <c r="AL29" s="171"/>
      <c r="AM29" s="195">
        <f t="shared" si="14"/>
        <v>-11796190000</v>
      </c>
      <c r="AN29" s="195">
        <f t="shared" si="15"/>
        <v>20197458304</v>
      </c>
      <c r="AO29" s="195"/>
      <c r="AP29" s="49">
        <v>20197458304</v>
      </c>
      <c r="AS29" s="49">
        <f t="shared" si="10"/>
        <v>11796190000</v>
      </c>
      <c r="AT29" s="49">
        <f>20197458304-6001937073</f>
        <v>14195521231</v>
      </c>
      <c r="AV29" s="49">
        <v>6001937073</v>
      </c>
    </row>
    <row r="30" spans="1:48" s="49" customFormat="1" ht="22.5" customHeight="1">
      <c r="A30" s="550">
        <v>19</v>
      </c>
      <c r="B30" s="551" t="s">
        <v>632</v>
      </c>
      <c r="C30" s="220">
        <f t="shared" si="11"/>
        <v>17187000000</v>
      </c>
      <c r="D30" s="220"/>
      <c r="E30" s="220">
        <v>17187000000</v>
      </c>
      <c r="F30" s="220"/>
      <c r="G30" s="220"/>
      <c r="H30" s="220"/>
      <c r="I30" s="220"/>
      <c r="J30" s="220"/>
      <c r="K30" s="220"/>
      <c r="L30" s="220"/>
      <c r="M30" s="220"/>
      <c r="N30" s="220"/>
      <c r="O30" s="220">
        <f t="shared" si="12"/>
        <v>15040223754</v>
      </c>
      <c r="P30" s="220"/>
      <c r="Q30" s="220">
        <v>15040223754</v>
      </c>
      <c r="R30" s="220"/>
      <c r="S30" s="220"/>
      <c r="T30" s="220">
        <v>0</v>
      </c>
      <c r="U30" s="220"/>
      <c r="V30" s="220"/>
      <c r="W30" s="220"/>
      <c r="X30" s="220"/>
      <c r="Y30" s="221"/>
      <c r="Z30" s="220"/>
      <c r="AA30" s="222">
        <f t="shared" si="6"/>
        <v>0.87509302112061438</v>
      </c>
      <c r="AB30" s="222"/>
      <c r="AC30" s="222">
        <f t="shared" si="7"/>
        <v>0.87509302112061438</v>
      </c>
      <c r="AD30" s="222"/>
      <c r="AE30" s="547">
        <f t="shared" si="4"/>
        <v>139804945</v>
      </c>
      <c r="AF30" s="199">
        <v>139804945</v>
      </c>
      <c r="AG30" s="158"/>
      <c r="AH30" s="142">
        <f t="shared" si="8"/>
        <v>0</v>
      </c>
      <c r="AI30" s="199">
        <f t="shared" si="9"/>
        <v>12500818042</v>
      </c>
      <c r="AJ30" s="199">
        <f t="shared" si="13"/>
        <v>12500818042</v>
      </c>
      <c r="AK30" s="158"/>
      <c r="AL30" s="171"/>
      <c r="AM30" s="195">
        <f t="shared" si="14"/>
        <v>0</v>
      </c>
      <c r="AN30" s="195">
        <f t="shared" si="15"/>
        <v>12500818042</v>
      </c>
      <c r="AO30" s="195"/>
      <c r="AP30" s="49">
        <v>12500818042</v>
      </c>
      <c r="AS30" s="49">
        <f t="shared" si="10"/>
        <v>0</v>
      </c>
      <c r="AT30" s="49">
        <v>12500818042</v>
      </c>
    </row>
    <row r="31" spans="1:48" s="49" customFormat="1" ht="22.5" customHeight="1">
      <c r="A31" s="552">
        <v>20</v>
      </c>
      <c r="B31" s="553" t="s">
        <v>633</v>
      </c>
      <c r="C31" s="220">
        <f t="shared" si="11"/>
        <v>1290000000</v>
      </c>
      <c r="D31" s="220"/>
      <c r="E31" s="220">
        <v>1290000000</v>
      </c>
      <c r="F31" s="220"/>
      <c r="G31" s="220"/>
      <c r="H31" s="220"/>
      <c r="I31" s="220"/>
      <c r="J31" s="220"/>
      <c r="K31" s="220"/>
      <c r="L31" s="220"/>
      <c r="M31" s="220"/>
      <c r="N31" s="220"/>
      <c r="O31" s="220">
        <f t="shared" si="12"/>
        <v>1973000000</v>
      </c>
      <c r="P31" s="220"/>
      <c r="Q31" s="220">
        <v>1973000000</v>
      </c>
      <c r="R31" s="220"/>
      <c r="S31" s="220"/>
      <c r="T31" s="220">
        <v>0</v>
      </c>
      <c r="U31" s="220"/>
      <c r="V31" s="220"/>
      <c r="W31" s="220"/>
      <c r="X31" s="220"/>
      <c r="Y31" s="221"/>
      <c r="Z31" s="220"/>
      <c r="AA31" s="222">
        <f t="shared" si="6"/>
        <v>1.5294573643410854</v>
      </c>
      <c r="AB31" s="222"/>
      <c r="AC31" s="222">
        <f t="shared" si="7"/>
        <v>1.5294573643410854</v>
      </c>
      <c r="AD31" s="222"/>
      <c r="AE31" s="547">
        <f t="shared" si="4"/>
        <v>0</v>
      </c>
      <c r="AF31" s="199"/>
      <c r="AG31" s="158"/>
      <c r="AH31" s="142">
        <f t="shared" si="8"/>
        <v>0</v>
      </c>
      <c r="AI31" s="199">
        <f t="shared" si="9"/>
        <v>2100000000</v>
      </c>
      <c r="AJ31" s="199">
        <f t="shared" si="13"/>
        <v>2100000000</v>
      </c>
      <c r="AK31" s="158"/>
      <c r="AL31" s="171"/>
      <c r="AM31" s="195">
        <f t="shared" si="14"/>
        <v>0</v>
      </c>
      <c r="AN31" s="195">
        <f t="shared" si="15"/>
        <v>2100000000</v>
      </c>
      <c r="AO31" s="195"/>
      <c r="AP31" s="49">
        <v>2100000000</v>
      </c>
      <c r="AS31" s="49">
        <f t="shared" si="10"/>
        <v>0</v>
      </c>
      <c r="AT31" s="49">
        <v>2100000000</v>
      </c>
    </row>
    <row r="32" spans="1:48" s="49" customFormat="1" ht="22.5" customHeight="1">
      <c r="A32" s="550">
        <v>21</v>
      </c>
      <c r="B32" s="551" t="s">
        <v>224</v>
      </c>
      <c r="C32" s="220">
        <f t="shared" si="11"/>
        <v>5857000000</v>
      </c>
      <c r="D32" s="220"/>
      <c r="E32" s="220">
        <v>5857000000</v>
      </c>
      <c r="F32" s="220"/>
      <c r="G32" s="220"/>
      <c r="H32" s="220"/>
      <c r="I32" s="220"/>
      <c r="J32" s="220"/>
      <c r="K32" s="220"/>
      <c r="L32" s="220"/>
      <c r="M32" s="220"/>
      <c r="N32" s="220"/>
      <c r="O32" s="220">
        <f t="shared" si="12"/>
        <v>46471845056</v>
      </c>
      <c r="P32" s="220">
        <v>31154952627</v>
      </c>
      <c r="Q32" s="220">
        <f>15316892429-4296772000</f>
        <v>11020120429</v>
      </c>
      <c r="R32" s="220"/>
      <c r="S32" s="220"/>
      <c r="T32" s="220">
        <v>4296772000</v>
      </c>
      <c r="U32" s="220"/>
      <c r="V32" s="220">
        <v>4296772000</v>
      </c>
      <c r="W32" s="220"/>
      <c r="X32" s="220"/>
      <c r="Y32" s="221"/>
      <c r="Z32" s="220"/>
      <c r="AA32" s="222">
        <f t="shared" si="6"/>
        <v>7.9344109708041657</v>
      </c>
      <c r="AB32" s="222"/>
      <c r="AC32" s="222">
        <f t="shared" si="7"/>
        <v>1.8815298666552842</v>
      </c>
      <c r="AD32" s="222"/>
      <c r="AE32" s="547">
        <f t="shared" si="4"/>
        <v>0</v>
      </c>
      <c r="AF32" s="199"/>
      <c r="AG32" s="158"/>
      <c r="AH32" s="142">
        <f t="shared" si="8"/>
        <v>0</v>
      </c>
      <c r="AI32" s="199">
        <f t="shared" si="9"/>
        <v>8050790268</v>
      </c>
      <c r="AJ32" s="199">
        <f t="shared" si="13"/>
        <v>5087863966</v>
      </c>
      <c r="AK32" s="158"/>
      <c r="AL32" s="199">
        <v>2962926302</v>
      </c>
      <c r="AM32" s="195">
        <f t="shared" si="14"/>
        <v>-4296772000</v>
      </c>
      <c r="AN32" s="195">
        <f t="shared" si="15"/>
        <v>12347562268</v>
      </c>
      <c r="AO32" s="195"/>
      <c r="AP32" s="49">
        <v>12347562268</v>
      </c>
      <c r="AS32" s="49">
        <f t="shared" si="10"/>
        <v>4296772000</v>
      </c>
      <c r="AT32" s="49">
        <f>12347562268-3049250000</f>
        <v>9298312268</v>
      </c>
      <c r="AV32" s="49">
        <v>3049250000</v>
      </c>
    </row>
    <row r="33" spans="1:50" ht="22.5" customHeight="1">
      <c r="A33" s="552">
        <v>22</v>
      </c>
      <c r="B33" s="553" t="s">
        <v>225</v>
      </c>
      <c r="C33" s="220">
        <f t="shared" si="11"/>
        <v>7498000000</v>
      </c>
      <c r="D33" s="220"/>
      <c r="E33" s="220">
        <v>7498000000</v>
      </c>
      <c r="F33" s="220"/>
      <c r="G33" s="220"/>
      <c r="H33" s="220"/>
      <c r="I33" s="220"/>
      <c r="J33" s="220"/>
      <c r="K33" s="220"/>
      <c r="L33" s="220"/>
      <c r="M33" s="220"/>
      <c r="N33" s="220"/>
      <c r="O33" s="220">
        <f t="shared" si="12"/>
        <v>7343400000</v>
      </c>
      <c r="P33" s="220"/>
      <c r="Q33" s="220">
        <v>7343400000</v>
      </c>
      <c r="R33" s="220"/>
      <c r="S33" s="220"/>
      <c r="T33" s="220">
        <v>0</v>
      </c>
      <c r="U33" s="220"/>
      <c r="V33" s="220"/>
      <c r="W33" s="220"/>
      <c r="X33" s="220"/>
      <c r="Y33" s="221"/>
      <c r="Z33" s="220"/>
      <c r="AA33" s="222">
        <f t="shared" si="6"/>
        <v>0.97938116831154975</v>
      </c>
      <c r="AB33" s="222"/>
      <c r="AC33" s="222">
        <f t="shared" si="7"/>
        <v>0.97938116831154975</v>
      </c>
      <c r="AD33" s="222"/>
      <c r="AE33" s="547">
        <f t="shared" si="4"/>
        <v>0</v>
      </c>
      <c r="AF33" s="199"/>
      <c r="AG33" s="158"/>
      <c r="AH33" s="142">
        <f t="shared" si="8"/>
        <v>0</v>
      </c>
      <c r="AI33" s="199">
        <f t="shared" si="9"/>
        <v>7009000000</v>
      </c>
      <c r="AJ33" s="199">
        <f t="shared" si="13"/>
        <v>7009000000</v>
      </c>
      <c r="AK33" s="158"/>
      <c r="AL33" s="171"/>
      <c r="AM33" s="195">
        <f t="shared" si="14"/>
        <v>0</v>
      </c>
      <c r="AN33" s="195">
        <f t="shared" si="15"/>
        <v>7009000000</v>
      </c>
      <c r="AO33" s="195"/>
      <c r="AP33" s="49">
        <v>7009000000</v>
      </c>
      <c r="AS33" s="49">
        <f t="shared" si="10"/>
        <v>0</v>
      </c>
      <c r="AT33" s="49">
        <v>7009000000</v>
      </c>
    </row>
    <row r="34" spans="1:50" ht="22.5" customHeight="1">
      <c r="A34" s="550">
        <v>23</v>
      </c>
      <c r="B34" s="554" t="s">
        <v>634</v>
      </c>
      <c r="C34" s="220">
        <f t="shared" si="11"/>
        <v>6581000000</v>
      </c>
      <c r="D34" s="220"/>
      <c r="E34" s="220">
        <v>6581000000</v>
      </c>
      <c r="F34" s="220"/>
      <c r="G34" s="220"/>
      <c r="H34" s="220"/>
      <c r="I34" s="220"/>
      <c r="J34" s="220"/>
      <c r="K34" s="220"/>
      <c r="L34" s="220"/>
      <c r="M34" s="220"/>
      <c r="N34" s="220"/>
      <c r="O34" s="220">
        <f t="shared" si="12"/>
        <v>7184980438</v>
      </c>
      <c r="P34" s="220"/>
      <c r="Q34" s="220">
        <f>-6830601274+14015581712</f>
        <v>7184980438</v>
      </c>
      <c r="R34" s="220"/>
      <c r="S34" s="220"/>
      <c r="T34" s="220">
        <v>0</v>
      </c>
      <c r="U34" s="220"/>
      <c r="V34" s="220"/>
      <c r="W34" s="220"/>
      <c r="X34" s="220"/>
      <c r="Y34" s="221"/>
      <c r="Z34" s="220"/>
      <c r="AA34" s="222">
        <f t="shared" si="6"/>
        <v>1.0917763923415895</v>
      </c>
      <c r="AB34" s="222"/>
      <c r="AC34" s="222">
        <f t="shared" si="7"/>
        <v>1.0917763923415895</v>
      </c>
      <c r="AD34" s="222"/>
      <c r="AE34" s="547">
        <f t="shared" si="4"/>
        <v>0</v>
      </c>
      <c r="AF34" s="199"/>
      <c r="AG34" s="158"/>
      <c r="AH34" s="142">
        <f t="shared" si="8"/>
        <v>0</v>
      </c>
      <c r="AI34" s="199">
        <f t="shared" si="9"/>
        <v>6583324016</v>
      </c>
      <c r="AJ34" s="199">
        <f t="shared" si="13"/>
        <v>6583324016</v>
      </c>
      <c r="AK34" s="158"/>
      <c r="AL34" s="171"/>
      <c r="AM34" s="195">
        <f>AI34-AN34</f>
        <v>0</v>
      </c>
      <c r="AN34" s="195">
        <f t="shared" si="15"/>
        <v>6583324016</v>
      </c>
      <c r="AO34" s="195"/>
      <c r="AP34" s="49">
        <v>6583324016</v>
      </c>
      <c r="AS34" s="49">
        <f t="shared" si="10"/>
        <v>0</v>
      </c>
      <c r="AT34" s="49">
        <f>-4873000000+11456324016</f>
        <v>6583324016</v>
      </c>
    </row>
    <row r="35" spans="1:50" ht="22.5" customHeight="1">
      <c r="A35" s="552">
        <v>24</v>
      </c>
      <c r="B35" s="554" t="s">
        <v>252</v>
      </c>
      <c r="C35" s="220">
        <f t="shared" si="11"/>
        <v>2628000000</v>
      </c>
      <c r="D35" s="220"/>
      <c r="E35" s="220">
        <v>2628000000</v>
      </c>
      <c r="F35" s="220"/>
      <c r="G35" s="220"/>
      <c r="H35" s="220"/>
      <c r="I35" s="220"/>
      <c r="J35" s="220"/>
      <c r="K35" s="220"/>
      <c r="L35" s="220"/>
      <c r="M35" s="220"/>
      <c r="N35" s="220"/>
      <c r="O35" s="220">
        <f t="shared" si="12"/>
        <v>2485518209</v>
      </c>
      <c r="P35" s="220"/>
      <c r="Q35" s="220">
        <v>2485518209</v>
      </c>
      <c r="R35" s="220"/>
      <c r="S35" s="220"/>
      <c r="T35" s="220">
        <v>0</v>
      </c>
      <c r="U35" s="220"/>
      <c r="V35" s="220"/>
      <c r="W35" s="220"/>
      <c r="X35" s="220"/>
      <c r="Y35" s="221"/>
      <c r="Z35" s="220"/>
      <c r="AA35" s="222">
        <f t="shared" si="6"/>
        <v>0.94578318455098931</v>
      </c>
      <c r="AB35" s="222"/>
      <c r="AC35" s="222">
        <f t="shared" si="7"/>
        <v>0.94578318455098931</v>
      </c>
      <c r="AD35" s="222"/>
      <c r="AE35" s="547">
        <f t="shared" si="4"/>
        <v>0</v>
      </c>
      <c r="AF35" s="199"/>
      <c r="AG35" s="158"/>
      <c r="AH35" s="142">
        <f t="shared" si="8"/>
        <v>0</v>
      </c>
      <c r="AI35" s="199">
        <f t="shared" si="9"/>
        <v>2386293860</v>
      </c>
      <c r="AJ35" s="199">
        <f t="shared" si="13"/>
        <v>2386293860</v>
      </c>
      <c r="AK35" s="158"/>
      <c r="AL35" s="171"/>
      <c r="AM35" s="195">
        <f t="shared" si="14"/>
        <v>0</v>
      </c>
      <c r="AN35" s="195">
        <f t="shared" si="15"/>
        <v>2386293860</v>
      </c>
      <c r="AO35" s="195"/>
      <c r="AP35" s="49">
        <v>2386293860</v>
      </c>
      <c r="AS35" s="49">
        <f t="shared" si="10"/>
        <v>0</v>
      </c>
      <c r="AT35" s="49">
        <v>2386293860</v>
      </c>
    </row>
    <row r="36" spans="1:50" ht="22.5" customHeight="1">
      <c r="A36" s="550">
        <v>25</v>
      </c>
      <c r="B36" s="554" t="s">
        <v>635</v>
      </c>
      <c r="C36" s="220">
        <f t="shared" si="11"/>
        <v>4988000000</v>
      </c>
      <c r="D36" s="220"/>
      <c r="E36" s="220">
        <v>4988000000</v>
      </c>
      <c r="F36" s="220"/>
      <c r="G36" s="220"/>
      <c r="H36" s="220"/>
      <c r="I36" s="220"/>
      <c r="J36" s="220"/>
      <c r="K36" s="220"/>
      <c r="L36" s="220"/>
      <c r="M36" s="220"/>
      <c r="N36" s="220"/>
      <c r="O36" s="220">
        <f t="shared" si="12"/>
        <v>4198476633</v>
      </c>
      <c r="P36" s="220"/>
      <c r="Q36" s="220">
        <v>4198476633</v>
      </c>
      <c r="R36" s="220"/>
      <c r="S36" s="220"/>
      <c r="T36" s="220">
        <v>0</v>
      </c>
      <c r="U36" s="220"/>
      <c r="V36" s="220"/>
      <c r="W36" s="220"/>
      <c r="X36" s="220"/>
      <c r="Y36" s="221"/>
      <c r="Z36" s="220"/>
      <c r="AA36" s="222">
        <f t="shared" si="6"/>
        <v>0.84171544366479556</v>
      </c>
      <c r="AB36" s="222"/>
      <c r="AC36" s="222">
        <f t="shared" si="7"/>
        <v>0.84171544366479556</v>
      </c>
      <c r="AD36" s="222"/>
      <c r="AE36" s="547">
        <f t="shared" si="4"/>
        <v>0</v>
      </c>
      <c r="AF36" s="199"/>
      <c r="AG36" s="158"/>
      <c r="AH36" s="142">
        <f t="shared" si="8"/>
        <v>0</v>
      </c>
      <c r="AI36" s="199">
        <f t="shared" si="9"/>
        <v>4501754898</v>
      </c>
      <c r="AJ36" s="199">
        <f t="shared" si="13"/>
        <v>4501754898</v>
      </c>
      <c r="AK36" s="158"/>
      <c r="AL36" s="171"/>
      <c r="AM36" s="195">
        <f t="shared" si="14"/>
        <v>0</v>
      </c>
      <c r="AN36" s="195">
        <f t="shared" si="15"/>
        <v>4501754898</v>
      </c>
      <c r="AO36" s="195"/>
      <c r="AP36" s="49">
        <v>4501754898</v>
      </c>
      <c r="AS36" s="49">
        <f t="shared" si="10"/>
        <v>0</v>
      </c>
      <c r="AT36" s="49">
        <v>4501754898</v>
      </c>
    </row>
    <row r="37" spans="1:50" ht="22.5" customHeight="1">
      <c r="A37" s="552">
        <v>26</v>
      </c>
      <c r="B37" s="555" t="s">
        <v>636</v>
      </c>
      <c r="C37" s="220">
        <f t="shared" si="11"/>
        <v>9715000000</v>
      </c>
      <c r="D37" s="220"/>
      <c r="E37" s="220">
        <v>9715000000</v>
      </c>
      <c r="F37" s="220"/>
      <c r="G37" s="220"/>
      <c r="H37" s="220"/>
      <c r="I37" s="220"/>
      <c r="J37" s="220"/>
      <c r="K37" s="220"/>
      <c r="L37" s="220"/>
      <c r="M37" s="220"/>
      <c r="N37" s="220"/>
      <c r="O37" s="220">
        <f t="shared" si="12"/>
        <v>8493631888</v>
      </c>
      <c r="P37" s="220"/>
      <c r="Q37" s="220">
        <v>8493631888</v>
      </c>
      <c r="R37" s="220"/>
      <c r="S37" s="220"/>
      <c r="T37" s="220">
        <v>0</v>
      </c>
      <c r="U37" s="220"/>
      <c r="V37" s="220"/>
      <c r="W37" s="220"/>
      <c r="X37" s="220"/>
      <c r="Y37" s="221"/>
      <c r="Z37" s="220"/>
      <c r="AA37" s="222">
        <f t="shared" si="6"/>
        <v>0.87428017375193001</v>
      </c>
      <c r="AB37" s="222"/>
      <c r="AC37" s="222">
        <f t="shared" si="7"/>
        <v>0.87428017375193001</v>
      </c>
      <c r="AD37" s="222"/>
      <c r="AE37" s="547">
        <f t="shared" si="4"/>
        <v>0</v>
      </c>
      <c r="AF37" s="199"/>
      <c r="AG37" s="158"/>
      <c r="AH37" s="142">
        <f t="shared" si="8"/>
        <v>0</v>
      </c>
      <c r="AI37" s="199">
        <f t="shared" si="9"/>
        <v>11248874000</v>
      </c>
      <c r="AJ37" s="199">
        <f t="shared" si="13"/>
        <v>11248874000</v>
      </c>
      <c r="AK37" s="158"/>
      <c r="AL37" s="171"/>
      <c r="AM37" s="195">
        <f t="shared" si="14"/>
        <v>0</v>
      </c>
      <c r="AN37" s="195">
        <f t="shared" si="15"/>
        <v>11248874000</v>
      </c>
      <c r="AO37" s="195"/>
      <c r="AP37" s="49">
        <v>11248874000</v>
      </c>
      <c r="AS37" s="49">
        <f t="shared" si="10"/>
        <v>0</v>
      </c>
      <c r="AT37" s="49">
        <v>11248874000</v>
      </c>
    </row>
    <row r="38" spans="1:50" ht="22.5" customHeight="1">
      <c r="A38" s="550">
        <v>27</v>
      </c>
      <c r="B38" s="555" t="s">
        <v>253</v>
      </c>
      <c r="C38" s="220">
        <f t="shared" si="11"/>
        <v>11192000000</v>
      </c>
      <c r="D38" s="220"/>
      <c r="E38" s="220">
        <v>11192000000</v>
      </c>
      <c r="F38" s="220"/>
      <c r="G38" s="220"/>
      <c r="H38" s="220"/>
      <c r="I38" s="220"/>
      <c r="J38" s="220"/>
      <c r="K38" s="220"/>
      <c r="L38" s="220"/>
      <c r="M38" s="220"/>
      <c r="N38" s="220"/>
      <c r="O38" s="220">
        <f t="shared" si="12"/>
        <v>10568970506</v>
      </c>
      <c r="P38" s="220"/>
      <c r="Q38" s="220">
        <v>10568970506</v>
      </c>
      <c r="R38" s="220"/>
      <c r="S38" s="220"/>
      <c r="T38" s="220">
        <v>0</v>
      </c>
      <c r="U38" s="220"/>
      <c r="V38" s="220"/>
      <c r="W38" s="220"/>
      <c r="X38" s="220"/>
      <c r="Y38" s="221"/>
      <c r="Z38" s="220"/>
      <c r="AA38" s="222">
        <f t="shared" si="6"/>
        <v>0.94433260418155829</v>
      </c>
      <c r="AB38" s="222"/>
      <c r="AC38" s="222">
        <f t="shared" si="7"/>
        <v>0.94433260418155829</v>
      </c>
      <c r="AD38" s="222"/>
      <c r="AE38" s="547">
        <f t="shared" si="4"/>
        <v>0</v>
      </c>
      <c r="AF38" s="199"/>
      <c r="AG38" s="158"/>
      <c r="AH38" s="142">
        <f t="shared" si="8"/>
        <v>0</v>
      </c>
      <c r="AI38" s="199">
        <f t="shared" si="9"/>
        <v>8964225967</v>
      </c>
      <c r="AJ38" s="199">
        <f t="shared" si="13"/>
        <v>8964225967</v>
      </c>
      <c r="AK38" s="158"/>
      <c r="AL38" s="171"/>
      <c r="AM38" s="195">
        <f t="shared" si="14"/>
        <v>0</v>
      </c>
      <c r="AN38" s="195">
        <f t="shared" si="15"/>
        <v>8964225967</v>
      </c>
      <c r="AO38" s="195"/>
      <c r="AP38" s="49">
        <v>5964225967</v>
      </c>
      <c r="AQ38" s="49">
        <v>3000000000</v>
      </c>
      <c r="AS38" s="49">
        <f t="shared" si="10"/>
        <v>0</v>
      </c>
      <c r="AT38" s="49">
        <v>8964225967</v>
      </c>
    </row>
    <row r="39" spans="1:50" ht="22.5" customHeight="1">
      <c r="A39" s="552">
        <v>28</v>
      </c>
      <c r="B39" s="551" t="s">
        <v>637</v>
      </c>
      <c r="C39" s="220">
        <f t="shared" si="11"/>
        <v>36671000000</v>
      </c>
      <c r="D39" s="220"/>
      <c r="E39" s="220">
        <v>36671000000</v>
      </c>
      <c r="F39" s="220"/>
      <c r="G39" s="220"/>
      <c r="H39" s="220"/>
      <c r="I39" s="220"/>
      <c r="J39" s="220"/>
      <c r="K39" s="220"/>
      <c r="L39" s="220"/>
      <c r="M39" s="220"/>
      <c r="N39" s="220"/>
      <c r="O39" s="220">
        <f t="shared" si="12"/>
        <v>20801812800</v>
      </c>
      <c r="P39" s="220"/>
      <c r="Q39" s="220">
        <v>20801812800</v>
      </c>
      <c r="R39" s="220"/>
      <c r="S39" s="220"/>
      <c r="T39" s="220">
        <v>0</v>
      </c>
      <c r="U39" s="220"/>
      <c r="V39" s="220"/>
      <c r="W39" s="220"/>
      <c r="X39" s="220"/>
      <c r="Y39" s="221"/>
      <c r="Z39" s="220"/>
      <c r="AA39" s="222">
        <f t="shared" si="6"/>
        <v>0.56725512803032374</v>
      </c>
      <c r="AB39" s="222"/>
      <c r="AC39" s="222">
        <f t="shared" si="7"/>
        <v>0.56725512803032374</v>
      </c>
      <c r="AD39" s="222"/>
      <c r="AE39" s="547">
        <f t="shared" si="4"/>
        <v>0</v>
      </c>
      <c r="AF39" s="199"/>
      <c r="AG39" s="158"/>
      <c r="AH39" s="142">
        <f t="shared" si="8"/>
        <v>0</v>
      </c>
      <c r="AI39" s="199">
        <f t="shared" si="9"/>
        <v>19395000000</v>
      </c>
      <c r="AJ39" s="199">
        <f t="shared" si="13"/>
        <v>19395000000</v>
      </c>
      <c r="AK39" s="158"/>
      <c r="AL39" s="171"/>
      <c r="AM39" s="195">
        <f t="shared" si="14"/>
        <v>0</v>
      </c>
      <c r="AN39" s="195">
        <f t="shared" si="15"/>
        <v>19395000000</v>
      </c>
      <c r="AO39" s="195"/>
      <c r="AP39" s="49">
        <v>19395000000</v>
      </c>
      <c r="AS39" s="49">
        <f t="shared" si="10"/>
        <v>0</v>
      </c>
      <c r="AT39" s="49">
        <v>19395000000</v>
      </c>
    </row>
    <row r="40" spans="1:50" ht="22.5" customHeight="1">
      <c r="A40" s="550">
        <v>29</v>
      </c>
      <c r="B40" s="551" t="s">
        <v>638</v>
      </c>
      <c r="C40" s="220">
        <f t="shared" si="11"/>
        <v>7314000000</v>
      </c>
      <c r="D40" s="220"/>
      <c r="E40" s="220">
        <v>7314000000</v>
      </c>
      <c r="F40" s="220"/>
      <c r="G40" s="220"/>
      <c r="H40" s="220"/>
      <c r="I40" s="220"/>
      <c r="J40" s="220"/>
      <c r="K40" s="220"/>
      <c r="L40" s="220"/>
      <c r="M40" s="220"/>
      <c r="N40" s="220"/>
      <c r="O40" s="220">
        <f t="shared" si="12"/>
        <v>7066163448</v>
      </c>
      <c r="P40" s="220"/>
      <c r="Q40" s="220">
        <v>7066163448</v>
      </c>
      <c r="R40" s="220"/>
      <c r="S40" s="220"/>
      <c r="T40" s="220">
        <v>0</v>
      </c>
      <c r="U40" s="220"/>
      <c r="V40" s="220"/>
      <c r="W40" s="220"/>
      <c r="X40" s="220"/>
      <c r="Y40" s="221"/>
      <c r="Z40" s="220"/>
      <c r="AA40" s="222">
        <f t="shared" si="6"/>
        <v>0.96611477276456115</v>
      </c>
      <c r="AB40" s="222"/>
      <c r="AC40" s="222">
        <f t="shared" si="7"/>
        <v>0.96611477276456115</v>
      </c>
      <c r="AD40" s="222"/>
      <c r="AE40" s="547">
        <f t="shared" si="4"/>
        <v>0</v>
      </c>
      <c r="AF40" s="199"/>
      <c r="AG40" s="158"/>
      <c r="AH40" s="142">
        <f t="shared" si="8"/>
        <v>0</v>
      </c>
      <c r="AI40" s="199">
        <f t="shared" si="9"/>
        <v>6685422000</v>
      </c>
      <c r="AJ40" s="199">
        <f t="shared" si="13"/>
        <v>6685422000</v>
      </c>
      <c r="AK40" s="158"/>
      <c r="AL40" s="171"/>
      <c r="AM40" s="195">
        <f t="shared" si="14"/>
        <v>0</v>
      </c>
      <c r="AN40" s="195">
        <f t="shared" si="15"/>
        <v>6685422000</v>
      </c>
      <c r="AO40" s="195"/>
      <c r="AP40" s="49">
        <v>6685422000</v>
      </c>
      <c r="AS40" s="49">
        <f t="shared" si="10"/>
        <v>0</v>
      </c>
      <c r="AT40" s="49">
        <v>6685422000</v>
      </c>
    </row>
    <row r="41" spans="1:50" ht="22.5" customHeight="1">
      <c r="A41" s="552">
        <v>30</v>
      </c>
      <c r="B41" s="551" t="s">
        <v>226</v>
      </c>
      <c r="C41" s="220">
        <f t="shared" si="11"/>
        <v>32055000000</v>
      </c>
      <c r="D41" s="220"/>
      <c r="E41" s="220">
        <v>32055000000</v>
      </c>
      <c r="F41" s="220"/>
      <c r="G41" s="220"/>
      <c r="H41" s="220"/>
      <c r="I41" s="220"/>
      <c r="J41" s="220"/>
      <c r="K41" s="220"/>
      <c r="L41" s="220"/>
      <c r="M41" s="220"/>
      <c r="N41" s="220"/>
      <c r="O41" s="220">
        <f t="shared" si="12"/>
        <v>27894545189</v>
      </c>
      <c r="P41" s="220"/>
      <c r="Q41" s="220">
        <v>27894545189</v>
      </c>
      <c r="R41" s="220"/>
      <c r="S41" s="220"/>
      <c r="T41" s="220">
        <v>0</v>
      </c>
      <c r="U41" s="220"/>
      <c r="V41" s="220"/>
      <c r="W41" s="220"/>
      <c r="X41" s="220"/>
      <c r="Y41" s="221"/>
      <c r="Z41" s="220"/>
      <c r="AA41" s="222">
        <f t="shared" si="6"/>
        <v>0.87020886566838251</v>
      </c>
      <c r="AB41" s="222"/>
      <c r="AC41" s="222">
        <f t="shared" si="7"/>
        <v>0.87020886566838251</v>
      </c>
      <c r="AD41" s="222"/>
      <c r="AE41" s="547">
        <f t="shared" si="4"/>
        <v>0</v>
      </c>
      <c r="AF41" s="199"/>
      <c r="AG41" s="158"/>
      <c r="AH41" s="142">
        <f t="shared" si="8"/>
        <v>0</v>
      </c>
      <c r="AI41" s="199">
        <f t="shared" si="9"/>
        <v>18967702600</v>
      </c>
      <c r="AJ41" s="199">
        <f t="shared" si="13"/>
        <v>18967702600</v>
      </c>
      <c r="AK41" s="158"/>
      <c r="AL41" s="171"/>
      <c r="AM41" s="195">
        <f t="shared" si="14"/>
        <v>0</v>
      </c>
      <c r="AN41" s="195">
        <f t="shared" si="15"/>
        <v>18967702600</v>
      </c>
      <c r="AO41" s="195"/>
      <c r="AP41" s="49">
        <v>18967702600</v>
      </c>
      <c r="AS41" s="49">
        <f t="shared" si="10"/>
        <v>0</v>
      </c>
      <c r="AT41" s="49">
        <v>18967702600</v>
      </c>
    </row>
    <row r="42" spans="1:50" ht="40.5" customHeight="1">
      <c r="A42" s="550">
        <v>31</v>
      </c>
      <c r="B42" s="556" t="s">
        <v>254</v>
      </c>
      <c r="C42" s="220">
        <f t="shared" si="11"/>
        <v>797000000</v>
      </c>
      <c r="D42" s="220"/>
      <c r="E42" s="220">
        <v>797000000</v>
      </c>
      <c r="F42" s="220"/>
      <c r="G42" s="220"/>
      <c r="H42" s="220"/>
      <c r="I42" s="220"/>
      <c r="J42" s="220"/>
      <c r="K42" s="220"/>
      <c r="L42" s="220"/>
      <c r="M42" s="220"/>
      <c r="N42" s="220"/>
      <c r="O42" s="220">
        <f t="shared" si="12"/>
        <v>826000000</v>
      </c>
      <c r="P42" s="220"/>
      <c r="Q42" s="220">
        <v>826000000</v>
      </c>
      <c r="R42" s="220"/>
      <c r="S42" s="220"/>
      <c r="T42" s="220">
        <v>0</v>
      </c>
      <c r="U42" s="220"/>
      <c r="V42" s="220"/>
      <c r="W42" s="220"/>
      <c r="X42" s="220"/>
      <c r="Y42" s="221"/>
      <c r="Z42" s="220"/>
      <c r="AA42" s="222">
        <f t="shared" si="6"/>
        <v>1.0363864491844417</v>
      </c>
      <c r="AB42" s="222"/>
      <c r="AC42" s="222">
        <f t="shared" si="7"/>
        <v>1.0363864491844417</v>
      </c>
      <c r="AD42" s="222"/>
      <c r="AE42" s="547">
        <f t="shared" si="4"/>
        <v>0</v>
      </c>
      <c r="AF42" s="199"/>
      <c r="AG42" s="158"/>
      <c r="AH42" s="142">
        <f t="shared" si="8"/>
        <v>0</v>
      </c>
      <c r="AI42" s="199">
        <f t="shared" si="9"/>
        <v>970900000</v>
      </c>
      <c r="AJ42" s="199">
        <f t="shared" si="13"/>
        <v>970900000</v>
      </c>
      <c r="AK42" s="158"/>
      <c r="AL42" s="171"/>
      <c r="AM42" s="195">
        <f t="shared" si="14"/>
        <v>0</v>
      </c>
      <c r="AN42" s="195">
        <f t="shared" si="15"/>
        <v>970900000</v>
      </c>
      <c r="AO42" s="195"/>
      <c r="AP42" s="49">
        <v>970900000</v>
      </c>
      <c r="AS42" s="49">
        <f t="shared" si="10"/>
        <v>0</v>
      </c>
      <c r="AT42" s="49">
        <v>970900000</v>
      </c>
    </row>
    <row r="43" spans="1:50" ht="22.5" customHeight="1">
      <c r="A43" s="552">
        <v>32</v>
      </c>
      <c r="B43" s="556" t="s">
        <v>639</v>
      </c>
      <c r="C43" s="220">
        <f t="shared" si="11"/>
        <v>463000000</v>
      </c>
      <c r="D43" s="220"/>
      <c r="E43" s="220">
        <v>463000000</v>
      </c>
      <c r="F43" s="220"/>
      <c r="G43" s="220"/>
      <c r="H43" s="220"/>
      <c r="I43" s="220"/>
      <c r="J43" s="220"/>
      <c r="K43" s="220"/>
      <c r="L43" s="220"/>
      <c r="M43" s="220"/>
      <c r="N43" s="220"/>
      <c r="O43" s="220">
        <f t="shared" si="12"/>
        <v>384350271</v>
      </c>
      <c r="P43" s="220"/>
      <c r="Q43" s="220">
        <v>384350271</v>
      </c>
      <c r="R43" s="220"/>
      <c r="S43" s="220"/>
      <c r="T43" s="220">
        <v>0</v>
      </c>
      <c r="U43" s="220"/>
      <c r="V43" s="220"/>
      <c r="W43" s="220"/>
      <c r="X43" s="220"/>
      <c r="Y43" s="221"/>
      <c r="Z43" s="220"/>
      <c r="AA43" s="222">
        <f t="shared" si="6"/>
        <v>0.83013017494600427</v>
      </c>
      <c r="AB43" s="222"/>
      <c r="AC43" s="222">
        <f t="shared" si="7"/>
        <v>0.83013017494600427</v>
      </c>
      <c r="AD43" s="222"/>
      <c r="AE43" s="547">
        <f t="shared" si="4"/>
        <v>0</v>
      </c>
      <c r="AF43" s="199"/>
      <c r="AG43" s="158"/>
      <c r="AH43" s="142">
        <f t="shared" si="8"/>
        <v>0</v>
      </c>
      <c r="AI43" s="199">
        <f t="shared" si="9"/>
        <v>381500000</v>
      </c>
      <c r="AJ43" s="199">
        <f t="shared" si="13"/>
        <v>381500000</v>
      </c>
      <c r="AK43" s="158"/>
      <c r="AL43" s="171"/>
      <c r="AM43" s="195">
        <f t="shared" si="14"/>
        <v>0</v>
      </c>
      <c r="AN43" s="195">
        <f t="shared" si="15"/>
        <v>381500000</v>
      </c>
      <c r="AO43" s="195"/>
      <c r="AP43" s="49">
        <v>381500000</v>
      </c>
      <c r="AS43" s="49">
        <f t="shared" si="10"/>
        <v>0</v>
      </c>
      <c r="AT43" s="49">
        <v>381500000</v>
      </c>
    </row>
    <row r="44" spans="1:50" ht="22.5" customHeight="1">
      <c r="A44" s="550">
        <v>33</v>
      </c>
      <c r="B44" s="554" t="s">
        <v>640</v>
      </c>
      <c r="C44" s="220">
        <f t="shared" si="11"/>
        <v>1687000000</v>
      </c>
      <c r="D44" s="220"/>
      <c r="E44" s="220">
        <v>1687000000</v>
      </c>
      <c r="F44" s="220"/>
      <c r="G44" s="220"/>
      <c r="H44" s="220"/>
      <c r="I44" s="220"/>
      <c r="J44" s="220"/>
      <c r="K44" s="220"/>
      <c r="L44" s="220"/>
      <c r="M44" s="220"/>
      <c r="N44" s="220"/>
      <c r="O44" s="220">
        <f t="shared" si="12"/>
        <v>4429122400</v>
      </c>
      <c r="P44" s="220">
        <v>2871000000</v>
      </c>
      <c r="Q44" s="220">
        <v>1558122400</v>
      </c>
      <c r="R44" s="220"/>
      <c r="S44" s="220"/>
      <c r="T44" s="220">
        <v>0</v>
      </c>
      <c r="U44" s="220"/>
      <c r="V44" s="220"/>
      <c r="W44" s="220"/>
      <c r="X44" s="220"/>
      <c r="Y44" s="221"/>
      <c r="Z44" s="220"/>
      <c r="AA44" s="222">
        <f t="shared" si="6"/>
        <v>2.6254430349733253</v>
      </c>
      <c r="AB44" s="222"/>
      <c r="AC44" s="222">
        <f t="shared" si="7"/>
        <v>0.92360545346769418</v>
      </c>
      <c r="AD44" s="222"/>
      <c r="AE44" s="547">
        <f t="shared" si="4"/>
        <v>0</v>
      </c>
      <c r="AF44" s="199"/>
      <c r="AG44" s="158"/>
      <c r="AH44" s="142">
        <f t="shared" si="8"/>
        <v>0</v>
      </c>
      <c r="AI44" s="199">
        <f t="shared" ref="AI44:AI60" si="16">AN44-V44</f>
        <v>1507000000</v>
      </c>
      <c r="AJ44" s="199">
        <f t="shared" si="13"/>
        <v>1507000000</v>
      </c>
      <c r="AK44" s="158"/>
      <c r="AL44" s="171"/>
      <c r="AM44" s="195">
        <f t="shared" si="14"/>
        <v>0</v>
      </c>
      <c r="AN44" s="195">
        <f t="shared" si="15"/>
        <v>1507000000</v>
      </c>
      <c r="AO44" s="195"/>
      <c r="AP44" s="49">
        <v>1507000000</v>
      </c>
      <c r="AS44" s="49">
        <f t="shared" si="10"/>
        <v>0</v>
      </c>
      <c r="AT44" s="49">
        <v>1507000000</v>
      </c>
    </row>
    <row r="45" spans="1:50" ht="22.5" customHeight="1">
      <c r="A45" s="552">
        <v>34</v>
      </c>
      <c r="B45" s="554" t="s">
        <v>255</v>
      </c>
      <c r="C45" s="220">
        <f t="shared" si="11"/>
        <v>3159000000</v>
      </c>
      <c r="D45" s="220"/>
      <c r="E45" s="220">
        <v>3159000000</v>
      </c>
      <c r="F45" s="220"/>
      <c r="G45" s="220"/>
      <c r="H45" s="220"/>
      <c r="I45" s="220"/>
      <c r="J45" s="220"/>
      <c r="K45" s="220"/>
      <c r="L45" s="220"/>
      <c r="M45" s="220"/>
      <c r="N45" s="220"/>
      <c r="O45" s="220">
        <f t="shared" si="12"/>
        <v>3162000000</v>
      </c>
      <c r="P45" s="220"/>
      <c r="Q45" s="220">
        <v>3162000000</v>
      </c>
      <c r="R45" s="220"/>
      <c r="S45" s="220"/>
      <c r="T45" s="220">
        <v>0</v>
      </c>
      <c r="U45" s="220"/>
      <c r="V45" s="220"/>
      <c r="W45" s="220"/>
      <c r="X45" s="220"/>
      <c r="Y45" s="221"/>
      <c r="Z45" s="220"/>
      <c r="AA45" s="222">
        <f t="shared" si="6"/>
        <v>1.0009496676163343</v>
      </c>
      <c r="AB45" s="222"/>
      <c r="AC45" s="222">
        <f t="shared" si="7"/>
        <v>1.0009496676163343</v>
      </c>
      <c r="AD45" s="222"/>
      <c r="AE45" s="547">
        <f t="shared" si="4"/>
        <v>0</v>
      </c>
      <c r="AF45" s="199"/>
      <c r="AG45" s="158"/>
      <c r="AH45" s="142">
        <f t="shared" si="8"/>
        <v>0</v>
      </c>
      <c r="AI45" s="199">
        <f t="shared" si="16"/>
        <v>3136000000</v>
      </c>
      <c r="AJ45" s="199">
        <f t="shared" si="13"/>
        <v>3136000000</v>
      </c>
      <c r="AK45" s="158"/>
      <c r="AL45" s="171"/>
      <c r="AM45" s="195">
        <f t="shared" si="14"/>
        <v>0</v>
      </c>
      <c r="AN45" s="195">
        <f t="shared" si="15"/>
        <v>3136000000</v>
      </c>
      <c r="AO45" s="195"/>
      <c r="AP45" s="49">
        <v>3136000000</v>
      </c>
      <c r="AS45" s="49">
        <f t="shared" si="10"/>
        <v>0</v>
      </c>
      <c r="AT45" s="49">
        <v>3136000000</v>
      </c>
    </row>
    <row r="46" spans="1:50" ht="22.5" customHeight="1">
      <c r="A46" s="550">
        <v>35</v>
      </c>
      <c r="B46" s="555" t="s">
        <v>256</v>
      </c>
      <c r="C46" s="220">
        <f t="shared" si="11"/>
        <v>2086000000</v>
      </c>
      <c r="D46" s="220"/>
      <c r="E46" s="220">
        <v>2086000000</v>
      </c>
      <c r="F46" s="220"/>
      <c r="G46" s="220"/>
      <c r="H46" s="220"/>
      <c r="I46" s="220"/>
      <c r="J46" s="220"/>
      <c r="K46" s="220"/>
      <c r="L46" s="220"/>
      <c r="M46" s="220"/>
      <c r="N46" s="220"/>
      <c r="O46" s="220">
        <f t="shared" si="12"/>
        <v>2540099972</v>
      </c>
      <c r="P46" s="220"/>
      <c r="Q46" s="220">
        <v>2540099972</v>
      </c>
      <c r="R46" s="220"/>
      <c r="S46" s="220"/>
      <c r="T46" s="220">
        <v>0</v>
      </c>
      <c r="U46" s="220"/>
      <c r="V46" s="220"/>
      <c r="W46" s="220"/>
      <c r="X46" s="220"/>
      <c r="Y46" s="221"/>
      <c r="Z46" s="220"/>
      <c r="AA46" s="222">
        <f t="shared" si="6"/>
        <v>1.2176893441994248</v>
      </c>
      <c r="AB46" s="222"/>
      <c r="AC46" s="222">
        <f t="shared" si="7"/>
        <v>1.2176893441994248</v>
      </c>
      <c r="AD46" s="222"/>
      <c r="AE46" s="547">
        <f t="shared" si="4"/>
        <v>0</v>
      </c>
      <c r="AF46" s="199"/>
      <c r="AG46" s="158"/>
      <c r="AH46" s="142">
        <f t="shared" si="8"/>
        <v>0</v>
      </c>
      <c r="AI46" s="199">
        <f t="shared" si="16"/>
        <v>2234000000</v>
      </c>
      <c r="AJ46" s="199">
        <f t="shared" si="13"/>
        <v>2234000000</v>
      </c>
      <c r="AK46" s="158"/>
      <c r="AL46" s="171"/>
      <c r="AM46" s="195">
        <f t="shared" si="14"/>
        <v>0</v>
      </c>
      <c r="AN46" s="195">
        <f t="shared" si="15"/>
        <v>2234000000</v>
      </c>
      <c r="AO46" s="195"/>
      <c r="AP46" s="49">
        <v>2234000000</v>
      </c>
      <c r="AS46" s="49">
        <f t="shared" si="10"/>
        <v>0</v>
      </c>
      <c r="AT46" s="49">
        <v>2234000000</v>
      </c>
    </row>
    <row r="47" spans="1:50" ht="22.5" customHeight="1">
      <c r="A47" s="552">
        <v>36</v>
      </c>
      <c r="B47" s="555" t="s">
        <v>641</v>
      </c>
      <c r="C47" s="220">
        <f t="shared" si="11"/>
        <v>719000000</v>
      </c>
      <c r="D47" s="220"/>
      <c r="E47" s="220">
        <v>719000000</v>
      </c>
      <c r="F47" s="220"/>
      <c r="G47" s="220"/>
      <c r="H47" s="220"/>
      <c r="I47" s="220"/>
      <c r="J47" s="220"/>
      <c r="K47" s="220"/>
      <c r="L47" s="220"/>
      <c r="M47" s="220"/>
      <c r="N47" s="220"/>
      <c r="O47" s="220">
        <f t="shared" si="12"/>
        <v>470803800</v>
      </c>
      <c r="P47" s="220"/>
      <c r="Q47" s="220">
        <v>470803800</v>
      </c>
      <c r="R47" s="220"/>
      <c r="S47" s="220"/>
      <c r="T47" s="220">
        <v>0</v>
      </c>
      <c r="U47" s="220"/>
      <c r="V47" s="220"/>
      <c r="W47" s="220"/>
      <c r="X47" s="220"/>
      <c r="Y47" s="221"/>
      <c r="Z47" s="220"/>
      <c r="AA47" s="222">
        <f t="shared" si="6"/>
        <v>0.65480361613351878</v>
      </c>
      <c r="AB47" s="222"/>
      <c r="AC47" s="222">
        <f t="shared" si="7"/>
        <v>0.65480361613351878</v>
      </c>
      <c r="AD47" s="222"/>
      <c r="AE47" s="547">
        <f t="shared" si="4"/>
        <v>0</v>
      </c>
      <c r="AF47" s="199"/>
      <c r="AG47" s="158"/>
      <c r="AH47" s="142">
        <f t="shared" si="8"/>
        <v>0</v>
      </c>
      <c r="AI47" s="199">
        <f t="shared" si="16"/>
        <v>4147751096</v>
      </c>
      <c r="AJ47" s="199">
        <f t="shared" si="13"/>
        <v>4147751096</v>
      </c>
      <c r="AK47" s="158"/>
      <c r="AL47" s="171"/>
      <c r="AM47" s="195">
        <f>AI47-AN47</f>
        <v>0</v>
      </c>
      <c r="AN47" s="195">
        <f t="shared" si="15"/>
        <v>4147751096</v>
      </c>
      <c r="AO47" s="195"/>
      <c r="AP47" s="49">
        <v>2147751096</v>
      </c>
      <c r="AQ47" s="49">
        <v>2000000000</v>
      </c>
      <c r="AS47" s="49">
        <f t="shared" si="10"/>
        <v>0</v>
      </c>
      <c r="AT47" s="49">
        <v>2147751096</v>
      </c>
      <c r="AX47" s="49">
        <v>2000000000</v>
      </c>
    </row>
    <row r="48" spans="1:50" ht="22.5" customHeight="1">
      <c r="A48" s="550">
        <v>37</v>
      </c>
      <c r="B48" s="551" t="s">
        <v>642</v>
      </c>
      <c r="C48" s="220">
        <f t="shared" si="11"/>
        <v>5389000000</v>
      </c>
      <c r="D48" s="220"/>
      <c r="E48" s="220">
        <v>5389000000</v>
      </c>
      <c r="F48" s="220"/>
      <c r="G48" s="220"/>
      <c r="H48" s="220"/>
      <c r="I48" s="220"/>
      <c r="J48" s="220"/>
      <c r="K48" s="220"/>
      <c r="L48" s="220"/>
      <c r="M48" s="220"/>
      <c r="N48" s="220"/>
      <c r="O48" s="220">
        <f t="shared" si="12"/>
        <v>5650998020</v>
      </c>
      <c r="P48" s="220"/>
      <c r="Q48" s="220">
        <v>5650998020</v>
      </c>
      <c r="R48" s="220"/>
      <c r="S48" s="220"/>
      <c r="T48" s="220">
        <v>0</v>
      </c>
      <c r="U48" s="220"/>
      <c r="V48" s="220"/>
      <c r="W48" s="220"/>
      <c r="X48" s="220"/>
      <c r="Y48" s="221"/>
      <c r="Z48" s="220"/>
      <c r="AA48" s="222">
        <f t="shared" si="6"/>
        <v>1.0486171868621266</v>
      </c>
      <c r="AB48" s="222"/>
      <c r="AC48" s="222">
        <f t="shared" si="7"/>
        <v>1.0486171868621266</v>
      </c>
      <c r="AD48" s="222"/>
      <c r="AE48" s="547">
        <f t="shared" si="4"/>
        <v>0</v>
      </c>
      <c r="AF48" s="199"/>
      <c r="AG48" s="158"/>
      <c r="AH48" s="142">
        <f t="shared" si="8"/>
        <v>0</v>
      </c>
      <c r="AI48" s="199">
        <f t="shared" si="16"/>
        <v>558421000</v>
      </c>
      <c r="AJ48" s="199">
        <f t="shared" si="13"/>
        <v>558421000</v>
      </c>
      <c r="AK48" s="158"/>
      <c r="AL48" s="171"/>
      <c r="AM48" s="195">
        <f t="shared" si="14"/>
        <v>0</v>
      </c>
      <c r="AN48" s="195">
        <f t="shared" si="15"/>
        <v>558421000</v>
      </c>
      <c r="AO48" s="195"/>
      <c r="AP48" s="49">
        <v>558421000</v>
      </c>
      <c r="AS48" s="49">
        <f t="shared" si="10"/>
        <v>0</v>
      </c>
      <c r="AT48" s="49">
        <v>558421000</v>
      </c>
    </row>
    <row r="49" spans="1:50" ht="22.5" customHeight="1">
      <c r="A49" s="552">
        <v>38</v>
      </c>
      <c r="B49" s="551" t="s">
        <v>643</v>
      </c>
      <c r="C49" s="220">
        <f t="shared" si="11"/>
        <v>646000000</v>
      </c>
      <c r="D49" s="220"/>
      <c r="E49" s="220">
        <v>646000000</v>
      </c>
      <c r="F49" s="220"/>
      <c r="G49" s="220"/>
      <c r="H49" s="220"/>
      <c r="I49" s="220"/>
      <c r="J49" s="220"/>
      <c r="K49" s="220"/>
      <c r="L49" s="220"/>
      <c r="M49" s="220"/>
      <c r="N49" s="220"/>
      <c r="O49" s="220">
        <f t="shared" si="12"/>
        <v>673000000</v>
      </c>
      <c r="P49" s="220"/>
      <c r="Q49" s="220">
        <v>673000000</v>
      </c>
      <c r="R49" s="220"/>
      <c r="S49" s="220"/>
      <c r="T49" s="220">
        <v>0</v>
      </c>
      <c r="U49" s="220"/>
      <c r="V49" s="220"/>
      <c r="W49" s="220"/>
      <c r="X49" s="220"/>
      <c r="Y49" s="221"/>
      <c r="Z49" s="220"/>
      <c r="AA49" s="222">
        <f t="shared" si="6"/>
        <v>1.041795665634675</v>
      </c>
      <c r="AB49" s="222"/>
      <c r="AC49" s="222">
        <f t="shared" si="7"/>
        <v>1.041795665634675</v>
      </c>
      <c r="AD49" s="222"/>
      <c r="AE49" s="547">
        <f t="shared" si="4"/>
        <v>9945882000</v>
      </c>
      <c r="AF49" s="199">
        <v>9945882000</v>
      </c>
      <c r="AG49" s="158"/>
      <c r="AH49" s="142">
        <f t="shared" si="8"/>
        <v>0</v>
      </c>
      <c r="AI49" s="199">
        <f t="shared" si="16"/>
        <v>36714278000</v>
      </c>
      <c r="AJ49" s="199">
        <f t="shared" si="13"/>
        <v>35054278000</v>
      </c>
      <c r="AK49" s="199">
        <v>1660000000</v>
      </c>
      <c r="AL49" s="171"/>
      <c r="AM49" s="195">
        <f t="shared" si="14"/>
        <v>0</v>
      </c>
      <c r="AN49" s="195">
        <f t="shared" si="15"/>
        <v>36714278000</v>
      </c>
      <c r="AO49" s="195"/>
      <c r="AP49" s="49">
        <f>3340000000</f>
        <v>3340000000</v>
      </c>
      <c r="AQ49" s="49">
        <f>301278000+33073000000</f>
        <v>33374278000</v>
      </c>
      <c r="AS49" s="49">
        <f t="shared" si="10"/>
        <v>0</v>
      </c>
      <c r="AT49" s="49">
        <v>36714278000</v>
      </c>
    </row>
    <row r="50" spans="1:50" ht="22.5" customHeight="1">
      <c r="A50" s="550">
        <v>39</v>
      </c>
      <c r="B50" s="553" t="s">
        <v>227</v>
      </c>
      <c r="C50" s="220">
        <f t="shared" si="11"/>
        <v>28182000000</v>
      </c>
      <c r="D50" s="220"/>
      <c r="E50" s="220">
        <v>28182000000</v>
      </c>
      <c r="F50" s="220"/>
      <c r="G50" s="220"/>
      <c r="H50" s="220"/>
      <c r="I50" s="220"/>
      <c r="J50" s="220"/>
      <c r="K50" s="220"/>
      <c r="L50" s="220"/>
      <c r="M50" s="220"/>
      <c r="N50" s="220"/>
      <c r="O50" s="220">
        <f t="shared" si="12"/>
        <v>43557853612</v>
      </c>
      <c r="P50" s="220">
        <v>10835854012</v>
      </c>
      <c r="Q50" s="220">
        <v>32721999600</v>
      </c>
      <c r="R50" s="220"/>
      <c r="S50" s="220"/>
      <c r="T50" s="220">
        <v>0</v>
      </c>
      <c r="U50" s="220"/>
      <c r="V50" s="220"/>
      <c r="W50" s="220"/>
      <c r="X50" s="220"/>
      <c r="Y50" s="221"/>
      <c r="Z50" s="220"/>
      <c r="AA50" s="222">
        <f t="shared" si="6"/>
        <v>1.5455912856433185</v>
      </c>
      <c r="AB50" s="222"/>
      <c r="AC50" s="222">
        <f t="shared" si="7"/>
        <v>1.1610957206727699</v>
      </c>
      <c r="AD50" s="222"/>
      <c r="AE50" s="547">
        <f>AF50</f>
        <v>13949627221</v>
      </c>
      <c r="AF50" s="199">
        <v>13949627221</v>
      </c>
      <c r="AG50" s="197">
        <v>73127016361</v>
      </c>
      <c r="AH50" s="142">
        <f t="shared" si="8"/>
        <v>0</v>
      </c>
      <c r="AI50" s="199">
        <f t="shared" si="16"/>
        <v>54867380000</v>
      </c>
      <c r="AJ50" s="199">
        <f t="shared" si="13"/>
        <v>54867380000</v>
      </c>
      <c r="AK50" s="158"/>
      <c r="AL50" s="171"/>
      <c r="AM50" s="195">
        <f t="shared" si="14"/>
        <v>0</v>
      </c>
      <c r="AN50" s="195">
        <f t="shared" si="15"/>
        <v>54867380000</v>
      </c>
      <c r="AO50" s="195"/>
      <c r="AP50" s="199"/>
      <c r="AQ50" s="199">
        <v>54867380000</v>
      </c>
      <c r="AR50" s="199"/>
      <c r="AS50" s="199">
        <f t="shared" si="10"/>
        <v>0</v>
      </c>
      <c r="AT50" s="199">
        <v>54867380000</v>
      </c>
      <c r="AU50" s="199"/>
      <c r="AV50" s="199"/>
      <c r="AW50" s="199"/>
      <c r="AX50" s="199"/>
    </row>
    <row r="51" spans="1:50" ht="22.5" customHeight="1">
      <c r="A51" s="552">
        <v>40</v>
      </c>
      <c r="B51" s="553" t="s">
        <v>644</v>
      </c>
      <c r="C51" s="220">
        <f t="shared" si="11"/>
        <v>56062000000</v>
      </c>
      <c r="D51" s="220"/>
      <c r="E51" s="220">
        <v>56062000000</v>
      </c>
      <c r="F51" s="220"/>
      <c r="G51" s="220"/>
      <c r="H51" s="220"/>
      <c r="I51" s="220"/>
      <c r="J51" s="220"/>
      <c r="K51" s="220"/>
      <c r="L51" s="220"/>
      <c r="M51" s="220"/>
      <c r="N51" s="220"/>
      <c r="O51" s="220">
        <f t="shared" si="12"/>
        <v>104182458000</v>
      </c>
      <c r="P51" s="220">
        <v>36745838000</v>
      </c>
      <c r="Q51" s="220">
        <v>67436620000</v>
      </c>
      <c r="R51" s="220"/>
      <c r="S51" s="220"/>
      <c r="T51" s="220">
        <v>0</v>
      </c>
      <c r="U51" s="220"/>
      <c r="V51" s="220"/>
      <c r="W51" s="220"/>
      <c r="X51" s="220"/>
      <c r="Y51" s="221"/>
      <c r="Z51" s="220"/>
      <c r="AA51" s="222">
        <f t="shared" si="6"/>
        <v>1.8583435838892655</v>
      </c>
      <c r="AB51" s="222"/>
      <c r="AC51" s="222">
        <f t="shared" si="7"/>
        <v>1.202893582105526</v>
      </c>
      <c r="AD51" s="222"/>
      <c r="AE51" s="547">
        <f>AF51+AG50</f>
        <v>88814266841</v>
      </c>
      <c r="AF51" s="199">
        <v>15687250480</v>
      </c>
      <c r="AG51" s="198"/>
      <c r="AH51" s="142">
        <f t="shared" si="8"/>
        <v>0</v>
      </c>
      <c r="AI51" s="199">
        <f t="shared" si="16"/>
        <v>11343331000</v>
      </c>
      <c r="AJ51" s="199">
        <f t="shared" si="13"/>
        <v>11343331000</v>
      </c>
      <c r="AK51" s="158"/>
      <c r="AL51" s="171"/>
      <c r="AM51" s="195">
        <f t="shared" si="14"/>
        <v>0</v>
      </c>
      <c r="AN51" s="195">
        <f t="shared" si="15"/>
        <v>11343331000</v>
      </c>
      <c r="AO51" s="195"/>
      <c r="AP51" s="199"/>
      <c r="AQ51" s="199">
        <v>11343331000</v>
      </c>
      <c r="AR51" s="199"/>
      <c r="AS51" s="199">
        <f t="shared" si="10"/>
        <v>0</v>
      </c>
      <c r="AT51" s="199">
        <v>11343331000</v>
      </c>
      <c r="AU51" s="199"/>
      <c r="AV51" s="199"/>
      <c r="AW51" s="199"/>
      <c r="AX51" s="199"/>
    </row>
    <row r="52" spans="1:50" ht="22.5" customHeight="1">
      <c r="A52" s="550">
        <v>41</v>
      </c>
      <c r="B52" s="553" t="s">
        <v>645</v>
      </c>
      <c r="C52" s="220">
        <f t="shared" si="11"/>
        <v>15315000000</v>
      </c>
      <c r="D52" s="220"/>
      <c r="E52" s="220">
        <v>15315000000</v>
      </c>
      <c r="F52" s="220"/>
      <c r="G52" s="220"/>
      <c r="H52" s="220"/>
      <c r="I52" s="220"/>
      <c r="J52" s="220"/>
      <c r="K52" s="220"/>
      <c r="L52" s="220"/>
      <c r="M52" s="220"/>
      <c r="N52" s="220"/>
      <c r="O52" s="220">
        <f t="shared" si="12"/>
        <v>42850403520</v>
      </c>
      <c r="P52" s="220">
        <v>27535403520</v>
      </c>
      <c r="Q52" s="220">
        <v>15315000000</v>
      </c>
      <c r="R52" s="220"/>
      <c r="S52" s="220"/>
      <c r="T52" s="220">
        <v>0</v>
      </c>
      <c r="U52" s="220"/>
      <c r="V52" s="220"/>
      <c r="W52" s="220"/>
      <c r="X52" s="220"/>
      <c r="Y52" s="221"/>
      <c r="Z52" s="220"/>
      <c r="AA52" s="222">
        <f t="shared" si="6"/>
        <v>2.7979368932419195</v>
      </c>
      <c r="AB52" s="222"/>
      <c r="AC52" s="222">
        <f t="shared" si="7"/>
        <v>1</v>
      </c>
      <c r="AD52" s="222"/>
      <c r="AE52" s="547">
        <f t="shared" si="4"/>
        <v>0</v>
      </c>
      <c r="AF52" s="199"/>
      <c r="AG52" s="158"/>
      <c r="AH52" s="142">
        <f t="shared" si="8"/>
        <v>0</v>
      </c>
      <c r="AI52" s="199">
        <f t="shared" si="16"/>
        <v>287113000000</v>
      </c>
      <c r="AJ52" s="199">
        <f t="shared" si="13"/>
        <v>287113000000</v>
      </c>
      <c r="AK52" s="158"/>
      <c r="AL52" s="171"/>
      <c r="AM52" s="195">
        <f t="shared" si="14"/>
        <v>0</v>
      </c>
      <c r="AN52" s="195">
        <f t="shared" si="15"/>
        <v>287113000000</v>
      </c>
      <c r="AO52" s="195"/>
      <c r="AQ52" s="49">
        <f>270175000000+16938000000</f>
        <v>287113000000</v>
      </c>
      <c r="AS52" s="49">
        <f t="shared" si="10"/>
        <v>0</v>
      </c>
      <c r="AT52" s="49">
        <v>287113000000</v>
      </c>
    </row>
    <row r="53" spans="1:50" ht="22.5" customHeight="1">
      <c r="A53" s="552">
        <v>42</v>
      </c>
      <c r="B53" s="557" t="s">
        <v>646</v>
      </c>
      <c r="C53" s="220">
        <f t="shared" si="11"/>
        <v>295172000000</v>
      </c>
      <c r="D53" s="220"/>
      <c r="E53" s="220">
        <v>295172000000</v>
      </c>
      <c r="F53" s="220"/>
      <c r="G53" s="220"/>
      <c r="H53" s="220"/>
      <c r="I53" s="220"/>
      <c r="J53" s="220"/>
      <c r="K53" s="220"/>
      <c r="L53" s="220"/>
      <c r="M53" s="220"/>
      <c r="N53" s="220"/>
      <c r="O53" s="220">
        <f t="shared" si="12"/>
        <v>307075368905</v>
      </c>
      <c r="P53" s="220"/>
      <c r="Q53" s="220">
        <f>5908368905+301167000000</f>
        <v>307075368905</v>
      </c>
      <c r="R53" s="220"/>
      <c r="S53" s="220"/>
      <c r="T53" s="220">
        <v>0</v>
      </c>
      <c r="U53" s="220"/>
      <c r="V53" s="220"/>
      <c r="W53" s="220"/>
      <c r="X53" s="220"/>
      <c r="Y53" s="221"/>
      <c r="Z53" s="220"/>
      <c r="AA53" s="222">
        <f t="shared" si="6"/>
        <v>1.0403268904401501</v>
      </c>
      <c r="AB53" s="222"/>
      <c r="AC53" s="222">
        <f t="shared" si="7"/>
        <v>1.0403268904401501</v>
      </c>
      <c r="AD53" s="222"/>
      <c r="AE53" s="547">
        <f t="shared" si="4"/>
        <v>0</v>
      </c>
      <c r="AF53" s="199"/>
      <c r="AG53" s="158"/>
      <c r="AH53" s="142">
        <f t="shared" si="8"/>
        <v>0</v>
      </c>
      <c r="AI53" s="199">
        <f t="shared" si="16"/>
        <v>700000000</v>
      </c>
      <c r="AJ53" s="199">
        <f t="shared" si="13"/>
        <v>700000000</v>
      </c>
      <c r="AK53" s="158"/>
      <c r="AL53" s="171"/>
      <c r="AM53" s="195">
        <f t="shared" si="14"/>
        <v>0</v>
      </c>
      <c r="AN53" s="195">
        <f t="shared" si="15"/>
        <v>700000000</v>
      </c>
      <c r="AO53" s="195"/>
      <c r="AQ53" s="49">
        <v>700000000</v>
      </c>
      <c r="AS53" s="49">
        <f t="shared" si="10"/>
        <v>0</v>
      </c>
      <c r="AT53" s="49">
        <v>700000000</v>
      </c>
    </row>
    <row r="54" spans="1:50" ht="22.5" customHeight="1">
      <c r="A54" s="550">
        <v>43</v>
      </c>
      <c r="B54" s="558" t="s">
        <v>647</v>
      </c>
      <c r="C54" s="220">
        <f t="shared" si="11"/>
        <v>700000000</v>
      </c>
      <c r="D54" s="220"/>
      <c r="E54" s="220">
        <v>700000000</v>
      </c>
      <c r="F54" s="220"/>
      <c r="G54" s="220"/>
      <c r="H54" s="220"/>
      <c r="I54" s="220"/>
      <c r="J54" s="220"/>
      <c r="K54" s="220"/>
      <c r="L54" s="220"/>
      <c r="M54" s="220"/>
      <c r="N54" s="220"/>
      <c r="O54" s="220">
        <f t="shared" si="12"/>
        <v>899891623</v>
      </c>
      <c r="P54" s="220"/>
      <c r="Q54" s="220">
        <v>899891623</v>
      </c>
      <c r="R54" s="220"/>
      <c r="S54" s="220"/>
      <c r="T54" s="220">
        <v>0</v>
      </c>
      <c r="U54" s="220"/>
      <c r="V54" s="220"/>
      <c r="W54" s="220"/>
      <c r="X54" s="220"/>
      <c r="Y54" s="221"/>
      <c r="Z54" s="220"/>
      <c r="AA54" s="222">
        <f t="shared" si="6"/>
        <v>1.2855594614285715</v>
      </c>
      <c r="AB54" s="222"/>
      <c r="AC54" s="222">
        <f t="shared" si="7"/>
        <v>1.2855594614285715</v>
      </c>
      <c r="AD54" s="222"/>
      <c r="AE54" s="547">
        <f t="shared" si="4"/>
        <v>1425200000</v>
      </c>
      <c r="AF54" s="199">
        <v>1425200000</v>
      </c>
      <c r="AG54" s="158"/>
      <c r="AH54" s="142">
        <f t="shared" si="8"/>
        <v>0</v>
      </c>
      <c r="AI54" s="199">
        <f t="shared" si="16"/>
        <v>4846109000</v>
      </c>
      <c r="AJ54" s="199">
        <f t="shared" si="13"/>
        <v>4846109000</v>
      </c>
      <c r="AK54" s="158"/>
      <c r="AL54" s="171"/>
      <c r="AM54" s="195">
        <f t="shared" si="14"/>
        <v>0</v>
      </c>
      <c r="AN54" s="195">
        <f t="shared" si="15"/>
        <v>4846109000</v>
      </c>
      <c r="AO54" s="195"/>
      <c r="AQ54" s="49">
        <v>4846109000</v>
      </c>
      <c r="AS54" s="49">
        <f t="shared" si="10"/>
        <v>0</v>
      </c>
      <c r="AT54" s="49">
        <v>4846109000</v>
      </c>
    </row>
    <row r="55" spans="1:50" ht="22.5" customHeight="1">
      <c r="A55" s="552">
        <v>44</v>
      </c>
      <c r="B55" s="551" t="s">
        <v>648</v>
      </c>
      <c r="C55" s="220">
        <f t="shared" si="11"/>
        <v>2550000000</v>
      </c>
      <c r="D55" s="220"/>
      <c r="E55" s="220">
        <v>2550000000</v>
      </c>
      <c r="F55" s="220"/>
      <c r="G55" s="220"/>
      <c r="H55" s="220"/>
      <c r="I55" s="220"/>
      <c r="J55" s="220"/>
      <c r="K55" s="220"/>
      <c r="L55" s="220"/>
      <c r="M55" s="220"/>
      <c r="N55" s="220"/>
      <c r="O55" s="220">
        <f t="shared" si="12"/>
        <v>2491695000</v>
      </c>
      <c r="P55" s="220"/>
      <c r="Q55" s="220">
        <v>2491695000</v>
      </c>
      <c r="R55" s="220"/>
      <c r="S55" s="220"/>
      <c r="T55" s="220">
        <v>0</v>
      </c>
      <c r="U55" s="220"/>
      <c r="V55" s="220"/>
      <c r="W55" s="220"/>
      <c r="X55" s="220"/>
      <c r="Y55" s="221"/>
      <c r="Z55" s="220"/>
      <c r="AA55" s="222">
        <f t="shared" si="6"/>
        <v>0.9771352941176471</v>
      </c>
      <c r="AB55" s="222"/>
      <c r="AC55" s="222">
        <f t="shared" si="7"/>
        <v>0.9771352941176471</v>
      </c>
      <c r="AD55" s="222"/>
      <c r="AE55" s="547">
        <f t="shared" si="4"/>
        <v>0</v>
      </c>
      <c r="AF55" s="199"/>
      <c r="AG55" s="158"/>
      <c r="AH55" s="142">
        <f t="shared" si="8"/>
        <v>0</v>
      </c>
      <c r="AI55" s="199">
        <f t="shared" si="16"/>
        <v>100000000</v>
      </c>
      <c r="AJ55" s="199">
        <f t="shared" si="13"/>
        <v>100000000</v>
      </c>
      <c r="AK55" s="158"/>
      <c r="AL55" s="171"/>
      <c r="AM55" s="195">
        <f t="shared" si="14"/>
        <v>0</v>
      </c>
      <c r="AN55" s="195">
        <f t="shared" si="15"/>
        <v>100000000</v>
      </c>
      <c r="AO55" s="195"/>
      <c r="AQ55" s="49">
        <v>100000000</v>
      </c>
      <c r="AS55" s="49">
        <f t="shared" si="10"/>
        <v>0</v>
      </c>
      <c r="AT55" s="49">
        <v>100000000</v>
      </c>
    </row>
    <row r="56" spans="1:50" ht="22.5" customHeight="1">
      <c r="A56" s="550">
        <v>45</v>
      </c>
      <c r="B56" s="551" t="s">
        <v>649</v>
      </c>
      <c r="C56" s="220">
        <f t="shared" si="11"/>
        <v>100000000</v>
      </c>
      <c r="D56" s="220"/>
      <c r="E56" s="220">
        <v>100000000</v>
      </c>
      <c r="F56" s="220"/>
      <c r="G56" s="220"/>
      <c r="H56" s="220"/>
      <c r="I56" s="220"/>
      <c r="J56" s="220"/>
      <c r="K56" s="220"/>
      <c r="L56" s="220"/>
      <c r="M56" s="220"/>
      <c r="N56" s="220"/>
      <c r="O56" s="220">
        <f t="shared" si="12"/>
        <v>100000000</v>
      </c>
      <c r="P56" s="220"/>
      <c r="Q56" s="220">
        <v>100000000</v>
      </c>
      <c r="R56" s="220"/>
      <c r="S56" s="220"/>
      <c r="T56" s="220">
        <v>0</v>
      </c>
      <c r="U56" s="220"/>
      <c r="V56" s="220"/>
      <c r="W56" s="220"/>
      <c r="X56" s="220"/>
      <c r="Y56" s="221"/>
      <c r="Z56" s="220"/>
      <c r="AA56" s="222">
        <f t="shared" si="6"/>
        <v>1</v>
      </c>
      <c r="AB56" s="222"/>
      <c r="AC56" s="222">
        <f t="shared" si="7"/>
        <v>1</v>
      </c>
      <c r="AD56" s="222"/>
      <c r="AE56" s="547">
        <f t="shared" si="4"/>
        <v>0</v>
      </c>
      <c r="AF56" s="199"/>
      <c r="AG56" s="158"/>
      <c r="AH56" s="142">
        <f t="shared" si="8"/>
        <v>0</v>
      </c>
      <c r="AI56" s="199">
        <f t="shared" si="16"/>
        <v>150000000</v>
      </c>
      <c r="AJ56" s="199">
        <f t="shared" si="13"/>
        <v>150000000</v>
      </c>
      <c r="AK56" s="158"/>
      <c r="AL56" s="171"/>
      <c r="AM56" s="195">
        <f t="shared" si="14"/>
        <v>0</v>
      </c>
      <c r="AN56" s="195">
        <f t="shared" si="15"/>
        <v>150000000</v>
      </c>
      <c r="AO56" s="195"/>
      <c r="AQ56" s="49">
        <v>150000000</v>
      </c>
      <c r="AS56" s="49">
        <f t="shared" si="10"/>
        <v>0</v>
      </c>
      <c r="AT56" s="49">
        <v>150000000</v>
      </c>
    </row>
    <row r="57" spans="1:50" ht="22.5" customHeight="1">
      <c r="A57" s="552">
        <v>46</v>
      </c>
      <c r="B57" s="551" t="s">
        <v>619</v>
      </c>
      <c r="C57" s="220">
        <f t="shared" si="11"/>
        <v>400000000</v>
      </c>
      <c r="D57" s="220"/>
      <c r="E57" s="220">
        <v>400000000</v>
      </c>
      <c r="F57" s="220"/>
      <c r="G57" s="220"/>
      <c r="H57" s="220"/>
      <c r="I57" s="220"/>
      <c r="J57" s="220"/>
      <c r="K57" s="220"/>
      <c r="L57" s="220"/>
      <c r="M57" s="220"/>
      <c r="N57" s="220"/>
      <c r="O57" s="220">
        <f t="shared" si="12"/>
        <v>400000000</v>
      </c>
      <c r="P57" s="220"/>
      <c r="Q57" s="220">
        <v>400000000</v>
      </c>
      <c r="R57" s="220"/>
      <c r="S57" s="220"/>
      <c r="T57" s="220"/>
      <c r="U57" s="220"/>
      <c r="V57" s="220"/>
      <c r="W57" s="220"/>
      <c r="X57" s="220"/>
      <c r="Y57" s="221"/>
      <c r="Z57" s="220"/>
      <c r="AA57" s="222"/>
      <c r="AB57" s="222"/>
      <c r="AC57" s="222"/>
      <c r="AD57" s="222"/>
      <c r="AE57" s="547">
        <f t="shared" si="4"/>
        <v>0</v>
      </c>
      <c r="AF57" s="199"/>
      <c r="AG57" s="158"/>
      <c r="AH57" s="142">
        <f t="shared" si="8"/>
        <v>0</v>
      </c>
      <c r="AI57" s="199">
        <f t="shared" si="16"/>
        <v>79500000</v>
      </c>
      <c r="AJ57" s="199">
        <f t="shared" si="13"/>
        <v>79500000</v>
      </c>
      <c r="AK57" s="158"/>
      <c r="AL57" s="171"/>
      <c r="AM57" s="195">
        <f t="shared" si="14"/>
        <v>0</v>
      </c>
      <c r="AN57" s="195">
        <f t="shared" si="15"/>
        <v>79500000</v>
      </c>
      <c r="AO57" s="195"/>
      <c r="AQ57" s="49">
        <v>79500000</v>
      </c>
      <c r="AS57" s="49">
        <f t="shared" si="10"/>
        <v>0</v>
      </c>
      <c r="AT57" s="49">
        <v>79500000</v>
      </c>
    </row>
    <row r="58" spans="1:50" ht="22.5" customHeight="1">
      <c r="A58" s="550">
        <v>47</v>
      </c>
      <c r="B58" s="551" t="s">
        <v>650</v>
      </c>
      <c r="C58" s="220">
        <f t="shared" si="11"/>
        <v>100000000</v>
      </c>
      <c r="D58" s="220"/>
      <c r="E58" s="220">
        <v>100000000</v>
      </c>
      <c r="F58" s="220"/>
      <c r="G58" s="220"/>
      <c r="H58" s="220"/>
      <c r="I58" s="220"/>
      <c r="J58" s="220"/>
      <c r="K58" s="220"/>
      <c r="L58" s="220"/>
      <c r="M58" s="220"/>
      <c r="N58" s="220"/>
      <c r="O58" s="220">
        <f t="shared" si="12"/>
        <v>100000000</v>
      </c>
      <c r="P58" s="220"/>
      <c r="Q58" s="220">
        <v>100000000</v>
      </c>
      <c r="R58" s="220"/>
      <c r="S58" s="220"/>
      <c r="T58" s="220">
        <v>0</v>
      </c>
      <c r="U58" s="220"/>
      <c r="V58" s="220"/>
      <c r="W58" s="220"/>
      <c r="X58" s="220"/>
      <c r="Y58" s="221"/>
      <c r="Z58" s="220"/>
      <c r="AA58" s="222">
        <f>+O58/C58</f>
        <v>1</v>
      </c>
      <c r="AB58" s="222"/>
      <c r="AC58" s="222"/>
      <c r="AD58" s="222"/>
      <c r="AE58" s="547">
        <f t="shared" si="4"/>
        <v>172082680507</v>
      </c>
      <c r="AF58" s="199">
        <v>91174827135</v>
      </c>
      <c r="AG58" s="158">
        <v>80907853372</v>
      </c>
      <c r="AH58" s="142">
        <f t="shared" si="8"/>
        <v>0</v>
      </c>
      <c r="AI58" s="199">
        <f t="shared" si="16"/>
        <v>0</v>
      </c>
      <c r="AJ58" s="199">
        <f t="shared" si="13"/>
        <v>0</v>
      </c>
      <c r="AK58" s="158"/>
      <c r="AL58" s="171"/>
      <c r="AM58" s="195">
        <f t="shared" si="14"/>
        <v>0</v>
      </c>
      <c r="AN58" s="195">
        <f t="shared" si="15"/>
        <v>0</v>
      </c>
      <c r="AO58" s="195"/>
      <c r="AS58" s="49">
        <f t="shared" si="10"/>
        <v>0</v>
      </c>
    </row>
    <row r="59" spans="1:50" ht="22.5" customHeight="1">
      <c r="A59" s="552">
        <v>48</v>
      </c>
      <c r="B59" s="551" t="s">
        <v>651</v>
      </c>
      <c r="C59" s="220">
        <f t="shared" si="11"/>
        <v>200000000</v>
      </c>
      <c r="D59" s="221"/>
      <c r="E59" s="221">
        <v>200000000</v>
      </c>
      <c r="F59" s="221"/>
      <c r="G59" s="221"/>
      <c r="H59" s="220"/>
      <c r="I59" s="221"/>
      <c r="J59" s="221"/>
      <c r="K59" s="221"/>
      <c r="L59" s="221"/>
      <c r="M59" s="221"/>
      <c r="N59" s="221"/>
      <c r="O59" s="220">
        <f t="shared" si="12"/>
        <v>200000000</v>
      </c>
      <c r="P59" s="220"/>
      <c r="Q59" s="220">
        <v>200000000</v>
      </c>
      <c r="R59" s="220"/>
      <c r="S59" s="220"/>
      <c r="T59" s="220"/>
      <c r="U59" s="220"/>
      <c r="V59" s="220"/>
      <c r="W59" s="221"/>
      <c r="X59" s="221"/>
      <c r="Y59" s="221"/>
      <c r="Z59" s="221"/>
      <c r="AA59" s="222">
        <f>+O59/C59</f>
        <v>1</v>
      </c>
      <c r="AB59" s="222"/>
      <c r="AC59" s="222">
        <f>+Q59/E59</f>
        <v>1</v>
      </c>
      <c r="AD59" s="222"/>
      <c r="AE59" s="547">
        <f t="shared" si="4"/>
        <v>0</v>
      </c>
      <c r="AF59" s="158"/>
      <c r="AG59" s="158"/>
      <c r="AH59" s="142">
        <f t="shared" si="8"/>
        <v>0</v>
      </c>
      <c r="AI59" s="199">
        <f t="shared" si="16"/>
        <v>16423304890</v>
      </c>
      <c r="AJ59" s="199">
        <f t="shared" si="13"/>
        <v>16423304890</v>
      </c>
      <c r="AK59" s="158"/>
      <c r="AL59" s="171"/>
      <c r="AM59" s="195">
        <f t="shared" si="14"/>
        <v>0</v>
      </c>
      <c r="AN59" s="195">
        <f t="shared" si="15"/>
        <v>16423304890</v>
      </c>
      <c r="AO59" s="195"/>
      <c r="AP59" s="49">
        <f>-12500818042+28924122932</f>
        <v>16423304890</v>
      </c>
      <c r="AS59" s="49">
        <f t="shared" si="10"/>
        <v>0</v>
      </c>
      <c r="AX59" s="49">
        <v>16423304890</v>
      </c>
    </row>
    <row r="60" spans="1:50" ht="63.75" customHeight="1">
      <c r="A60" s="550">
        <v>49</v>
      </c>
      <c r="B60" s="559" t="s">
        <v>652</v>
      </c>
      <c r="C60" s="220">
        <f t="shared" si="11"/>
        <v>8200000000</v>
      </c>
      <c r="D60" s="221"/>
      <c r="E60" s="221">
        <v>8200000000</v>
      </c>
      <c r="F60" s="221"/>
      <c r="G60" s="221"/>
      <c r="H60" s="220"/>
      <c r="I60" s="221"/>
      <c r="J60" s="221"/>
      <c r="K60" s="221"/>
      <c r="L60" s="221"/>
      <c r="M60" s="221"/>
      <c r="N60" s="221"/>
      <c r="O60" s="220">
        <f t="shared" si="12"/>
        <v>229547857169</v>
      </c>
      <c r="P60" s="220">
        <v>200229780169</v>
      </c>
      <c r="Q60" s="220">
        <v>29318077000</v>
      </c>
      <c r="R60" s="220"/>
      <c r="S60" s="220"/>
      <c r="T60" s="220">
        <v>0</v>
      </c>
      <c r="U60" s="220"/>
      <c r="V60" s="220"/>
      <c r="W60" s="221"/>
      <c r="X60" s="221"/>
      <c r="Y60" s="221"/>
      <c r="Z60" s="221"/>
      <c r="AA60" s="222">
        <f>+O60/C60</f>
        <v>27.993641118170732</v>
      </c>
      <c r="AB60" s="222"/>
      <c r="AC60" s="222">
        <f>+Q60/E60</f>
        <v>3.5753752439024389</v>
      </c>
      <c r="AD60" s="222"/>
      <c r="AE60" s="547">
        <f t="shared" si="4"/>
        <v>0</v>
      </c>
      <c r="AF60" s="158"/>
      <c r="AG60" s="158"/>
      <c r="AH60" s="142">
        <f t="shared" si="8"/>
        <v>0</v>
      </c>
      <c r="AI60" s="199">
        <f t="shared" si="16"/>
        <v>14273780000</v>
      </c>
      <c r="AJ60" s="199">
        <f t="shared" si="13"/>
        <v>14273780000</v>
      </c>
      <c r="AK60" s="158"/>
      <c r="AL60" s="171"/>
      <c r="AM60" s="195">
        <f t="shared" si="14"/>
        <v>0</v>
      </c>
      <c r="AN60" s="195">
        <f t="shared" si="15"/>
        <v>14273780000</v>
      </c>
      <c r="AO60" s="195"/>
      <c r="AP60" s="49">
        <v>2824780000</v>
      </c>
      <c r="AQ60" s="49">
        <v>11449000000</v>
      </c>
      <c r="AS60" s="49">
        <f t="shared" si="10"/>
        <v>0</v>
      </c>
      <c r="AX60" s="49">
        <v>14273780000</v>
      </c>
    </row>
    <row r="61" spans="1:50" ht="63.75" customHeight="1">
      <c r="A61" s="552">
        <v>50</v>
      </c>
      <c r="B61" s="559" t="s">
        <v>664</v>
      </c>
      <c r="C61" s="220"/>
      <c r="D61" s="221"/>
      <c r="E61" s="221"/>
      <c r="F61" s="221"/>
      <c r="G61" s="221"/>
      <c r="H61" s="220"/>
      <c r="I61" s="221"/>
      <c r="J61" s="221"/>
      <c r="K61" s="221"/>
      <c r="L61" s="221"/>
      <c r="M61" s="221"/>
      <c r="N61" s="221"/>
      <c r="O61" s="220">
        <f t="shared" si="12"/>
        <v>24282500129</v>
      </c>
      <c r="P61" s="220">
        <v>24282500129</v>
      </c>
      <c r="Q61" s="220"/>
      <c r="R61" s="220"/>
      <c r="S61" s="220"/>
      <c r="T61" s="220"/>
      <c r="U61" s="220"/>
      <c r="V61" s="220"/>
      <c r="W61" s="221"/>
      <c r="X61" s="221"/>
      <c r="Y61" s="221"/>
      <c r="Z61" s="221"/>
      <c r="AA61" s="222"/>
      <c r="AB61" s="222"/>
      <c r="AC61" s="222"/>
      <c r="AD61" s="222"/>
      <c r="AE61" s="547"/>
      <c r="AF61" s="158"/>
      <c r="AG61" s="158"/>
      <c r="AH61" s="142"/>
      <c r="AI61" s="199"/>
      <c r="AJ61" s="199"/>
      <c r="AK61" s="158"/>
      <c r="AL61" s="171"/>
      <c r="AM61" s="195"/>
      <c r="AN61" s="195"/>
      <c r="AO61" s="195"/>
    </row>
    <row r="62" spans="1:50" ht="63.75" customHeight="1">
      <c r="A62" s="550">
        <v>51</v>
      </c>
      <c r="B62" s="559" t="s">
        <v>665</v>
      </c>
      <c r="C62" s="220"/>
      <c r="D62" s="221"/>
      <c r="E62" s="221"/>
      <c r="F62" s="221"/>
      <c r="G62" s="221"/>
      <c r="H62" s="220"/>
      <c r="I62" s="221"/>
      <c r="J62" s="221"/>
      <c r="K62" s="221"/>
      <c r="L62" s="221"/>
      <c r="M62" s="221"/>
      <c r="N62" s="221"/>
      <c r="O62" s="220">
        <f t="shared" si="12"/>
        <v>258458521934</v>
      </c>
      <c r="P62" s="220">
        <v>258458521934</v>
      </c>
      <c r="Q62" s="220"/>
      <c r="R62" s="220"/>
      <c r="S62" s="220"/>
      <c r="T62" s="220"/>
      <c r="U62" s="220"/>
      <c r="V62" s="220"/>
      <c r="W62" s="221"/>
      <c r="X62" s="221"/>
      <c r="Y62" s="221"/>
      <c r="Z62" s="221"/>
      <c r="AA62" s="222"/>
      <c r="AB62" s="222"/>
      <c r="AC62" s="222"/>
      <c r="AD62" s="222"/>
      <c r="AE62" s="547"/>
      <c r="AF62" s="158"/>
      <c r="AG62" s="158"/>
      <c r="AH62" s="142"/>
      <c r="AI62" s="199"/>
      <c r="AJ62" s="199"/>
      <c r="AK62" s="158"/>
      <c r="AL62" s="171"/>
      <c r="AM62" s="195"/>
      <c r="AN62" s="195"/>
      <c r="AO62" s="195"/>
    </row>
    <row r="63" spans="1:50" ht="63.75" customHeight="1">
      <c r="A63" s="552">
        <v>52</v>
      </c>
      <c r="B63" s="223" t="s">
        <v>373</v>
      </c>
      <c r="C63" s="220"/>
      <c r="D63" s="221"/>
      <c r="E63" s="221"/>
      <c r="F63" s="221"/>
      <c r="G63" s="221"/>
      <c r="H63" s="220"/>
      <c r="I63" s="221"/>
      <c r="J63" s="221"/>
      <c r="K63" s="221"/>
      <c r="L63" s="221"/>
      <c r="M63" s="221"/>
      <c r="N63" s="221"/>
      <c r="O63" s="220">
        <f t="shared" si="12"/>
        <v>35569336077</v>
      </c>
      <c r="P63" s="220">
        <v>35569336077</v>
      </c>
      <c r="Q63" s="220"/>
      <c r="R63" s="220"/>
      <c r="S63" s="220"/>
      <c r="T63" s="220"/>
      <c r="U63" s="220"/>
      <c r="V63" s="220"/>
      <c r="W63" s="221"/>
      <c r="X63" s="221"/>
      <c r="Y63" s="221"/>
      <c r="Z63" s="221"/>
      <c r="AA63" s="222"/>
      <c r="AB63" s="222"/>
      <c r="AC63" s="222"/>
      <c r="AD63" s="222"/>
      <c r="AE63" s="547"/>
      <c r="AF63" s="158"/>
      <c r="AG63" s="158"/>
      <c r="AH63" s="142"/>
      <c r="AI63" s="199"/>
      <c r="AJ63" s="199"/>
      <c r="AK63" s="158"/>
      <c r="AL63" s="171"/>
      <c r="AM63" s="195"/>
      <c r="AN63" s="195"/>
      <c r="AO63" s="195"/>
    </row>
    <row r="64" spans="1:50" ht="63.75" customHeight="1">
      <c r="A64" s="550">
        <v>53</v>
      </c>
      <c r="B64" s="223" t="s">
        <v>374</v>
      </c>
      <c r="C64" s="220"/>
      <c r="D64" s="221"/>
      <c r="E64" s="221"/>
      <c r="F64" s="221"/>
      <c r="G64" s="221"/>
      <c r="H64" s="220"/>
      <c r="I64" s="221"/>
      <c r="J64" s="221"/>
      <c r="K64" s="221"/>
      <c r="L64" s="221"/>
      <c r="M64" s="221"/>
      <c r="N64" s="221"/>
      <c r="O64" s="220">
        <f t="shared" si="12"/>
        <v>13086723136</v>
      </c>
      <c r="P64" s="220">
        <v>13086723136</v>
      </c>
      <c r="Q64" s="220"/>
      <c r="R64" s="220"/>
      <c r="S64" s="220"/>
      <c r="T64" s="220"/>
      <c r="U64" s="220"/>
      <c r="V64" s="220"/>
      <c r="W64" s="221"/>
      <c r="X64" s="221"/>
      <c r="Y64" s="221"/>
      <c r="Z64" s="221"/>
      <c r="AA64" s="222"/>
      <c r="AB64" s="222"/>
      <c r="AC64" s="222"/>
      <c r="AD64" s="222"/>
      <c r="AE64" s="547"/>
      <c r="AF64" s="158"/>
      <c r="AG64" s="158"/>
      <c r="AH64" s="142"/>
      <c r="AI64" s="199"/>
      <c r="AJ64" s="199"/>
      <c r="AK64" s="158"/>
      <c r="AL64" s="171"/>
      <c r="AM64" s="195"/>
      <c r="AN64" s="195"/>
      <c r="AO64" s="195"/>
    </row>
    <row r="65" spans="1:50" ht="63.75" customHeight="1">
      <c r="A65" s="552">
        <v>54</v>
      </c>
      <c r="B65" s="223" t="s">
        <v>259</v>
      </c>
      <c r="C65" s="220"/>
      <c r="D65" s="221"/>
      <c r="E65" s="221"/>
      <c r="F65" s="221"/>
      <c r="G65" s="221"/>
      <c r="H65" s="220"/>
      <c r="I65" s="221"/>
      <c r="J65" s="221"/>
      <c r="K65" s="221"/>
      <c r="L65" s="221"/>
      <c r="M65" s="221"/>
      <c r="N65" s="221"/>
      <c r="O65" s="220">
        <f t="shared" si="12"/>
        <v>96498021754</v>
      </c>
      <c r="P65" s="220">
        <v>96498021754</v>
      </c>
      <c r="Q65" s="220"/>
      <c r="R65" s="220"/>
      <c r="S65" s="220"/>
      <c r="T65" s="220"/>
      <c r="U65" s="220"/>
      <c r="V65" s="220"/>
      <c r="W65" s="221"/>
      <c r="X65" s="221"/>
      <c r="Y65" s="221"/>
      <c r="Z65" s="221"/>
      <c r="AA65" s="222"/>
      <c r="AB65" s="222"/>
      <c r="AC65" s="222"/>
      <c r="AD65" s="222"/>
      <c r="AE65" s="547"/>
      <c r="AF65" s="158"/>
      <c r="AG65" s="158"/>
      <c r="AH65" s="142"/>
      <c r="AI65" s="199"/>
      <c r="AJ65" s="199"/>
      <c r="AK65" s="158"/>
      <c r="AL65" s="171"/>
      <c r="AM65" s="195"/>
      <c r="AN65" s="195"/>
      <c r="AO65" s="195"/>
    </row>
    <row r="66" spans="1:50" ht="63.75" customHeight="1">
      <c r="A66" s="550">
        <v>55</v>
      </c>
      <c r="B66" s="223" t="s">
        <v>372</v>
      </c>
      <c r="C66" s="220"/>
      <c r="D66" s="221"/>
      <c r="E66" s="221"/>
      <c r="F66" s="221"/>
      <c r="G66" s="221"/>
      <c r="H66" s="220"/>
      <c r="I66" s="221"/>
      <c r="J66" s="221"/>
      <c r="K66" s="221"/>
      <c r="L66" s="221"/>
      <c r="M66" s="221"/>
      <c r="N66" s="221"/>
      <c r="O66" s="220">
        <f t="shared" si="12"/>
        <v>126860677423</v>
      </c>
      <c r="P66" s="220">
        <v>126860677423</v>
      </c>
      <c r="Q66" s="220"/>
      <c r="R66" s="220"/>
      <c r="S66" s="220"/>
      <c r="T66" s="220"/>
      <c r="U66" s="220"/>
      <c r="V66" s="220"/>
      <c r="W66" s="221"/>
      <c r="X66" s="221"/>
      <c r="Y66" s="221"/>
      <c r="Z66" s="221"/>
      <c r="AA66" s="222"/>
      <c r="AB66" s="222"/>
      <c r="AC66" s="222"/>
      <c r="AD66" s="222"/>
      <c r="AE66" s="547"/>
      <c r="AF66" s="158"/>
      <c r="AG66" s="158"/>
      <c r="AH66" s="142"/>
      <c r="AI66" s="199"/>
      <c r="AJ66" s="199"/>
      <c r="AK66" s="158"/>
      <c r="AL66" s="171"/>
      <c r="AM66" s="195"/>
      <c r="AN66" s="195"/>
      <c r="AO66" s="195"/>
    </row>
    <row r="67" spans="1:50" ht="63.75" customHeight="1">
      <c r="A67" s="552">
        <v>56</v>
      </c>
      <c r="B67" s="223" t="s">
        <v>260</v>
      </c>
      <c r="C67" s="220"/>
      <c r="D67" s="221"/>
      <c r="E67" s="221"/>
      <c r="F67" s="221"/>
      <c r="G67" s="221"/>
      <c r="H67" s="220"/>
      <c r="I67" s="221"/>
      <c r="J67" s="221"/>
      <c r="K67" s="221"/>
      <c r="L67" s="221"/>
      <c r="M67" s="221"/>
      <c r="N67" s="221"/>
      <c r="O67" s="220">
        <f t="shared" si="12"/>
        <v>75104060000</v>
      </c>
      <c r="P67" s="220">
        <v>75104060000</v>
      </c>
      <c r="Q67" s="220"/>
      <c r="R67" s="220"/>
      <c r="S67" s="220"/>
      <c r="T67" s="220"/>
      <c r="U67" s="220"/>
      <c r="V67" s="220"/>
      <c r="W67" s="221"/>
      <c r="X67" s="221"/>
      <c r="Y67" s="221"/>
      <c r="Z67" s="221"/>
      <c r="AA67" s="222"/>
      <c r="AB67" s="222"/>
      <c r="AC67" s="222"/>
      <c r="AD67" s="222"/>
      <c r="AE67" s="547"/>
      <c r="AF67" s="158"/>
      <c r="AG67" s="158"/>
      <c r="AH67" s="142"/>
      <c r="AI67" s="199"/>
      <c r="AJ67" s="199"/>
      <c r="AK67" s="158"/>
      <c r="AL67" s="171"/>
      <c r="AM67" s="195"/>
      <c r="AN67" s="195"/>
      <c r="AO67" s="195"/>
    </row>
    <row r="68" spans="1:50" ht="63.75" customHeight="1">
      <c r="A68" s="550">
        <v>57</v>
      </c>
      <c r="B68" s="223" t="s">
        <v>269</v>
      </c>
      <c r="C68" s="220"/>
      <c r="D68" s="221"/>
      <c r="E68" s="221"/>
      <c r="F68" s="221"/>
      <c r="G68" s="221"/>
      <c r="H68" s="220"/>
      <c r="I68" s="221"/>
      <c r="J68" s="221"/>
      <c r="K68" s="221"/>
      <c r="L68" s="221"/>
      <c r="M68" s="221"/>
      <c r="N68" s="221"/>
      <c r="O68" s="220">
        <f t="shared" si="12"/>
        <v>58290132488</v>
      </c>
      <c r="P68" s="220">
        <v>58290132488</v>
      </c>
      <c r="Q68" s="220"/>
      <c r="R68" s="220"/>
      <c r="S68" s="220"/>
      <c r="T68" s="220"/>
      <c r="U68" s="220"/>
      <c r="V68" s="220"/>
      <c r="W68" s="221"/>
      <c r="X68" s="221"/>
      <c r="Y68" s="221"/>
      <c r="Z68" s="221"/>
      <c r="AA68" s="222"/>
      <c r="AB68" s="222"/>
      <c r="AC68" s="222"/>
      <c r="AD68" s="222"/>
      <c r="AE68" s="547"/>
      <c r="AF68" s="158"/>
      <c r="AG68" s="158"/>
      <c r="AH68" s="142"/>
      <c r="AI68" s="199"/>
      <c r="AJ68" s="199"/>
      <c r="AK68" s="158"/>
      <c r="AL68" s="171"/>
      <c r="AM68" s="195"/>
      <c r="AN68" s="195"/>
      <c r="AO68" s="195"/>
    </row>
    <row r="69" spans="1:50" ht="63.75" customHeight="1">
      <c r="A69" s="552">
        <v>58</v>
      </c>
      <c r="B69" s="223" t="s">
        <v>257</v>
      </c>
      <c r="C69" s="220"/>
      <c r="D69" s="221"/>
      <c r="E69" s="221"/>
      <c r="F69" s="221"/>
      <c r="G69" s="221"/>
      <c r="H69" s="220"/>
      <c r="I69" s="221"/>
      <c r="J69" s="221"/>
      <c r="K69" s="221"/>
      <c r="L69" s="221"/>
      <c r="M69" s="221"/>
      <c r="N69" s="221"/>
      <c r="O69" s="220">
        <f t="shared" si="12"/>
        <v>32098301700</v>
      </c>
      <c r="P69" s="220">
        <v>32098301700</v>
      </c>
      <c r="Q69" s="220"/>
      <c r="R69" s="220"/>
      <c r="S69" s="220"/>
      <c r="T69" s="220"/>
      <c r="U69" s="220"/>
      <c r="V69" s="220"/>
      <c r="W69" s="221"/>
      <c r="X69" s="221"/>
      <c r="Y69" s="221"/>
      <c r="Z69" s="221"/>
      <c r="AA69" s="222"/>
      <c r="AB69" s="222"/>
      <c r="AC69" s="222"/>
      <c r="AD69" s="222"/>
      <c r="AE69" s="547"/>
      <c r="AF69" s="158"/>
      <c r="AG69" s="158"/>
      <c r="AH69" s="142"/>
      <c r="AI69" s="199"/>
      <c r="AJ69" s="199"/>
      <c r="AK69" s="158"/>
      <c r="AL69" s="171"/>
      <c r="AM69" s="195"/>
      <c r="AN69" s="195"/>
      <c r="AO69" s="195"/>
    </row>
    <row r="70" spans="1:50" ht="63.75" customHeight="1">
      <c r="A70" s="550">
        <v>59</v>
      </c>
      <c r="B70" s="223" t="s">
        <v>258</v>
      </c>
      <c r="C70" s="220"/>
      <c r="D70" s="221"/>
      <c r="E70" s="221"/>
      <c r="F70" s="221"/>
      <c r="G70" s="221"/>
      <c r="H70" s="220"/>
      <c r="I70" s="221"/>
      <c r="J70" s="221"/>
      <c r="K70" s="221"/>
      <c r="L70" s="221"/>
      <c r="M70" s="221"/>
      <c r="N70" s="221"/>
      <c r="O70" s="220">
        <f t="shared" si="12"/>
        <v>37777140047</v>
      </c>
      <c r="P70" s="220">
        <v>37777140047</v>
      </c>
      <c r="Q70" s="220"/>
      <c r="R70" s="220"/>
      <c r="S70" s="220"/>
      <c r="T70" s="220"/>
      <c r="U70" s="220"/>
      <c r="V70" s="220"/>
      <c r="W70" s="221"/>
      <c r="X70" s="221"/>
      <c r="Y70" s="221"/>
      <c r="Z70" s="221"/>
      <c r="AA70" s="222"/>
      <c r="AB70" s="222"/>
      <c r="AC70" s="222"/>
      <c r="AD70" s="222"/>
      <c r="AE70" s="547"/>
      <c r="AF70" s="158"/>
      <c r="AG70" s="158"/>
      <c r="AH70" s="142"/>
      <c r="AI70" s="199"/>
      <c r="AJ70" s="199"/>
      <c r="AK70" s="158"/>
      <c r="AL70" s="171"/>
      <c r="AM70" s="195"/>
      <c r="AN70" s="195"/>
      <c r="AO70" s="195"/>
    </row>
    <row r="71" spans="1:50" ht="63.75" customHeight="1">
      <c r="A71" s="552">
        <v>60</v>
      </c>
      <c r="B71" s="559" t="s">
        <v>307</v>
      </c>
      <c r="C71" s="220"/>
      <c r="D71" s="221"/>
      <c r="E71" s="221"/>
      <c r="F71" s="221"/>
      <c r="G71" s="221"/>
      <c r="H71" s="220"/>
      <c r="I71" s="221"/>
      <c r="J71" s="221"/>
      <c r="K71" s="221"/>
      <c r="L71" s="221"/>
      <c r="M71" s="221"/>
      <c r="N71" s="221"/>
      <c r="O71" s="220">
        <f t="shared" si="12"/>
        <v>26397233000</v>
      </c>
      <c r="P71" s="220">
        <v>26397233000</v>
      </c>
      <c r="Q71" s="220"/>
      <c r="R71" s="220"/>
      <c r="S71" s="220"/>
      <c r="T71" s="220"/>
      <c r="U71" s="220"/>
      <c r="V71" s="220"/>
      <c r="W71" s="221"/>
      <c r="X71" s="221"/>
      <c r="Y71" s="221"/>
      <c r="Z71" s="221"/>
      <c r="AA71" s="222"/>
      <c r="AB71" s="222"/>
      <c r="AC71" s="222"/>
      <c r="AD71" s="222"/>
      <c r="AE71" s="547"/>
      <c r="AF71" s="158"/>
      <c r="AG71" s="158"/>
      <c r="AH71" s="142"/>
      <c r="AI71" s="199"/>
      <c r="AJ71" s="199"/>
      <c r="AK71" s="158"/>
      <c r="AL71" s="171"/>
      <c r="AM71" s="195"/>
      <c r="AN71" s="195"/>
      <c r="AO71" s="195"/>
    </row>
    <row r="72" spans="1:50" ht="27" customHeight="1">
      <c r="A72" s="550">
        <v>61</v>
      </c>
      <c r="B72" s="560" t="s">
        <v>655</v>
      </c>
      <c r="C72" s="220">
        <f t="shared" si="11"/>
        <v>44018000000</v>
      </c>
      <c r="D72" s="224"/>
      <c r="E72" s="221">
        <v>44018000000</v>
      </c>
      <c r="F72" s="221"/>
      <c r="G72" s="221"/>
      <c r="H72" s="220"/>
      <c r="I72" s="221"/>
      <c r="J72" s="221"/>
      <c r="K72" s="221"/>
      <c r="L72" s="221"/>
      <c r="M72" s="221"/>
      <c r="N72" s="221"/>
      <c r="O72" s="220">
        <f t="shared" si="12"/>
        <v>31579805695</v>
      </c>
      <c r="P72" s="220"/>
      <c r="Q72" s="220">
        <v>31579805695</v>
      </c>
      <c r="R72" s="220"/>
      <c r="S72" s="220"/>
      <c r="T72" s="220"/>
      <c r="U72" s="221"/>
      <c r="V72" s="221"/>
      <c r="W72" s="221"/>
      <c r="X72" s="221"/>
      <c r="Y72" s="221"/>
      <c r="Z72" s="221"/>
      <c r="AA72" s="222">
        <f t="shared" ref="AA72:AA75" si="17">+O72/C72</f>
        <v>0.71742936287427872</v>
      </c>
      <c r="AB72" s="222"/>
      <c r="AC72" s="222"/>
      <c r="AD72" s="222"/>
      <c r="AE72" s="547">
        <f t="shared" si="4"/>
        <v>57813369032</v>
      </c>
      <c r="AF72" s="157">
        <v>55177945032</v>
      </c>
      <c r="AG72" s="158">
        <v>2635424000</v>
      </c>
      <c r="AH72" s="142">
        <f t="shared" si="8"/>
        <v>0</v>
      </c>
      <c r="AI72" s="199">
        <f>AN72-V72</f>
        <v>0</v>
      </c>
      <c r="AJ72" s="199">
        <f t="shared" si="13"/>
        <v>0</v>
      </c>
      <c r="AK72" s="158"/>
      <c r="AL72" s="171"/>
      <c r="AM72" s="195">
        <f t="shared" si="14"/>
        <v>0</v>
      </c>
      <c r="AN72" s="195">
        <f t="shared" si="15"/>
        <v>0</v>
      </c>
      <c r="AO72" s="195"/>
      <c r="AS72" s="49">
        <f t="shared" si="10"/>
        <v>0</v>
      </c>
    </row>
    <row r="73" spans="1:50" ht="27" customHeight="1">
      <c r="A73" s="552">
        <v>62</v>
      </c>
      <c r="B73" s="560" t="s">
        <v>656</v>
      </c>
      <c r="C73" s="220">
        <f t="shared" si="11"/>
        <v>10986000000</v>
      </c>
      <c r="D73" s="224"/>
      <c r="E73" s="221">
        <v>10986000000</v>
      </c>
      <c r="F73" s="221"/>
      <c r="G73" s="221"/>
      <c r="H73" s="220"/>
      <c r="I73" s="221"/>
      <c r="J73" s="221"/>
      <c r="K73" s="221"/>
      <c r="L73" s="221"/>
      <c r="M73" s="221"/>
      <c r="N73" s="221"/>
      <c r="O73" s="220">
        <f t="shared" si="12"/>
        <v>14476030000</v>
      </c>
      <c r="P73" s="220"/>
      <c r="Q73" s="220">
        <v>14476030000</v>
      </c>
      <c r="R73" s="220"/>
      <c r="S73" s="220"/>
      <c r="T73" s="220"/>
      <c r="U73" s="221"/>
      <c r="V73" s="221"/>
      <c r="W73" s="221"/>
      <c r="X73" s="221"/>
      <c r="Y73" s="221"/>
      <c r="Z73" s="221"/>
      <c r="AA73" s="222">
        <f t="shared" si="17"/>
        <v>1.3176797742581468</v>
      </c>
      <c r="AB73" s="222"/>
      <c r="AC73" s="222"/>
      <c r="AD73" s="222"/>
      <c r="AE73" s="547">
        <f t="shared" si="4"/>
        <v>31594064500</v>
      </c>
      <c r="AF73" s="157">
        <v>19554608500</v>
      </c>
      <c r="AG73" s="158">
        <v>12039456000</v>
      </c>
      <c r="AH73" s="142">
        <f t="shared" si="8"/>
        <v>0</v>
      </c>
      <c r="AI73" s="199">
        <f>AN73-V73</f>
        <v>0</v>
      </c>
      <c r="AJ73" s="199">
        <f t="shared" si="13"/>
        <v>0</v>
      </c>
      <c r="AK73" s="158"/>
      <c r="AL73" s="171"/>
      <c r="AM73" s="195">
        <f t="shared" si="14"/>
        <v>0</v>
      </c>
      <c r="AN73" s="195">
        <f t="shared" si="15"/>
        <v>0</v>
      </c>
      <c r="AO73" s="195"/>
      <c r="AS73" s="49">
        <f t="shared" si="10"/>
        <v>0</v>
      </c>
    </row>
    <row r="74" spans="1:50" ht="27" customHeight="1">
      <c r="A74" s="550">
        <v>63</v>
      </c>
      <c r="B74" s="560" t="s">
        <v>657</v>
      </c>
      <c r="C74" s="220">
        <f t="shared" si="11"/>
        <v>15000000000</v>
      </c>
      <c r="D74" s="224"/>
      <c r="E74" s="221">
        <v>15000000000</v>
      </c>
      <c r="F74" s="221"/>
      <c r="G74" s="221"/>
      <c r="H74" s="220"/>
      <c r="I74" s="221"/>
      <c r="J74" s="221"/>
      <c r="K74" s="221"/>
      <c r="L74" s="221"/>
      <c r="M74" s="221"/>
      <c r="N74" s="221"/>
      <c r="O74" s="220">
        <f t="shared" si="12"/>
        <v>15000000000</v>
      </c>
      <c r="P74" s="220"/>
      <c r="Q74" s="220">
        <v>15000000000</v>
      </c>
      <c r="R74" s="220"/>
      <c r="S74" s="220"/>
      <c r="T74" s="220"/>
      <c r="U74" s="221"/>
      <c r="V74" s="221"/>
      <c r="W74" s="221"/>
      <c r="X74" s="221"/>
      <c r="Y74" s="221"/>
      <c r="Z74" s="221"/>
      <c r="AA74" s="222">
        <f t="shared" si="17"/>
        <v>1</v>
      </c>
      <c r="AB74" s="222"/>
      <c r="AC74" s="222"/>
      <c r="AD74" s="222"/>
      <c r="AE74" s="547">
        <f t="shared" si="4"/>
        <v>135617321302</v>
      </c>
      <c r="AF74" s="157">
        <v>37160379302</v>
      </c>
      <c r="AG74" s="158">
        <v>98456942000</v>
      </c>
      <c r="AH74" s="142">
        <f t="shared" si="8"/>
        <v>0</v>
      </c>
      <c r="AI74" s="199">
        <f>AN74-V74</f>
        <v>0</v>
      </c>
      <c r="AJ74" s="199">
        <f t="shared" si="13"/>
        <v>0</v>
      </c>
      <c r="AK74" s="158"/>
      <c r="AL74" s="171"/>
      <c r="AM74" s="195">
        <f t="shared" si="14"/>
        <v>0</v>
      </c>
      <c r="AN74" s="195">
        <f t="shared" si="15"/>
        <v>0</v>
      </c>
      <c r="AO74" s="195"/>
      <c r="AS74" s="49">
        <f t="shared" si="10"/>
        <v>0</v>
      </c>
    </row>
    <row r="75" spans="1:50">
      <c r="A75" s="552">
        <v>64</v>
      </c>
      <c r="B75" s="560" t="s">
        <v>658</v>
      </c>
      <c r="C75" s="220">
        <f t="shared" si="11"/>
        <v>91676000000</v>
      </c>
      <c r="D75" s="224"/>
      <c r="E75" s="221">
        <v>91676000000</v>
      </c>
      <c r="F75" s="221"/>
      <c r="G75" s="221"/>
      <c r="H75" s="220"/>
      <c r="I75" s="221"/>
      <c r="J75" s="221"/>
      <c r="K75" s="221"/>
      <c r="L75" s="221"/>
      <c r="M75" s="221"/>
      <c r="N75" s="221"/>
      <c r="O75" s="220">
        <f t="shared" si="12"/>
        <v>82135051818</v>
      </c>
      <c r="P75" s="220"/>
      <c r="Q75" s="220">
        <v>82135051818</v>
      </c>
      <c r="R75" s="220"/>
      <c r="S75" s="220"/>
      <c r="T75" s="220"/>
      <c r="U75" s="221"/>
      <c r="V75" s="221"/>
      <c r="W75" s="221"/>
      <c r="X75" s="221"/>
      <c r="Y75" s="221"/>
      <c r="Z75" s="221"/>
      <c r="AA75" s="222">
        <f t="shared" si="17"/>
        <v>0.89592752539377807</v>
      </c>
      <c r="AB75" s="222"/>
      <c r="AC75" s="222"/>
      <c r="AD75" s="222"/>
      <c r="AE75" s="547">
        <f t="shared" si="4"/>
        <v>133107805845</v>
      </c>
      <c r="AF75" s="157">
        <v>41996142500</v>
      </c>
      <c r="AG75" s="158">
        <v>91111663345</v>
      </c>
      <c r="AH75" s="142">
        <f t="shared" si="8"/>
        <v>0</v>
      </c>
      <c r="AI75" s="199">
        <f>AN75-V75</f>
        <v>0</v>
      </c>
      <c r="AJ75" s="199">
        <f t="shared" si="13"/>
        <v>0</v>
      </c>
      <c r="AK75" s="158"/>
      <c r="AL75" s="171"/>
      <c r="AM75" s="195">
        <f t="shared" si="14"/>
        <v>0</v>
      </c>
      <c r="AN75" s="195">
        <f t="shared" si="15"/>
        <v>0</v>
      </c>
      <c r="AO75" s="195"/>
      <c r="AS75" s="49">
        <f t="shared" si="10"/>
        <v>0</v>
      </c>
    </row>
    <row r="76" spans="1:50" ht="50.25" customHeight="1">
      <c r="A76" s="550">
        <v>65</v>
      </c>
      <c r="B76" s="554" t="s">
        <v>663</v>
      </c>
      <c r="C76" s="220">
        <f>D76+E76+F76+G76+H76</f>
        <v>5000000000</v>
      </c>
      <c r="D76" s="221"/>
      <c r="E76" s="221">
        <v>5000000000</v>
      </c>
      <c r="F76" s="221"/>
      <c r="G76" s="221"/>
      <c r="H76" s="220"/>
      <c r="I76" s="221"/>
      <c r="J76" s="221"/>
      <c r="K76" s="221"/>
      <c r="L76" s="221"/>
      <c r="M76" s="221"/>
      <c r="N76" s="221"/>
      <c r="O76" s="220">
        <f t="shared" si="12"/>
        <v>0</v>
      </c>
      <c r="P76" s="220"/>
      <c r="Q76" s="220"/>
      <c r="R76" s="220"/>
      <c r="S76" s="220"/>
      <c r="T76" s="220"/>
      <c r="U76" s="221"/>
      <c r="V76" s="221"/>
      <c r="W76" s="221"/>
      <c r="X76" s="221"/>
      <c r="Y76" s="221"/>
      <c r="Z76" s="221"/>
      <c r="AA76" s="222">
        <f>+O76/C76</f>
        <v>0</v>
      </c>
      <c r="AB76" s="222"/>
      <c r="AC76" s="222">
        <f>+Q76/E76</f>
        <v>0</v>
      </c>
      <c r="AD76" s="222"/>
      <c r="AE76" s="547">
        <f t="shared" ref="AE76:AE81" si="18">AF76+AG76</f>
        <v>0</v>
      </c>
      <c r="AF76" s="158"/>
      <c r="AG76" s="158"/>
      <c r="AH76" s="142">
        <f t="shared" ref="AH76:AH81" si="19">AI76-AJ76-AK76-AL76</f>
        <v>0</v>
      </c>
      <c r="AI76" s="199">
        <f t="shared" ref="AI76:AI88" si="20">AN76-V76</f>
        <v>10500000000</v>
      </c>
      <c r="AJ76" s="199">
        <f t="shared" ref="AJ76:AJ81" si="21">AI76-AK76-AL76</f>
        <v>10500000000</v>
      </c>
      <c r="AK76" s="158"/>
      <c r="AL76" s="171"/>
      <c r="AM76" s="195">
        <f t="shared" ref="AM76:AM81" si="22">AI76-AN76</f>
        <v>0</v>
      </c>
      <c r="AN76" s="195">
        <f t="shared" ref="AN76:AN81" si="23">AP76+AQ76+AO76+AR76</f>
        <v>10500000000</v>
      </c>
      <c r="AO76" s="195"/>
      <c r="AQ76" s="49">
        <v>10500000000</v>
      </c>
      <c r="AS76" s="49">
        <f t="shared" ref="AS76:AS81" si="24">AT76-AI76+AU76+AV76+AX76+AW76</f>
        <v>0</v>
      </c>
      <c r="AX76" s="49">
        <v>10500000000</v>
      </c>
    </row>
    <row r="77" spans="1:50" s="49" customFormat="1" ht="32.25" customHeight="1">
      <c r="A77" s="552">
        <v>66</v>
      </c>
      <c r="B77" s="554" t="s">
        <v>662</v>
      </c>
      <c r="C77" s="220">
        <f>D77+E77+F77+G77+H77</f>
        <v>3800000000</v>
      </c>
      <c r="D77" s="221"/>
      <c r="E77" s="221">
        <v>3800000000</v>
      </c>
      <c r="F77" s="221"/>
      <c r="G77" s="221"/>
      <c r="H77" s="220"/>
      <c r="I77" s="221"/>
      <c r="J77" s="221"/>
      <c r="K77" s="221"/>
      <c r="L77" s="221"/>
      <c r="M77" s="221"/>
      <c r="N77" s="221"/>
      <c r="O77" s="220">
        <f t="shared" ref="O77:O91" si="25">P77+Q77+R77+S77+Z77+W77+X77+Y77+T77</f>
        <v>0</v>
      </c>
      <c r="P77" s="220"/>
      <c r="Q77" s="220"/>
      <c r="R77" s="220"/>
      <c r="S77" s="220"/>
      <c r="T77" s="220"/>
      <c r="U77" s="221"/>
      <c r="V77" s="221"/>
      <c r="W77" s="221"/>
      <c r="X77" s="221"/>
      <c r="Y77" s="221"/>
      <c r="Z77" s="221"/>
      <c r="AA77" s="222">
        <f>+O77/C77</f>
        <v>0</v>
      </c>
      <c r="AB77" s="222"/>
      <c r="AC77" s="222">
        <f>+Q77/E77</f>
        <v>0</v>
      </c>
      <c r="AD77" s="222"/>
      <c r="AE77" s="547">
        <f t="shared" si="18"/>
        <v>6589680165</v>
      </c>
      <c r="AF77" s="158">
        <v>6589680165</v>
      </c>
      <c r="AG77" s="158"/>
      <c r="AH77" s="142">
        <f t="shared" si="19"/>
        <v>0</v>
      </c>
      <c r="AI77" s="199">
        <f t="shared" si="20"/>
        <v>75783351285</v>
      </c>
      <c r="AJ77" s="199">
        <f t="shared" si="21"/>
        <v>75783351285</v>
      </c>
      <c r="AK77" s="158"/>
      <c r="AL77" s="158"/>
      <c r="AM77" s="195">
        <f t="shared" si="22"/>
        <v>0</v>
      </c>
      <c r="AN77" s="195">
        <f t="shared" si="23"/>
        <v>75783351285</v>
      </c>
      <c r="AO77" s="195"/>
      <c r="AQ77" s="49">
        <v>75783351285</v>
      </c>
      <c r="AS77" s="49">
        <f t="shared" si="24"/>
        <v>0</v>
      </c>
      <c r="AW77" s="49">
        <v>75783351285</v>
      </c>
    </row>
    <row r="78" spans="1:50" ht="97.5" customHeight="1">
      <c r="A78" s="550">
        <v>67</v>
      </c>
      <c r="B78" s="561" t="s">
        <v>653</v>
      </c>
      <c r="C78" s="220">
        <f>D78+E78+F78+G78+H78</f>
        <v>20000000000</v>
      </c>
      <c r="D78" s="221"/>
      <c r="E78" s="221">
        <v>20000000000</v>
      </c>
      <c r="F78" s="221"/>
      <c r="G78" s="221"/>
      <c r="H78" s="220"/>
      <c r="I78" s="221"/>
      <c r="J78" s="221"/>
      <c r="K78" s="221"/>
      <c r="L78" s="221"/>
      <c r="M78" s="221"/>
      <c r="N78" s="221"/>
      <c r="O78" s="220">
        <f t="shared" si="25"/>
        <v>0</v>
      </c>
      <c r="P78" s="220"/>
      <c r="Q78" s="220"/>
      <c r="R78" s="220"/>
      <c r="S78" s="220"/>
      <c r="T78" s="220"/>
      <c r="U78" s="221"/>
      <c r="V78" s="221"/>
      <c r="W78" s="221"/>
      <c r="X78" s="221"/>
      <c r="Y78" s="221"/>
      <c r="Z78" s="221"/>
      <c r="AA78" s="222">
        <f>+O78/C78</f>
        <v>0</v>
      </c>
      <c r="AB78" s="222"/>
      <c r="AC78" s="222">
        <f>+Q78/E78</f>
        <v>0</v>
      </c>
      <c r="AD78" s="222"/>
      <c r="AE78" s="547">
        <f t="shared" si="18"/>
        <v>0</v>
      </c>
      <c r="AF78" s="158"/>
      <c r="AG78" s="158"/>
      <c r="AH78" s="142">
        <f t="shared" si="19"/>
        <v>0</v>
      </c>
      <c r="AI78" s="199">
        <f t="shared" si="20"/>
        <v>167576267763</v>
      </c>
      <c r="AJ78" s="199">
        <f t="shared" si="21"/>
        <v>167576267763</v>
      </c>
      <c r="AK78" s="158"/>
      <c r="AL78" s="171"/>
      <c r="AM78" s="195">
        <f t="shared" si="22"/>
        <v>0</v>
      </c>
      <c r="AN78" s="195">
        <f t="shared" si="23"/>
        <v>167576267763</v>
      </c>
      <c r="AO78" s="195"/>
      <c r="AP78" s="49">
        <v>167576267763</v>
      </c>
      <c r="AS78" s="49">
        <f t="shared" si="24"/>
        <v>0</v>
      </c>
      <c r="AW78" s="49">
        <v>167576267763</v>
      </c>
    </row>
    <row r="79" spans="1:50" ht="137.25" customHeight="1">
      <c r="A79" s="552">
        <v>68</v>
      </c>
      <c r="B79" s="561" t="s">
        <v>654</v>
      </c>
      <c r="C79" s="220">
        <f>D79+E79+F79+G79+H79</f>
        <v>10000000000</v>
      </c>
      <c r="D79" s="221"/>
      <c r="E79" s="221">
        <v>10000000000</v>
      </c>
      <c r="F79" s="221"/>
      <c r="G79" s="221"/>
      <c r="H79" s="220"/>
      <c r="I79" s="221"/>
      <c r="J79" s="221"/>
      <c r="K79" s="221"/>
      <c r="L79" s="221"/>
      <c r="M79" s="221"/>
      <c r="N79" s="221"/>
      <c r="O79" s="220">
        <f t="shared" si="25"/>
        <v>0</v>
      </c>
      <c r="P79" s="220"/>
      <c r="Q79" s="220"/>
      <c r="R79" s="220"/>
      <c r="S79" s="220"/>
      <c r="T79" s="220"/>
      <c r="U79" s="221"/>
      <c r="V79" s="221"/>
      <c r="W79" s="221"/>
      <c r="X79" s="221"/>
      <c r="Y79" s="221"/>
      <c r="Z79" s="221"/>
      <c r="AA79" s="222"/>
      <c r="AB79" s="222"/>
      <c r="AC79" s="222"/>
      <c r="AD79" s="222"/>
      <c r="AE79" s="547">
        <f t="shared" si="18"/>
        <v>0</v>
      </c>
      <c r="AF79" s="158"/>
      <c r="AG79" s="158"/>
      <c r="AH79" s="142">
        <f t="shared" si="19"/>
        <v>0</v>
      </c>
      <c r="AI79" s="199">
        <f t="shared" si="20"/>
        <v>0</v>
      </c>
      <c r="AJ79" s="199">
        <f t="shared" si="21"/>
        <v>0</v>
      </c>
      <c r="AK79" s="158"/>
      <c r="AL79" s="171"/>
      <c r="AM79" s="195">
        <f t="shared" si="22"/>
        <v>0</v>
      </c>
      <c r="AN79" s="195">
        <f t="shared" si="23"/>
        <v>0</v>
      </c>
      <c r="AO79" s="195"/>
      <c r="AS79" s="49">
        <f t="shared" si="24"/>
        <v>0</v>
      </c>
    </row>
    <row r="80" spans="1:50" ht="77.25" customHeight="1">
      <c r="A80" s="550">
        <v>69</v>
      </c>
      <c r="B80" s="561" t="s">
        <v>661</v>
      </c>
      <c r="C80" s="220">
        <f>D80+E80+F80+G80+H80</f>
        <v>20000000000</v>
      </c>
      <c r="D80" s="224"/>
      <c r="E80" s="221">
        <v>20000000000</v>
      </c>
      <c r="F80" s="221"/>
      <c r="G80" s="221"/>
      <c r="H80" s="220"/>
      <c r="I80" s="221"/>
      <c r="J80" s="221"/>
      <c r="K80" s="221"/>
      <c r="L80" s="221"/>
      <c r="M80" s="221"/>
      <c r="N80" s="221"/>
      <c r="O80" s="220">
        <f t="shared" si="25"/>
        <v>0</v>
      </c>
      <c r="P80" s="220"/>
      <c r="Q80" s="220"/>
      <c r="R80" s="220"/>
      <c r="S80" s="220"/>
      <c r="T80" s="220"/>
      <c r="U80" s="221"/>
      <c r="V80" s="221"/>
      <c r="W80" s="221"/>
      <c r="X80" s="221"/>
      <c r="Y80" s="221"/>
      <c r="Z80" s="221"/>
      <c r="AA80" s="222">
        <f>+O80/C80</f>
        <v>0</v>
      </c>
      <c r="AB80" s="222"/>
      <c r="AC80" s="222"/>
      <c r="AD80" s="222"/>
      <c r="AE80" s="547">
        <f t="shared" si="18"/>
        <v>8842883000</v>
      </c>
      <c r="AF80" s="157">
        <v>8842883000</v>
      </c>
      <c r="AG80" s="158"/>
      <c r="AH80" s="142">
        <f t="shared" si="19"/>
        <v>0</v>
      </c>
      <c r="AI80" s="199">
        <f t="shared" si="20"/>
        <v>0</v>
      </c>
      <c r="AJ80" s="199">
        <f t="shared" si="21"/>
        <v>0</v>
      </c>
      <c r="AK80" s="158"/>
      <c r="AL80" s="171"/>
      <c r="AM80" s="195">
        <f t="shared" si="22"/>
        <v>0</v>
      </c>
      <c r="AN80" s="195">
        <f t="shared" si="23"/>
        <v>0</v>
      </c>
      <c r="AO80" s="195"/>
      <c r="AS80" s="49">
        <f t="shared" si="24"/>
        <v>0</v>
      </c>
    </row>
    <row r="81" spans="1:50" ht="36" customHeight="1">
      <c r="A81" s="552">
        <v>70</v>
      </c>
      <c r="B81" s="561" t="s">
        <v>579</v>
      </c>
      <c r="C81" s="220">
        <f>D81+E81+H81</f>
        <v>10000000000</v>
      </c>
      <c r="D81" s="221"/>
      <c r="E81" s="221">
        <v>10000000000</v>
      </c>
      <c r="F81" s="221"/>
      <c r="G81" s="221"/>
      <c r="H81" s="220"/>
      <c r="I81" s="221"/>
      <c r="J81" s="221"/>
      <c r="K81" s="221"/>
      <c r="L81" s="221"/>
      <c r="M81" s="221"/>
      <c r="N81" s="221"/>
      <c r="O81" s="220">
        <f t="shared" si="25"/>
        <v>0</v>
      </c>
      <c r="P81" s="220"/>
      <c r="Q81" s="220"/>
      <c r="R81" s="220"/>
      <c r="S81" s="220"/>
      <c r="T81" s="220"/>
      <c r="U81" s="221"/>
      <c r="V81" s="221"/>
      <c r="W81" s="221"/>
      <c r="X81" s="221"/>
      <c r="Y81" s="221"/>
      <c r="Z81" s="221"/>
      <c r="AA81" s="222">
        <f>+O81/C81</f>
        <v>0</v>
      </c>
      <c r="AB81" s="222"/>
      <c r="AC81" s="222"/>
      <c r="AD81" s="222"/>
      <c r="AE81" s="547">
        <f t="shared" si="18"/>
        <v>474317576000</v>
      </c>
      <c r="AF81" s="158">
        <v>97597187000</v>
      </c>
      <c r="AG81" s="158">
        <v>376720389000</v>
      </c>
      <c r="AH81" s="142">
        <f t="shared" si="19"/>
        <v>0</v>
      </c>
      <c r="AI81" s="199">
        <f t="shared" si="20"/>
        <v>39867740000</v>
      </c>
      <c r="AJ81" s="199">
        <f t="shared" si="21"/>
        <v>39867740000</v>
      </c>
      <c r="AK81" s="158"/>
      <c r="AL81" s="171"/>
      <c r="AM81" s="195">
        <f t="shared" si="22"/>
        <v>0</v>
      </c>
      <c r="AN81" s="195">
        <f t="shared" si="23"/>
        <v>39867740000</v>
      </c>
      <c r="AO81" s="195"/>
      <c r="AQ81" s="49">
        <v>39867740000</v>
      </c>
      <c r="AS81" s="49">
        <f t="shared" si="24"/>
        <v>0</v>
      </c>
      <c r="AT81" s="49">
        <v>39867740000</v>
      </c>
    </row>
    <row r="82" spans="1:50" ht="27" customHeight="1">
      <c r="A82" s="550">
        <v>71</v>
      </c>
      <c r="B82" s="223" t="s">
        <v>267</v>
      </c>
      <c r="C82" s="220">
        <f t="shared" ref="C82:C85" si="26">D82+E82+F82+G82+H82</f>
        <v>1358662000000</v>
      </c>
      <c r="D82" s="221">
        <v>1136704000000</v>
      </c>
      <c r="E82" s="221">
        <v>166795000000</v>
      </c>
      <c r="F82" s="221"/>
      <c r="G82" s="221"/>
      <c r="H82" s="220">
        <f>I82+J82</f>
        <v>55163000000</v>
      </c>
      <c r="I82" s="221"/>
      <c r="J82" s="221">
        <v>55163000000</v>
      </c>
      <c r="K82" s="221"/>
      <c r="L82" s="221"/>
      <c r="M82" s="221"/>
      <c r="N82" s="221"/>
      <c r="O82" s="220">
        <f t="shared" si="25"/>
        <v>0</v>
      </c>
      <c r="P82" s="220"/>
      <c r="Q82" s="220"/>
      <c r="R82" s="220"/>
      <c r="S82" s="220"/>
      <c r="T82" s="220"/>
      <c r="U82" s="221"/>
      <c r="V82" s="221"/>
      <c r="W82" s="221"/>
      <c r="X82" s="221"/>
      <c r="Y82" s="221"/>
      <c r="Z82" s="221"/>
      <c r="AA82" s="222"/>
      <c r="AB82" s="222"/>
      <c r="AC82" s="222"/>
      <c r="AD82" s="222"/>
      <c r="AE82" s="548">
        <f t="shared" ref="AE82:AE84" si="27">AF82+AG82</f>
        <v>0</v>
      </c>
      <c r="AF82" s="158"/>
      <c r="AH82" s="142">
        <f t="shared" ref="AH82:AH91" si="28">AI82-AJ82-AK82-AL82</f>
        <v>0</v>
      </c>
      <c r="AI82" s="199">
        <f t="shared" si="20"/>
        <v>0</v>
      </c>
      <c r="AJ82" s="199">
        <f t="shared" ref="AJ82:AJ91" si="29">AI82-AK82-AL82</f>
        <v>0</v>
      </c>
      <c r="AM82" s="195">
        <f t="shared" ref="AM82:AM91" si="30">AI82-AN82</f>
        <v>0</v>
      </c>
      <c r="AN82" s="195">
        <f t="shared" ref="AN82:AN91" si="31">AP82+AQ82+AO82+AR82</f>
        <v>0</v>
      </c>
      <c r="AO82" s="195"/>
      <c r="AS82" s="49">
        <f t="shared" ref="AS82:AS86" si="32">AT82-AI82+AU82+AV82+AX82+AW82</f>
        <v>0</v>
      </c>
    </row>
    <row r="83" spans="1:50" s="136" customFormat="1" ht="51" customHeight="1">
      <c r="A83" s="216" t="s">
        <v>2</v>
      </c>
      <c r="B83" s="225" t="s">
        <v>229</v>
      </c>
      <c r="C83" s="218">
        <f t="shared" si="26"/>
        <v>250000000</v>
      </c>
      <c r="D83" s="226"/>
      <c r="E83" s="226"/>
      <c r="F83" s="226">
        <v>250000000</v>
      </c>
      <c r="G83" s="226"/>
      <c r="H83" s="218"/>
      <c r="I83" s="226"/>
      <c r="J83" s="226"/>
      <c r="K83" s="226"/>
      <c r="L83" s="226"/>
      <c r="M83" s="226"/>
      <c r="N83" s="226"/>
      <c r="O83" s="218">
        <f t="shared" si="25"/>
        <v>246820900</v>
      </c>
      <c r="P83" s="218"/>
      <c r="Q83" s="218"/>
      <c r="R83" s="218">
        <v>246820900</v>
      </c>
      <c r="S83" s="218"/>
      <c r="T83" s="218"/>
      <c r="U83" s="226"/>
      <c r="V83" s="226"/>
      <c r="W83" s="226"/>
      <c r="X83" s="226"/>
      <c r="Y83" s="226"/>
      <c r="Z83" s="226"/>
      <c r="AA83" s="219">
        <f>+O83/C83</f>
        <v>0.98728360000000004</v>
      </c>
      <c r="AB83" s="219"/>
      <c r="AC83" s="219"/>
      <c r="AD83" s="219"/>
      <c r="AE83" s="549">
        <f t="shared" si="27"/>
        <v>0</v>
      </c>
      <c r="AF83" s="143"/>
      <c r="AG83" s="165"/>
      <c r="AH83" s="142">
        <f t="shared" si="28"/>
        <v>0</v>
      </c>
      <c r="AI83" s="142">
        <f t="shared" si="20"/>
        <v>0</v>
      </c>
      <c r="AJ83" s="142">
        <f t="shared" si="29"/>
        <v>0</v>
      </c>
      <c r="AK83" s="165"/>
      <c r="AM83" s="541">
        <f t="shared" si="30"/>
        <v>0</v>
      </c>
      <c r="AN83" s="541">
        <f t="shared" si="31"/>
        <v>0</v>
      </c>
      <c r="AO83" s="541"/>
      <c r="AP83" s="165"/>
      <c r="AQ83" s="165"/>
      <c r="AR83" s="165"/>
      <c r="AS83" s="165">
        <f t="shared" si="32"/>
        <v>0</v>
      </c>
      <c r="AT83" s="165"/>
      <c r="AU83" s="165"/>
      <c r="AV83" s="165"/>
      <c r="AW83" s="165"/>
      <c r="AX83" s="165"/>
    </row>
    <row r="84" spans="1:50" s="136" customFormat="1" ht="46.5" customHeight="1">
      <c r="A84" s="216" t="s">
        <v>3</v>
      </c>
      <c r="B84" s="225" t="s">
        <v>94</v>
      </c>
      <c r="C84" s="218">
        <f t="shared" si="26"/>
        <v>1000000000</v>
      </c>
      <c r="D84" s="226"/>
      <c r="E84" s="226"/>
      <c r="F84" s="226"/>
      <c r="G84" s="227">
        <v>1000000000</v>
      </c>
      <c r="H84" s="218"/>
      <c r="I84" s="226"/>
      <c r="J84" s="226"/>
      <c r="K84" s="227"/>
      <c r="L84" s="226"/>
      <c r="M84" s="226"/>
      <c r="N84" s="226"/>
      <c r="O84" s="218">
        <f t="shared" si="25"/>
        <v>1000000000</v>
      </c>
      <c r="P84" s="218"/>
      <c r="Q84" s="218"/>
      <c r="R84" s="218"/>
      <c r="S84" s="218">
        <v>1000000000</v>
      </c>
      <c r="T84" s="218"/>
      <c r="U84" s="226"/>
      <c r="V84" s="226"/>
      <c r="W84" s="226"/>
      <c r="X84" s="226"/>
      <c r="Y84" s="226"/>
      <c r="Z84" s="226"/>
      <c r="AA84" s="219">
        <f>+O84/C84</f>
        <v>1</v>
      </c>
      <c r="AB84" s="219"/>
      <c r="AC84" s="219"/>
      <c r="AD84" s="219"/>
      <c r="AE84" s="549">
        <f t="shared" si="27"/>
        <v>0</v>
      </c>
      <c r="AF84" s="143"/>
      <c r="AG84" s="165"/>
      <c r="AH84" s="142">
        <f t="shared" si="28"/>
        <v>0</v>
      </c>
      <c r="AI84" s="142">
        <f t="shared" si="20"/>
        <v>0</v>
      </c>
      <c r="AJ84" s="142">
        <f t="shared" si="29"/>
        <v>0</v>
      </c>
      <c r="AK84" s="165"/>
      <c r="AM84" s="541">
        <f t="shared" si="30"/>
        <v>0</v>
      </c>
      <c r="AN84" s="541">
        <f t="shared" si="31"/>
        <v>0</v>
      </c>
      <c r="AO84" s="541"/>
      <c r="AP84" s="165"/>
      <c r="AQ84" s="165"/>
      <c r="AR84" s="165"/>
      <c r="AS84" s="165">
        <f t="shared" si="32"/>
        <v>0</v>
      </c>
      <c r="AT84" s="165"/>
      <c r="AU84" s="165"/>
      <c r="AV84" s="165"/>
      <c r="AW84" s="165"/>
      <c r="AX84" s="165"/>
    </row>
    <row r="85" spans="1:50" s="136" customFormat="1" ht="40.5" customHeight="1">
      <c r="A85" s="216" t="s">
        <v>22</v>
      </c>
      <c r="B85" s="228" t="s">
        <v>33</v>
      </c>
      <c r="C85" s="218">
        <f t="shared" si="26"/>
        <v>90362000000</v>
      </c>
      <c r="D85" s="226"/>
      <c r="E85" s="226">
        <v>90362000000</v>
      </c>
      <c r="F85" s="226"/>
      <c r="G85" s="226"/>
      <c r="H85" s="218"/>
      <c r="I85" s="226"/>
      <c r="J85" s="226"/>
      <c r="K85" s="226"/>
      <c r="L85" s="226"/>
      <c r="M85" s="226"/>
      <c r="N85" s="226"/>
      <c r="O85" s="218">
        <f t="shared" si="25"/>
        <v>0</v>
      </c>
      <c r="P85" s="218"/>
      <c r="Q85" s="218"/>
      <c r="R85" s="218"/>
      <c r="S85" s="218"/>
      <c r="T85" s="218"/>
      <c r="U85" s="226"/>
      <c r="V85" s="226"/>
      <c r="W85" s="226"/>
      <c r="X85" s="226"/>
      <c r="Y85" s="226"/>
      <c r="Z85" s="226"/>
      <c r="AA85" s="219">
        <f>+O85/C85</f>
        <v>0</v>
      </c>
      <c r="AB85" s="219"/>
      <c r="AC85" s="219"/>
      <c r="AD85" s="219"/>
      <c r="AE85" s="209"/>
      <c r="AF85" s="143"/>
      <c r="AG85" s="165"/>
      <c r="AH85" s="142">
        <f>AI85-AJ85-AK85-AL85</f>
        <v>0</v>
      </c>
      <c r="AI85" s="142">
        <f t="shared" si="20"/>
        <v>0</v>
      </c>
      <c r="AJ85" s="142">
        <f>AI85-AK85-AL85</f>
        <v>0</v>
      </c>
      <c r="AK85" s="165"/>
      <c r="AM85" s="541">
        <f>AI85-AN85</f>
        <v>0</v>
      </c>
      <c r="AN85" s="541">
        <f>AP85+AQ85+AO85+AR85</f>
        <v>0</v>
      </c>
      <c r="AO85" s="541"/>
      <c r="AP85" s="165"/>
      <c r="AQ85" s="165"/>
      <c r="AR85" s="165"/>
      <c r="AS85" s="165">
        <f>AT85-AI85+AU85+AV85</f>
        <v>0</v>
      </c>
      <c r="AT85" s="165"/>
      <c r="AU85" s="165"/>
      <c r="AV85" s="165"/>
      <c r="AW85" s="165"/>
      <c r="AX85" s="165"/>
    </row>
    <row r="86" spans="1:50" s="136" customFormat="1" ht="52.5" customHeight="1">
      <c r="A86" s="216" t="s">
        <v>28</v>
      </c>
      <c r="B86" s="225" t="s">
        <v>609</v>
      </c>
      <c r="C86" s="218">
        <f>D86+E86+F86+G86+H86</f>
        <v>9919000000</v>
      </c>
      <c r="D86" s="226"/>
      <c r="E86" s="226">
        <v>9919000000</v>
      </c>
      <c r="F86" s="226"/>
      <c r="G86" s="226"/>
      <c r="H86" s="218"/>
      <c r="I86" s="226"/>
      <c r="J86" s="226"/>
      <c r="K86" s="226"/>
      <c r="L86" s="226"/>
      <c r="M86" s="226"/>
      <c r="N86" s="226"/>
      <c r="O86" s="218">
        <f t="shared" si="25"/>
        <v>0</v>
      </c>
      <c r="P86" s="218"/>
      <c r="Q86" s="218"/>
      <c r="R86" s="218"/>
      <c r="S86" s="218"/>
      <c r="T86" s="218"/>
      <c r="U86" s="226"/>
      <c r="V86" s="226"/>
      <c r="W86" s="226"/>
      <c r="X86" s="226"/>
      <c r="Y86" s="226"/>
      <c r="Z86" s="226"/>
      <c r="AA86" s="219"/>
      <c r="AB86" s="219"/>
      <c r="AC86" s="219"/>
      <c r="AD86" s="219"/>
      <c r="AE86" s="549"/>
      <c r="AF86" s="143"/>
      <c r="AG86" s="165"/>
      <c r="AH86" s="142">
        <f t="shared" si="28"/>
        <v>0</v>
      </c>
      <c r="AI86" s="142">
        <f t="shared" si="20"/>
        <v>0</v>
      </c>
      <c r="AJ86" s="142">
        <f t="shared" si="29"/>
        <v>0</v>
      </c>
      <c r="AK86" s="165"/>
      <c r="AM86" s="541">
        <f t="shared" si="30"/>
        <v>0</v>
      </c>
      <c r="AN86" s="541">
        <f t="shared" si="31"/>
        <v>0</v>
      </c>
      <c r="AO86" s="541"/>
      <c r="AP86" s="165"/>
      <c r="AQ86" s="165"/>
      <c r="AR86" s="165"/>
      <c r="AS86" s="165">
        <f t="shared" si="32"/>
        <v>0</v>
      </c>
      <c r="AT86" s="165"/>
      <c r="AU86" s="165"/>
      <c r="AV86" s="165"/>
      <c r="AW86" s="165"/>
      <c r="AX86" s="165"/>
    </row>
    <row r="87" spans="1:50" s="136" customFormat="1" ht="72.75" customHeight="1">
      <c r="A87" s="216" t="s">
        <v>38</v>
      </c>
      <c r="B87" s="225" t="s">
        <v>608</v>
      </c>
      <c r="C87" s="218">
        <f>D87+E87+F87+G87+H87</f>
        <v>9350000000</v>
      </c>
      <c r="D87" s="226"/>
      <c r="E87" s="226">
        <v>9350000000</v>
      </c>
      <c r="F87" s="226"/>
      <c r="G87" s="226"/>
      <c r="H87" s="218"/>
      <c r="I87" s="226"/>
      <c r="J87" s="226"/>
      <c r="K87" s="226"/>
      <c r="L87" s="229"/>
      <c r="M87" s="226"/>
      <c r="N87" s="226"/>
      <c r="O87" s="218">
        <f t="shared" si="25"/>
        <v>0</v>
      </c>
      <c r="P87" s="218"/>
      <c r="Q87" s="218"/>
      <c r="R87" s="218"/>
      <c r="S87" s="218"/>
      <c r="T87" s="218"/>
      <c r="U87" s="226"/>
      <c r="V87" s="226"/>
      <c r="W87" s="226"/>
      <c r="X87" s="226"/>
      <c r="Y87" s="226"/>
      <c r="Z87" s="226"/>
      <c r="AA87" s="219"/>
      <c r="AB87" s="219"/>
      <c r="AC87" s="219"/>
      <c r="AD87" s="219"/>
      <c r="AE87" s="549"/>
      <c r="AF87" s="143"/>
      <c r="AG87" s="165"/>
      <c r="AH87" s="142">
        <f t="shared" si="28"/>
        <v>0</v>
      </c>
      <c r="AI87" s="142">
        <f t="shared" si="20"/>
        <v>0</v>
      </c>
      <c r="AJ87" s="142">
        <f t="shared" si="29"/>
        <v>0</v>
      </c>
      <c r="AK87" s="165"/>
      <c r="AM87" s="541">
        <f t="shared" si="30"/>
        <v>0</v>
      </c>
      <c r="AN87" s="541">
        <f t="shared" si="31"/>
        <v>0</v>
      </c>
      <c r="AO87" s="541"/>
      <c r="AP87" s="165"/>
      <c r="AQ87" s="165"/>
      <c r="AR87" s="165"/>
      <c r="AS87" s="165">
        <f t="shared" ref="AS87:AS91" si="33">AT87-AI87+AU87+AV87</f>
        <v>0</v>
      </c>
      <c r="AT87" s="165"/>
      <c r="AU87" s="165"/>
      <c r="AV87" s="165"/>
      <c r="AW87" s="165"/>
      <c r="AX87" s="165"/>
    </row>
    <row r="88" spans="1:50" s="136" customFormat="1" ht="42.75" customHeight="1">
      <c r="A88" s="216" t="s">
        <v>123</v>
      </c>
      <c r="B88" s="225" t="s">
        <v>296</v>
      </c>
      <c r="C88" s="218">
        <f t="shared" ref="C88" si="34">D88+E88+F88+G88+H88</f>
        <v>0</v>
      </c>
      <c r="D88" s="226"/>
      <c r="E88" s="226"/>
      <c r="F88" s="226"/>
      <c r="G88" s="226"/>
      <c r="H88" s="218"/>
      <c r="I88" s="226"/>
      <c r="J88" s="226"/>
      <c r="K88" s="226"/>
      <c r="L88" s="226"/>
      <c r="M88" s="226"/>
      <c r="N88" s="226"/>
      <c r="O88" s="218">
        <f t="shared" si="25"/>
        <v>5075923000000</v>
      </c>
      <c r="P88" s="218"/>
      <c r="Q88" s="218"/>
      <c r="R88" s="218"/>
      <c r="S88" s="218"/>
      <c r="T88" s="218"/>
      <c r="U88" s="226"/>
      <c r="V88" s="226"/>
      <c r="W88" s="226">
        <v>5075923000000</v>
      </c>
      <c r="X88" s="226"/>
      <c r="Y88" s="226"/>
      <c r="Z88" s="226"/>
      <c r="AA88" s="219"/>
      <c r="AB88" s="219"/>
      <c r="AC88" s="219"/>
      <c r="AD88" s="219"/>
      <c r="AE88" s="549"/>
      <c r="AF88" s="143"/>
      <c r="AG88" s="165"/>
      <c r="AH88" s="142">
        <f t="shared" si="28"/>
        <v>0</v>
      </c>
      <c r="AI88" s="142">
        <f t="shared" si="20"/>
        <v>0</v>
      </c>
      <c r="AJ88" s="142">
        <f t="shared" si="29"/>
        <v>0</v>
      </c>
      <c r="AK88" s="165"/>
      <c r="AM88" s="541">
        <f t="shared" si="30"/>
        <v>0</v>
      </c>
      <c r="AN88" s="541">
        <f t="shared" si="31"/>
        <v>0</v>
      </c>
      <c r="AO88" s="541"/>
      <c r="AP88" s="165"/>
      <c r="AQ88" s="165"/>
      <c r="AR88" s="165"/>
      <c r="AS88" s="165">
        <f t="shared" si="33"/>
        <v>0</v>
      </c>
      <c r="AT88" s="165"/>
      <c r="AU88" s="165"/>
      <c r="AV88" s="165"/>
      <c r="AW88" s="165"/>
      <c r="AX88" s="165"/>
    </row>
    <row r="89" spans="1:50" s="136" customFormat="1" ht="46.5" customHeight="1">
      <c r="A89" s="216" t="s">
        <v>237</v>
      </c>
      <c r="B89" s="225" t="s">
        <v>660</v>
      </c>
      <c r="C89" s="218">
        <v>23000000000</v>
      </c>
      <c r="D89" s="226"/>
      <c r="E89" s="226"/>
      <c r="F89" s="226"/>
      <c r="G89" s="226"/>
      <c r="H89" s="218"/>
      <c r="I89" s="226"/>
      <c r="J89" s="226"/>
      <c r="K89" s="226"/>
      <c r="L89" s="229"/>
      <c r="M89" s="229"/>
      <c r="N89" s="226"/>
      <c r="O89" s="218">
        <f t="shared" si="25"/>
        <v>35678434000</v>
      </c>
      <c r="P89" s="218"/>
      <c r="Q89" s="218"/>
      <c r="R89" s="218"/>
      <c r="S89" s="218"/>
      <c r="T89" s="218"/>
      <c r="U89" s="226"/>
      <c r="V89" s="226"/>
      <c r="W89" s="229"/>
      <c r="X89" s="226">
        <v>35678434000</v>
      </c>
      <c r="Y89" s="226"/>
      <c r="Z89" s="226"/>
      <c r="AA89" s="219"/>
      <c r="AB89" s="219"/>
      <c r="AC89" s="219"/>
      <c r="AD89" s="219"/>
      <c r="AE89" s="549" t="e">
        <f>AF89+AG89</f>
        <v>#REF!</v>
      </c>
      <c r="AF89" s="143"/>
      <c r="AG89" s="165" t="e">
        <f>SUM(#REF!)</f>
        <v>#REF!</v>
      </c>
      <c r="AH89" s="165" t="e">
        <f>SUM(#REF!)</f>
        <v>#REF!</v>
      </c>
      <c r="AI89" s="165" t="e">
        <f>SUM(#REF!)</f>
        <v>#REF!</v>
      </c>
      <c r="AJ89" s="165" t="e">
        <f>SUM(#REF!)</f>
        <v>#REF!</v>
      </c>
      <c r="AK89" s="166" t="e">
        <f>#REF!+#REF!+#REF!</f>
        <v>#REF!</v>
      </c>
      <c r="AL89" s="166" t="e">
        <f>#REF!+#REF!+#REF!</f>
        <v>#REF!</v>
      </c>
      <c r="AM89" s="541"/>
      <c r="AN89" s="541" t="e">
        <f t="shared" si="31"/>
        <v>#REF!</v>
      </c>
      <c r="AO89" s="541"/>
      <c r="AP89" s="541" t="e">
        <f>#REF!+#REF!+#REF!</f>
        <v>#REF!</v>
      </c>
      <c r="AQ89" s="541"/>
      <c r="AR89" s="541"/>
      <c r="AS89" s="541" t="e">
        <f t="shared" si="33"/>
        <v>#REF!</v>
      </c>
      <c r="AT89" s="541" t="e">
        <f>SUM(#REF!)</f>
        <v>#REF!</v>
      </c>
      <c r="AU89" s="541"/>
      <c r="AV89" s="541"/>
      <c r="AW89" s="541"/>
      <c r="AX89" s="541"/>
    </row>
    <row r="90" spans="1:50" s="136" customFormat="1" ht="27" customHeight="1">
      <c r="A90" s="216" t="s">
        <v>370</v>
      </c>
      <c r="B90" s="225" t="s">
        <v>85</v>
      </c>
      <c r="C90" s="218"/>
      <c r="D90" s="229"/>
      <c r="E90" s="229"/>
      <c r="F90" s="229"/>
      <c r="G90" s="229"/>
      <c r="H90" s="218"/>
      <c r="I90" s="229"/>
      <c r="J90" s="229"/>
      <c r="K90" s="229"/>
      <c r="L90" s="229"/>
      <c r="M90" s="229"/>
      <c r="N90" s="226"/>
      <c r="O90" s="218">
        <f t="shared" si="25"/>
        <v>101334048253</v>
      </c>
      <c r="P90" s="218"/>
      <c r="Q90" s="218"/>
      <c r="R90" s="218"/>
      <c r="S90" s="218"/>
      <c r="T90" s="218"/>
      <c r="U90" s="229"/>
      <c r="V90" s="229"/>
      <c r="W90" s="229"/>
      <c r="X90" s="226"/>
      <c r="Y90" s="226">
        <v>101334048253</v>
      </c>
      <c r="Z90" s="229"/>
      <c r="AA90" s="219"/>
      <c r="AB90" s="219"/>
      <c r="AC90" s="219"/>
      <c r="AD90" s="219"/>
      <c r="AE90" s="210"/>
      <c r="AF90" s="144"/>
      <c r="AG90" s="165"/>
      <c r="AH90" s="142">
        <f t="shared" si="28"/>
        <v>0</v>
      </c>
      <c r="AI90" s="142">
        <f>AN90-V90</f>
        <v>0</v>
      </c>
      <c r="AJ90" s="142">
        <f t="shared" si="29"/>
        <v>0</v>
      </c>
      <c r="AK90" s="165"/>
      <c r="AM90" s="541">
        <f t="shared" si="30"/>
        <v>0</v>
      </c>
      <c r="AN90" s="541">
        <f t="shared" si="31"/>
        <v>0</v>
      </c>
      <c r="AO90" s="541"/>
      <c r="AP90" s="165"/>
      <c r="AQ90" s="165"/>
      <c r="AR90" s="165"/>
      <c r="AS90" s="165">
        <f t="shared" si="33"/>
        <v>0</v>
      </c>
      <c r="AT90" s="165"/>
      <c r="AU90" s="165"/>
      <c r="AV90" s="165"/>
      <c r="AW90" s="165"/>
      <c r="AX90" s="165"/>
    </row>
    <row r="91" spans="1:50" s="136" customFormat="1" ht="46.5" customHeight="1">
      <c r="A91" s="216" t="s">
        <v>371</v>
      </c>
      <c r="B91" s="225" t="s">
        <v>89</v>
      </c>
      <c r="C91" s="218"/>
      <c r="D91" s="229"/>
      <c r="E91" s="229"/>
      <c r="F91" s="229"/>
      <c r="G91" s="229"/>
      <c r="H91" s="218"/>
      <c r="I91" s="229"/>
      <c r="J91" s="229"/>
      <c r="K91" s="229"/>
      <c r="L91" s="229"/>
      <c r="M91" s="229"/>
      <c r="N91" s="229"/>
      <c r="O91" s="218">
        <f t="shared" si="25"/>
        <v>1451196787482</v>
      </c>
      <c r="P91" s="218"/>
      <c r="Q91" s="218"/>
      <c r="R91" s="218"/>
      <c r="S91" s="218"/>
      <c r="T91" s="218"/>
      <c r="U91" s="229"/>
      <c r="V91" s="229"/>
      <c r="W91" s="229"/>
      <c r="X91" s="229"/>
      <c r="Y91" s="226"/>
      <c r="Z91" s="226">
        <f>1451196787482</f>
        <v>1451196787482</v>
      </c>
      <c r="AA91" s="219"/>
      <c r="AB91" s="219"/>
      <c r="AC91" s="219"/>
      <c r="AD91" s="219"/>
      <c r="AE91" s="211"/>
      <c r="AF91" s="145"/>
      <c r="AG91" s="165"/>
      <c r="AH91" s="142">
        <f t="shared" si="28"/>
        <v>0</v>
      </c>
      <c r="AI91" s="142">
        <f>AN91-V91</f>
        <v>0</v>
      </c>
      <c r="AJ91" s="142">
        <f t="shared" si="29"/>
        <v>0</v>
      </c>
      <c r="AK91" s="165"/>
      <c r="AM91" s="541">
        <f t="shared" si="30"/>
        <v>0</v>
      </c>
      <c r="AN91" s="541">
        <f t="shared" si="31"/>
        <v>0</v>
      </c>
      <c r="AO91" s="541"/>
      <c r="AP91" s="165"/>
      <c r="AQ91" s="165"/>
      <c r="AR91" s="165"/>
      <c r="AS91" s="165">
        <f t="shared" si="33"/>
        <v>0</v>
      </c>
      <c r="AT91" s="165"/>
      <c r="AU91" s="165"/>
      <c r="AV91" s="165"/>
      <c r="AW91" s="165"/>
      <c r="AX91" s="165"/>
    </row>
  </sheetData>
  <autoFilter ref="A1:AX91">
    <filterColumn colId="23" showButton="0"/>
    <filterColumn colId="24" showButton="0"/>
    <filterColumn colId="25" showButton="0"/>
    <filterColumn colId="26" showButton="0"/>
    <filterColumn colId="27" showButton="0"/>
    <filterColumn colId="28" showButton="0"/>
    <filterColumn colId="39" showButton="0"/>
    <filterColumn colId="40" showButton="0"/>
    <filterColumn colId="41" showButton="0"/>
    <filterColumn colId="45" showButton="0"/>
    <filterColumn colId="46" showButton="0"/>
  </autoFilter>
  <mergeCells count="37">
    <mergeCell ref="A4:AD4"/>
    <mergeCell ref="X1:AD1"/>
    <mergeCell ref="AD7:AD8"/>
    <mergeCell ref="R7:R8"/>
    <mergeCell ref="S7:S8"/>
    <mergeCell ref="AN1:AQ1"/>
    <mergeCell ref="AT1:AV1"/>
    <mergeCell ref="AA2:AB2"/>
    <mergeCell ref="A3:AD3"/>
    <mergeCell ref="A6:A8"/>
    <mergeCell ref="B6:B8"/>
    <mergeCell ref="O6:Z6"/>
    <mergeCell ref="AA6:AD6"/>
    <mergeCell ref="O7:O8"/>
    <mergeCell ref="P7:P8"/>
    <mergeCell ref="Q7:Q8"/>
    <mergeCell ref="T7:V7"/>
    <mergeCell ref="Y7:Y8"/>
    <mergeCell ref="AA7:AA8"/>
    <mergeCell ref="AB7:AB8"/>
    <mergeCell ref="AC7:AC8"/>
    <mergeCell ref="AE6:AG7"/>
    <mergeCell ref="AI6:AL7"/>
    <mergeCell ref="C7:C8"/>
    <mergeCell ref="D7:D8"/>
    <mergeCell ref="E7:E8"/>
    <mergeCell ref="H7:J7"/>
    <mergeCell ref="K7:K8"/>
    <mergeCell ref="L7:L8"/>
    <mergeCell ref="M7:M8"/>
    <mergeCell ref="N7:N8"/>
    <mergeCell ref="W7:W8"/>
    <mergeCell ref="X7:X8"/>
    <mergeCell ref="Z7:Z8"/>
    <mergeCell ref="F7:F8"/>
    <mergeCell ref="G7:G8"/>
    <mergeCell ref="C6:M6"/>
  </mergeCells>
  <printOptions horizontalCentered="1"/>
  <pageMargins left="0.35" right="0.2" top="0.75" bottom="0.75" header="0.41" footer="0.52"/>
  <pageSetup paperSize="8" scale="65" orientation="landscape" r:id="rId1"/>
  <headerFooter>
    <oddHeader>&amp;C&amp;P</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6"/>
  <sheetViews>
    <sheetView workbookViewId="0">
      <selection activeCell="L14" sqref="L14"/>
    </sheetView>
  </sheetViews>
  <sheetFormatPr defaultRowHeight="12.75"/>
  <cols>
    <col min="1" max="1" width="4.5" style="563" customWidth="1"/>
    <col min="2" max="2" width="14.875" style="563" customWidth="1"/>
    <col min="3" max="3" width="14.125" style="563" customWidth="1"/>
    <col min="4" max="4" width="12.5" style="563" bestFit="1" customWidth="1"/>
    <col min="5" max="6" width="6.375" style="563" hidden="1" customWidth="1"/>
    <col min="7" max="8" width="13.875" style="563" bestFit="1" customWidth="1"/>
    <col min="9" max="9" width="7.5" style="563" hidden="1" customWidth="1"/>
    <col min="10" max="10" width="13.875" style="563" bestFit="1" customWidth="1"/>
    <col min="11" max="12" width="12.5" style="563" bestFit="1" customWidth="1"/>
    <col min="13" max="13" width="11.625" style="563" customWidth="1"/>
    <col min="14" max="14" width="11.625" style="563" bestFit="1" customWidth="1"/>
    <col min="15" max="15" width="13.875" style="563" bestFit="1" customWidth="1"/>
    <col min="16" max="16" width="12.875" style="563" customWidth="1"/>
    <col min="17" max="17" width="12.375" style="563" customWidth="1"/>
    <col min="18" max="18" width="13.875" style="563" bestFit="1" customWidth="1"/>
    <col min="19" max="19" width="13.5" style="563" customWidth="1"/>
    <col min="20" max="20" width="7.75" style="563" hidden="1" customWidth="1"/>
    <col min="21" max="21" width="13.875" style="563" bestFit="1" customWidth="1"/>
    <col min="22" max="22" width="12.625" style="563" customWidth="1"/>
    <col min="23" max="23" width="12.5" style="563" customWidth="1"/>
    <col min="24" max="24" width="12.25" style="563" customWidth="1"/>
    <col min="25" max="25" width="13.875" style="563" bestFit="1" customWidth="1"/>
    <col min="26" max="26" width="12.25" style="563" customWidth="1"/>
    <col min="27" max="29" width="7" style="563" customWidth="1"/>
    <col min="30" max="30" width="9.5" style="563" bestFit="1" customWidth="1"/>
    <col min="31" max="16384" width="9" style="563"/>
  </cols>
  <sheetData>
    <row r="1" spans="1:33" ht="15.75" customHeight="1">
      <c r="B1" s="68"/>
      <c r="C1" s="68"/>
      <c r="D1" s="68"/>
      <c r="E1" s="68"/>
      <c r="F1" s="68"/>
      <c r="G1" s="68"/>
      <c r="H1" s="68"/>
      <c r="I1" s="68"/>
      <c r="J1" s="68"/>
      <c r="K1" s="68"/>
      <c r="L1" s="68"/>
      <c r="M1" s="68"/>
      <c r="N1" s="68"/>
      <c r="O1" s="68"/>
      <c r="P1" s="68"/>
      <c r="Q1" s="68"/>
      <c r="R1" s="68"/>
      <c r="S1" s="68"/>
      <c r="T1" s="68"/>
      <c r="U1" s="68"/>
      <c r="V1" s="68"/>
      <c r="W1" s="911" t="s">
        <v>713</v>
      </c>
      <c r="X1" s="911"/>
      <c r="Y1" s="911"/>
      <c r="Z1" s="911"/>
      <c r="AA1" s="911"/>
      <c r="AB1" s="911"/>
      <c r="AC1" s="911"/>
      <c r="AD1" s="585"/>
      <c r="AE1" s="585"/>
      <c r="AF1" s="585"/>
      <c r="AG1" s="585"/>
    </row>
    <row r="2" spans="1:33" ht="18.75">
      <c r="A2" s="984" t="s">
        <v>667</v>
      </c>
      <c r="B2" s="984"/>
      <c r="C2" s="984"/>
      <c r="D2" s="984"/>
      <c r="E2" s="984"/>
      <c r="F2" s="984"/>
      <c r="G2" s="984"/>
      <c r="H2" s="984"/>
      <c r="I2" s="984"/>
      <c r="J2" s="984"/>
      <c r="K2" s="984"/>
      <c r="L2" s="984"/>
      <c r="M2" s="984"/>
      <c r="N2" s="984"/>
      <c r="O2" s="984"/>
      <c r="P2" s="984"/>
      <c r="Q2" s="984"/>
      <c r="R2" s="984"/>
      <c r="S2" s="984"/>
      <c r="T2" s="984"/>
      <c r="U2" s="984"/>
      <c r="V2" s="984"/>
      <c r="W2" s="984"/>
      <c r="X2" s="984"/>
      <c r="Y2" s="984"/>
      <c r="Z2" s="984"/>
      <c r="AA2" s="984"/>
      <c r="AB2" s="984"/>
      <c r="AC2" s="984"/>
    </row>
    <row r="3" spans="1:33" ht="18.75">
      <c r="A3" s="985" t="s">
        <v>714</v>
      </c>
      <c r="B3" s="985"/>
      <c r="C3" s="985"/>
      <c r="D3" s="985"/>
      <c r="E3" s="985"/>
      <c r="F3" s="985"/>
      <c r="G3" s="985"/>
      <c r="H3" s="985"/>
      <c r="I3" s="985"/>
      <c r="J3" s="985"/>
      <c r="K3" s="985"/>
      <c r="L3" s="985"/>
      <c r="M3" s="985"/>
      <c r="N3" s="985"/>
      <c r="O3" s="985"/>
      <c r="P3" s="985"/>
      <c r="Q3" s="985"/>
      <c r="R3" s="985"/>
      <c r="S3" s="985"/>
      <c r="T3" s="985"/>
      <c r="U3" s="985"/>
      <c r="V3" s="985"/>
      <c r="W3" s="985"/>
      <c r="X3" s="985"/>
      <c r="Y3" s="985"/>
      <c r="Z3" s="985"/>
      <c r="AA3" s="985"/>
      <c r="AB3" s="985"/>
      <c r="AC3" s="985"/>
    </row>
    <row r="4" spans="1:33" ht="16.5">
      <c r="A4" s="69"/>
      <c r="B4" s="69"/>
      <c r="C4" s="564">
        <f>+C10-5123075000000</f>
        <v>0</v>
      </c>
      <c r="D4" s="69"/>
      <c r="E4" s="69"/>
      <c r="F4" s="69"/>
      <c r="G4" s="69"/>
      <c r="H4" s="69"/>
      <c r="I4" s="69"/>
      <c r="J4" s="69"/>
      <c r="K4" s="69"/>
      <c r="L4" s="69"/>
      <c r="M4" s="69"/>
      <c r="N4" s="69"/>
      <c r="O4" s="855">
        <f>+O10-'[5]Bieu 62 tong gui c ngoc'!$H$13-'[5]Bieu 62 tong gui c ngoc'!$I$13</f>
        <v>0</v>
      </c>
      <c r="P4" s="565"/>
      <c r="Q4" s="565"/>
      <c r="R4" s="565"/>
      <c r="S4" s="565"/>
      <c r="T4" s="566"/>
      <c r="U4" s="566"/>
      <c r="V4" s="69"/>
      <c r="W4" s="69"/>
      <c r="X4" s="69"/>
      <c r="Y4" s="69"/>
      <c r="Z4" s="69"/>
      <c r="AA4" s="978"/>
      <c r="AB4" s="978"/>
      <c r="AC4" s="978"/>
    </row>
    <row r="5" spans="1:33" s="567" customFormat="1" ht="20.100000000000001" customHeight="1">
      <c r="A5" s="980" t="s">
        <v>84</v>
      </c>
      <c r="B5" s="980" t="s">
        <v>155</v>
      </c>
      <c r="C5" s="980" t="s">
        <v>31</v>
      </c>
      <c r="D5" s="980"/>
      <c r="E5" s="980"/>
      <c r="F5" s="980"/>
      <c r="G5" s="980"/>
      <c r="H5" s="980"/>
      <c r="I5" s="980"/>
      <c r="J5" s="980"/>
      <c r="K5" s="980"/>
      <c r="L5" s="980"/>
      <c r="M5" s="980"/>
      <c r="N5" s="980"/>
      <c r="O5" s="986" t="s">
        <v>21</v>
      </c>
      <c r="P5" s="988"/>
      <c r="Q5" s="988"/>
      <c r="R5" s="988"/>
      <c r="S5" s="988"/>
      <c r="T5" s="988"/>
      <c r="U5" s="988"/>
      <c r="V5" s="988"/>
      <c r="W5" s="988"/>
      <c r="X5" s="988"/>
      <c r="Y5" s="988"/>
      <c r="Z5" s="987"/>
      <c r="AA5" s="979" t="s">
        <v>32</v>
      </c>
      <c r="AB5" s="979"/>
      <c r="AC5" s="979"/>
    </row>
    <row r="6" spans="1:33" s="567" customFormat="1" ht="20.100000000000001" customHeight="1">
      <c r="A6" s="980"/>
      <c r="B6" s="980"/>
      <c r="C6" s="980" t="s">
        <v>61</v>
      </c>
      <c r="D6" s="980" t="s">
        <v>5</v>
      </c>
      <c r="E6" s="568"/>
      <c r="F6" s="568"/>
      <c r="G6" s="980" t="s">
        <v>6</v>
      </c>
      <c r="H6" s="980"/>
      <c r="I6" s="980"/>
      <c r="J6" s="980" t="s">
        <v>86</v>
      </c>
      <c r="K6" s="980"/>
      <c r="L6" s="980"/>
      <c r="M6" s="980" t="s">
        <v>8</v>
      </c>
      <c r="N6" s="980" t="s">
        <v>248</v>
      </c>
      <c r="O6" s="980" t="s">
        <v>61</v>
      </c>
      <c r="P6" s="986" t="s">
        <v>5</v>
      </c>
      <c r="Q6" s="987"/>
      <c r="R6" s="980" t="s">
        <v>6</v>
      </c>
      <c r="S6" s="980"/>
      <c r="T6" s="980"/>
      <c r="U6" s="980" t="s">
        <v>176</v>
      </c>
      <c r="V6" s="980"/>
      <c r="W6" s="980"/>
      <c r="X6" s="980" t="s">
        <v>37</v>
      </c>
      <c r="Y6" s="981" t="s">
        <v>95</v>
      </c>
      <c r="Z6" s="981" t="s">
        <v>85</v>
      </c>
      <c r="AA6" s="979" t="s">
        <v>61</v>
      </c>
      <c r="AB6" s="979" t="s">
        <v>5</v>
      </c>
      <c r="AC6" s="979" t="s">
        <v>6</v>
      </c>
    </row>
    <row r="7" spans="1:33" s="567" customFormat="1" ht="20.100000000000001" customHeight="1">
      <c r="A7" s="980"/>
      <c r="B7" s="980"/>
      <c r="C7" s="980"/>
      <c r="D7" s="980"/>
      <c r="E7" s="568"/>
      <c r="F7" s="568"/>
      <c r="G7" s="980" t="s">
        <v>61</v>
      </c>
      <c r="H7" s="980" t="s">
        <v>55</v>
      </c>
      <c r="I7" s="980"/>
      <c r="J7" s="980" t="s">
        <v>61</v>
      </c>
      <c r="K7" s="980" t="s">
        <v>55</v>
      </c>
      <c r="L7" s="980"/>
      <c r="M7" s="980"/>
      <c r="N7" s="980"/>
      <c r="O7" s="980"/>
      <c r="P7" s="981" t="s">
        <v>61</v>
      </c>
      <c r="Q7" s="569" t="s">
        <v>55</v>
      </c>
      <c r="R7" s="981" t="s">
        <v>61</v>
      </c>
      <c r="S7" s="980" t="s">
        <v>55</v>
      </c>
      <c r="T7" s="980"/>
      <c r="U7" s="980" t="s">
        <v>61</v>
      </c>
      <c r="V7" s="980" t="s">
        <v>55</v>
      </c>
      <c r="W7" s="980"/>
      <c r="X7" s="980"/>
      <c r="Y7" s="982"/>
      <c r="Z7" s="982"/>
      <c r="AA7" s="979"/>
      <c r="AB7" s="979"/>
      <c r="AC7" s="979"/>
    </row>
    <row r="8" spans="1:33" s="567" customFormat="1" ht="36">
      <c r="A8" s="980"/>
      <c r="B8" s="980"/>
      <c r="C8" s="980"/>
      <c r="D8" s="980"/>
      <c r="E8" s="569"/>
      <c r="F8" s="569"/>
      <c r="G8" s="980"/>
      <c r="H8" s="569" t="s">
        <v>87</v>
      </c>
      <c r="I8" s="569" t="s">
        <v>49</v>
      </c>
      <c r="J8" s="980"/>
      <c r="K8" s="569" t="s">
        <v>5</v>
      </c>
      <c r="L8" s="569" t="s">
        <v>6</v>
      </c>
      <c r="M8" s="980"/>
      <c r="N8" s="980"/>
      <c r="O8" s="980"/>
      <c r="P8" s="983"/>
      <c r="Q8" s="569" t="s">
        <v>87</v>
      </c>
      <c r="R8" s="983"/>
      <c r="S8" s="569" t="s">
        <v>87</v>
      </c>
      <c r="T8" s="569" t="s">
        <v>49</v>
      </c>
      <c r="U8" s="980"/>
      <c r="V8" s="569" t="s">
        <v>5</v>
      </c>
      <c r="W8" s="569" t="s">
        <v>6</v>
      </c>
      <c r="X8" s="980"/>
      <c r="Y8" s="983"/>
      <c r="Z8" s="983"/>
      <c r="AA8" s="979"/>
      <c r="AB8" s="979"/>
      <c r="AC8" s="979"/>
    </row>
    <row r="9" spans="1:33" s="572" customFormat="1" ht="13.5">
      <c r="A9" s="570" t="s">
        <v>9</v>
      </c>
      <c r="B9" s="570" t="s">
        <v>10</v>
      </c>
      <c r="C9" s="570">
        <v>1</v>
      </c>
      <c r="D9" s="570">
        <v>2</v>
      </c>
      <c r="E9" s="570"/>
      <c r="F9" s="570"/>
      <c r="G9" s="570">
        <v>3</v>
      </c>
      <c r="H9" s="570">
        <v>4</v>
      </c>
      <c r="I9" s="570">
        <v>5</v>
      </c>
      <c r="J9" s="570">
        <v>6</v>
      </c>
      <c r="K9" s="570">
        <v>7</v>
      </c>
      <c r="L9" s="570">
        <v>8</v>
      </c>
      <c r="M9" s="570">
        <v>5</v>
      </c>
      <c r="N9" s="570"/>
      <c r="O9" s="570">
        <v>6</v>
      </c>
      <c r="P9" s="570">
        <v>7</v>
      </c>
      <c r="Q9" s="570"/>
      <c r="R9" s="570">
        <v>8</v>
      </c>
      <c r="S9" s="570">
        <v>9</v>
      </c>
      <c r="T9" s="570">
        <v>15</v>
      </c>
      <c r="U9" s="570">
        <v>10</v>
      </c>
      <c r="V9" s="570">
        <v>11</v>
      </c>
      <c r="W9" s="570">
        <v>12</v>
      </c>
      <c r="X9" s="570">
        <v>15</v>
      </c>
      <c r="Y9" s="570">
        <v>16</v>
      </c>
      <c r="Z9" s="570">
        <v>17</v>
      </c>
      <c r="AA9" s="571" t="s">
        <v>194</v>
      </c>
      <c r="AB9" s="571" t="s">
        <v>195</v>
      </c>
      <c r="AC9" s="571" t="s">
        <v>196</v>
      </c>
    </row>
    <row r="10" spans="1:33" s="574" customFormat="1" ht="35.1" customHeight="1">
      <c r="A10" s="573"/>
      <c r="B10" s="573" t="s">
        <v>68</v>
      </c>
      <c r="C10" s="70">
        <f t="shared" ref="C10:N10" si="0">SUM(C11:C18)</f>
        <v>5123075000000</v>
      </c>
      <c r="D10" s="70">
        <f t="shared" si="0"/>
        <v>274293000000</v>
      </c>
      <c r="E10" s="70">
        <f t="shared" si="0"/>
        <v>0</v>
      </c>
      <c r="F10" s="70">
        <f t="shared" si="0"/>
        <v>0</v>
      </c>
      <c r="G10" s="70">
        <f t="shared" si="0"/>
        <v>3724314000000</v>
      </c>
      <c r="H10" s="70">
        <f t="shared" si="0"/>
        <v>2157535000000</v>
      </c>
      <c r="I10" s="70">
        <f t="shared" si="0"/>
        <v>0</v>
      </c>
      <c r="J10" s="70">
        <f t="shared" si="0"/>
        <v>991655000000</v>
      </c>
      <c r="K10" s="70">
        <f t="shared" si="0"/>
        <v>809108000000</v>
      </c>
      <c r="L10" s="70">
        <f t="shared" si="0"/>
        <v>172547000000</v>
      </c>
      <c r="M10" s="70">
        <f t="shared" si="0"/>
        <v>42408000000</v>
      </c>
      <c r="N10" s="70">
        <f t="shared" si="0"/>
        <v>90405000000</v>
      </c>
      <c r="O10" s="70">
        <f>SUM(O11:O18)</f>
        <v>7580018092114</v>
      </c>
      <c r="P10" s="70">
        <f>SUM(P11:P18)</f>
        <v>345213237810</v>
      </c>
      <c r="Q10" s="70">
        <f>SUM(Q11:Q18)</f>
        <v>63746197648</v>
      </c>
      <c r="R10" s="70">
        <f>SUM(R11:R18)</f>
        <v>4087830436292</v>
      </c>
      <c r="S10" s="70">
        <f>SUM(S11:S18)</f>
        <v>2062199396197</v>
      </c>
      <c r="T10" s="70"/>
      <c r="U10" s="70">
        <f>SUM(U11:U18)</f>
        <v>1104888549893</v>
      </c>
      <c r="V10" s="70">
        <f>SUM(V11:V18)</f>
        <v>909881975013</v>
      </c>
      <c r="W10" s="70">
        <f>SUM(W11:W18)</f>
        <v>195006574880</v>
      </c>
      <c r="X10" s="70">
        <f>SUM(X11:X18)</f>
        <v>633132360040</v>
      </c>
      <c r="Y10" s="70">
        <f t="shared" ref="Y10:Z10" si="1">SUM(Y11:Y18)</f>
        <v>1130691486524</v>
      </c>
      <c r="Z10" s="70">
        <f t="shared" si="1"/>
        <v>278262021555</v>
      </c>
      <c r="AA10" s="73">
        <f t="shared" ref="AA10:AB18" si="2">+O10/C10</f>
        <v>1.4795836664725774</v>
      </c>
      <c r="AB10" s="73">
        <f t="shared" si="2"/>
        <v>1.2585564991086173</v>
      </c>
      <c r="AC10" s="73">
        <f>+R10/G10</f>
        <v>1.0976062803222284</v>
      </c>
    </row>
    <row r="11" spans="1:33" s="576" customFormat="1" ht="35.1" customHeight="1">
      <c r="A11" s="71">
        <v>1</v>
      </c>
      <c r="B11" s="575" t="s">
        <v>147</v>
      </c>
      <c r="C11" s="72">
        <f>+D11+G11+J11+M11+N11</f>
        <v>522344000000</v>
      </c>
      <c r="D11" s="72">
        <v>25562000000</v>
      </c>
      <c r="E11" s="72"/>
      <c r="F11" s="72"/>
      <c r="G11" s="72">
        <v>422802000000</v>
      </c>
      <c r="H11" s="72">
        <v>245459000000</v>
      </c>
      <c r="I11" s="72"/>
      <c r="J11" s="72">
        <v>59818000000</v>
      </c>
      <c r="K11" s="72">
        <f>11564000000+34737000000</f>
        <v>46301000000</v>
      </c>
      <c r="L11" s="72">
        <f>329000000+13188000000</f>
        <v>13517000000</v>
      </c>
      <c r="M11" s="72">
        <v>5010000000</v>
      </c>
      <c r="N11" s="72">
        <f>8840000000+312000000</f>
        <v>9152000000</v>
      </c>
      <c r="O11" s="72">
        <f>+P11+R11+U11+X11+Y11+Z11</f>
        <v>684347256787</v>
      </c>
      <c r="P11" s="72">
        <f>71131369050-V11</f>
        <v>25624865996</v>
      </c>
      <c r="Q11" s="72">
        <v>5230406000</v>
      </c>
      <c r="R11" s="72">
        <f>466208442872-W11</f>
        <v>450151760003</v>
      </c>
      <c r="S11" s="72">
        <f>232433795552-W11</f>
        <v>216377112683</v>
      </c>
      <c r="T11" s="72"/>
      <c r="U11" s="72">
        <f>+V11+W11</f>
        <v>61563185923</v>
      </c>
      <c r="V11" s="14">
        <v>45506503054</v>
      </c>
      <c r="W11" s="14">
        <v>16056682869</v>
      </c>
      <c r="X11" s="72">
        <v>15810581498</v>
      </c>
      <c r="Y11" s="72">
        <v>93591454243</v>
      </c>
      <c r="Z11" s="72">
        <v>37605409124</v>
      </c>
      <c r="AA11" s="74">
        <f>+O11/C11</f>
        <v>1.310146678792137</v>
      </c>
      <c r="AB11" s="74">
        <f>+P11/D11</f>
        <v>1.0024593535717079</v>
      </c>
      <c r="AC11" s="74">
        <f t="shared" ref="AC11:AC18" si="3">+R11/G11</f>
        <v>1.0646869220178712</v>
      </c>
    </row>
    <row r="12" spans="1:33" s="576" customFormat="1" ht="35.1" customHeight="1">
      <c r="A12" s="71">
        <v>2</v>
      </c>
      <c r="B12" s="575" t="s">
        <v>148</v>
      </c>
      <c r="C12" s="72">
        <f t="shared" ref="C12:C18" si="4">+D12+G12+J12+M12+N12</f>
        <v>832517000000</v>
      </c>
      <c r="D12" s="72">
        <v>24993000000</v>
      </c>
      <c r="E12" s="72"/>
      <c r="F12" s="72"/>
      <c r="G12" s="72">
        <v>595544000000</v>
      </c>
      <c r="H12" s="72">
        <v>371978000000</v>
      </c>
      <c r="I12" s="72"/>
      <c r="J12" s="72">
        <v>199661000000</v>
      </c>
      <c r="K12" s="72">
        <f>71573000000+82860000000</f>
        <v>154433000000</v>
      </c>
      <c r="L12" s="72">
        <f>12790000000+22438000000</f>
        <v>35228000000</v>
      </c>
      <c r="M12" s="72">
        <v>7345000000</v>
      </c>
      <c r="N12" s="72">
        <f>3246000000+1728000000</f>
        <v>4974000000</v>
      </c>
      <c r="O12" s="72">
        <f t="shared" ref="O12:O18" si="5">+P12+R12+U12+X12+Y12+Z12</f>
        <v>1326492331885</v>
      </c>
      <c r="P12" s="577">
        <f>209656265341-V12</f>
        <v>32051776433</v>
      </c>
      <c r="Q12" s="72">
        <v>19800970651</v>
      </c>
      <c r="R12" s="72">
        <f>687072852585-W12</f>
        <v>648737848412</v>
      </c>
      <c r="S12" s="72">
        <v>349338740928</v>
      </c>
      <c r="T12" s="72"/>
      <c r="U12" s="72">
        <f t="shared" ref="U12:U18" si="6">+V12+W12</f>
        <v>215939493081</v>
      </c>
      <c r="V12" s="14">
        <v>177604488908</v>
      </c>
      <c r="W12" s="14">
        <v>38335004173</v>
      </c>
      <c r="X12" s="72">
        <v>96110051311</v>
      </c>
      <c r="Y12" s="72">
        <v>269082163016</v>
      </c>
      <c r="Z12" s="72">
        <v>64570999632</v>
      </c>
      <c r="AA12" s="74">
        <f t="shared" si="2"/>
        <v>1.5933516455339651</v>
      </c>
      <c r="AB12" s="74">
        <f t="shared" si="2"/>
        <v>1.2824301377585725</v>
      </c>
      <c r="AC12" s="74">
        <f t="shared" si="3"/>
        <v>1.0893197621200112</v>
      </c>
    </row>
    <row r="13" spans="1:33" s="576" customFormat="1" ht="35.1" customHeight="1">
      <c r="A13" s="71">
        <v>3</v>
      </c>
      <c r="B13" s="575" t="s">
        <v>149</v>
      </c>
      <c r="C13" s="72">
        <f t="shared" si="4"/>
        <v>868714000000</v>
      </c>
      <c r="D13" s="72">
        <v>30189000000</v>
      </c>
      <c r="E13" s="72"/>
      <c r="F13" s="72"/>
      <c r="G13" s="72">
        <v>624128000000</v>
      </c>
      <c r="H13" s="72">
        <v>384505000000</v>
      </c>
      <c r="I13" s="72"/>
      <c r="J13" s="72">
        <v>196091000000</v>
      </c>
      <c r="K13" s="72">
        <f>74666000000+83420000000</f>
        <v>158086000000</v>
      </c>
      <c r="L13" s="72">
        <f>11806000000+26199000000</f>
        <v>38005000000</v>
      </c>
      <c r="M13" s="72">
        <v>7698000000</v>
      </c>
      <c r="N13" s="72">
        <f>6897000000+3711000000</f>
        <v>10608000000</v>
      </c>
      <c r="O13" s="72">
        <f t="shared" si="5"/>
        <v>1294053304174</v>
      </c>
      <c r="P13" s="72">
        <f>219219449462-V13</f>
        <v>36582233600</v>
      </c>
      <c r="Q13" s="72">
        <v>3883167000</v>
      </c>
      <c r="R13" s="72">
        <f>696659158536-W13</f>
        <v>653709143686</v>
      </c>
      <c r="S13" s="72">
        <v>359995962800</v>
      </c>
      <c r="T13" s="72"/>
      <c r="U13" s="72">
        <f t="shared" si="6"/>
        <v>225587230712</v>
      </c>
      <c r="V13" s="14">
        <v>182637215862</v>
      </c>
      <c r="W13" s="14">
        <v>42950014850</v>
      </c>
      <c r="X13" s="72">
        <v>119102987800</v>
      </c>
      <c r="Y13" s="72">
        <v>239522219506</v>
      </c>
      <c r="Z13" s="72">
        <v>19549488870</v>
      </c>
      <c r="AA13" s="74">
        <f t="shared" si="2"/>
        <v>1.4896194883172138</v>
      </c>
      <c r="AB13" s="74">
        <f t="shared" si="2"/>
        <v>1.2117736129053629</v>
      </c>
      <c r="AC13" s="74">
        <f t="shared" si="3"/>
        <v>1.0473959567364386</v>
      </c>
    </row>
    <row r="14" spans="1:33" s="576" customFormat="1" ht="35.1" customHeight="1">
      <c r="A14" s="71">
        <v>4</v>
      </c>
      <c r="B14" s="575" t="s">
        <v>150</v>
      </c>
      <c r="C14" s="72">
        <f>+D14+G14+J14+M14+N14</f>
        <v>465889000000</v>
      </c>
      <c r="D14" s="72">
        <v>21472000000</v>
      </c>
      <c r="E14" s="72"/>
      <c r="F14" s="72"/>
      <c r="G14" s="72">
        <v>316808000000</v>
      </c>
      <c r="H14" s="72">
        <v>177486000000</v>
      </c>
      <c r="I14" s="72"/>
      <c r="J14" s="72">
        <v>112295000000</v>
      </c>
      <c r="K14" s="72">
        <f>55278000000+35220000000</f>
        <v>90498000000</v>
      </c>
      <c r="L14" s="72">
        <f>11430000000+10367000000</f>
        <v>21797000000</v>
      </c>
      <c r="M14" s="72">
        <v>3609000000</v>
      </c>
      <c r="N14" s="72">
        <f>11397000000+308000000</f>
        <v>11705000000</v>
      </c>
      <c r="O14" s="72">
        <f t="shared" si="5"/>
        <v>787933010800</v>
      </c>
      <c r="P14" s="72">
        <f>152392957204-V14</f>
        <v>23389088044</v>
      </c>
      <c r="Q14" s="72">
        <v>2351531600</v>
      </c>
      <c r="R14" s="72">
        <f>346230635734-W14</f>
        <v>324128156734</v>
      </c>
      <c r="S14" s="72">
        <v>166619960781</v>
      </c>
      <c r="T14" s="72"/>
      <c r="U14" s="72">
        <f t="shared" si="6"/>
        <v>151106348160</v>
      </c>
      <c r="V14" s="14">
        <v>129003869160</v>
      </c>
      <c r="W14" s="14">
        <v>22102479000</v>
      </c>
      <c r="X14" s="72">
        <v>97638041804</v>
      </c>
      <c r="Y14" s="72">
        <v>131174851400</v>
      </c>
      <c r="Z14" s="72">
        <v>60496524658</v>
      </c>
      <c r="AA14" s="74">
        <f t="shared" si="2"/>
        <v>1.6912462213102262</v>
      </c>
      <c r="AB14" s="74">
        <f t="shared" si="2"/>
        <v>1.0892831615126677</v>
      </c>
      <c r="AC14" s="74">
        <f t="shared" si="3"/>
        <v>1.0231059718630842</v>
      </c>
    </row>
    <row r="15" spans="1:33" s="805" customFormat="1" ht="35.1" customHeight="1">
      <c r="A15" s="801">
        <v>5</v>
      </c>
      <c r="B15" s="802" t="s">
        <v>151</v>
      </c>
      <c r="C15" s="803">
        <f t="shared" si="4"/>
        <v>760338000000</v>
      </c>
      <c r="D15" s="803">
        <v>25266000000</v>
      </c>
      <c r="E15" s="803"/>
      <c r="F15" s="803"/>
      <c r="G15" s="803">
        <v>526180000000</v>
      </c>
      <c r="H15" s="803">
        <v>325003000000</v>
      </c>
      <c r="I15" s="803"/>
      <c r="J15" s="803">
        <v>160008000000</v>
      </c>
      <c r="K15" s="803">
        <f>64599000000+65745000000</f>
        <v>130344000000</v>
      </c>
      <c r="L15" s="803">
        <f>11206000000+18458000000</f>
        <v>29664000000</v>
      </c>
      <c r="M15" s="803">
        <v>5728000000</v>
      </c>
      <c r="N15" s="803">
        <f>24993000000+18163000000</f>
        <v>43156000000</v>
      </c>
      <c r="O15" s="803">
        <f t="shared" si="5"/>
        <v>1139023111767</v>
      </c>
      <c r="P15" s="803">
        <f>194443572705-V15-2747000000</f>
        <v>46506119530</v>
      </c>
      <c r="Q15" s="803">
        <v>716796000</v>
      </c>
      <c r="R15" s="803">
        <f>657575869260-W15</f>
        <v>624225159260</v>
      </c>
      <c r="S15" s="803">
        <v>310218919582</v>
      </c>
      <c r="T15" s="803"/>
      <c r="U15" s="803">
        <f t="shared" si="6"/>
        <v>178541163175</v>
      </c>
      <c r="V15" s="17">
        <f>147937453175-2747000000</f>
        <v>145190453175</v>
      </c>
      <c r="W15" s="17">
        <v>33350710000</v>
      </c>
      <c r="X15" s="803">
        <f>65711152929+2747000000</f>
        <v>68458152929</v>
      </c>
      <c r="Y15" s="803">
        <v>177752000617</v>
      </c>
      <c r="Z15" s="803">
        <v>43540516256</v>
      </c>
      <c r="AA15" s="804">
        <f t="shared" si="2"/>
        <v>1.4980483834386813</v>
      </c>
      <c r="AB15" s="804">
        <f t="shared" si="2"/>
        <v>1.8406601571281564</v>
      </c>
      <c r="AC15" s="804">
        <f t="shared" si="3"/>
        <v>1.1863338767341973</v>
      </c>
    </row>
    <row r="16" spans="1:33" s="805" customFormat="1" ht="35.1" customHeight="1">
      <c r="A16" s="801">
        <v>6</v>
      </c>
      <c r="B16" s="802" t="s">
        <v>152</v>
      </c>
      <c r="C16" s="803">
        <f>+D16+G16+J16+M16+N16</f>
        <v>639054000000</v>
      </c>
      <c r="D16" s="803">
        <v>39503000000</v>
      </c>
      <c r="E16" s="803"/>
      <c r="F16" s="803"/>
      <c r="G16" s="803">
        <v>460546000000</v>
      </c>
      <c r="H16" s="803">
        <v>272602000000</v>
      </c>
      <c r="I16" s="803"/>
      <c r="J16" s="803">
        <v>129749000000</v>
      </c>
      <c r="K16" s="803">
        <f>87922000000+25775000000</f>
        <v>113697000000</v>
      </c>
      <c r="L16" s="803">
        <f>7879000000+8173000000</f>
        <v>16052000000</v>
      </c>
      <c r="M16" s="803">
        <v>5366000000</v>
      </c>
      <c r="N16" s="803">
        <f>2492000000+1398000000</f>
        <v>3890000000</v>
      </c>
      <c r="O16" s="803">
        <f t="shared" si="5"/>
        <v>820155555348</v>
      </c>
      <c r="P16" s="803">
        <f>155405548749-V16-136085833</f>
        <v>41078285160</v>
      </c>
      <c r="Q16" s="803">
        <v>11972561500</v>
      </c>
      <c r="R16" s="803">
        <f>508802933922-W16</f>
        <v>489070593541</v>
      </c>
      <c r="S16" s="803">
        <v>270112471038</v>
      </c>
      <c r="T16" s="803"/>
      <c r="U16" s="803">
        <f t="shared" si="6"/>
        <v>133923518137</v>
      </c>
      <c r="V16" s="17">
        <f>114327263589-136085833</f>
        <v>114191177756</v>
      </c>
      <c r="W16" s="17">
        <v>19732340381</v>
      </c>
      <c r="X16" s="803">
        <f>41469898613+136085833</f>
        <v>41605984446</v>
      </c>
      <c r="Y16" s="803">
        <v>87177943957</v>
      </c>
      <c r="Z16" s="803">
        <v>27299230107</v>
      </c>
      <c r="AA16" s="804">
        <f t="shared" si="2"/>
        <v>1.2833900661728117</v>
      </c>
      <c r="AB16" s="804">
        <f t="shared" si="2"/>
        <v>1.0398776082829153</v>
      </c>
      <c r="AC16" s="804">
        <f t="shared" si="3"/>
        <v>1.0619364700616225</v>
      </c>
    </row>
    <row r="17" spans="1:29" s="576" customFormat="1" ht="35.1" customHeight="1">
      <c r="A17" s="71">
        <v>7</v>
      </c>
      <c r="B17" s="575" t="s">
        <v>154</v>
      </c>
      <c r="C17" s="72">
        <f t="shared" si="4"/>
        <v>626412000000</v>
      </c>
      <c r="D17" s="72">
        <v>40267000000</v>
      </c>
      <c r="E17" s="72"/>
      <c r="F17" s="72"/>
      <c r="G17" s="72">
        <v>446727000000</v>
      </c>
      <c r="H17" s="72">
        <v>245390000000</v>
      </c>
      <c r="I17" s="72"/>
      <c r="J17" s="72">
        <v>128007000000</v>
      </c>
      <c r="K17" s="72">
        <f>85646000000+25188000000</f>
        <v>110834000000</v>
      </c>
      <c r="L17" s="72">
        <f>7651000000+9522000000</f>
        <v>17173000000</v>
      </c>
      <c r="M17" s="72">
        <v>4660000000</v>
      </c>
      <c r="N17" s="72">
        <f>1921000000+4830000000</f>
        <v>6751000000</v>
      </c>
      <c r="O17" s="72">
        <f t="shared" si="5"/>
        <v>860700356968</v>
      </c>
      <c r="P17" s="72">
        <f>162899973743-V17</f>
        <v>54234540602</v>
      </c>
      <c r="Q17" s="72">
        <v>15979246564</v>
      </c>
      <c r="R17" s="72">
        <f>504090737263-W17</f>
        <v>482462261363</v>
      </c>
      <c r="S17" s="72">
        <v>243859700289</v>
      </c>
      <c r="T17" s="72"/>
      <c r="U17" s="72">
        <f t="shared" si="6"/>
        <v>130293909041</v>
      </c>
      <c r="V17" s="14">
        <v>108665433141</v>
      </c>
      <c r="W17" s="14">
        <v>21628475900</v>
      </c>
      <c r="X17" s="72">
        <v>83049830677</v>
      </c>
      <c r="Y17" s="72">
        <v>93880119000</v>
      </c>
      <c r="Z17" s="72">
        <v>16779696285</v>
      </c>
      <c r="AA17" s="74">
        <f t="shared" si="2"/>
        <v>1.3740163933130272</v>
      </c>
      <c r="AB17" s="74">
        <f t="shared" si="2"/>
        <v>1.3468731368614497</v>
      </c>
      <c r="AC17" s="74">
        <f t="shared" si="3"/>
        <v>1.0799935113906256</v>
      </c>
    </row>
    <row r="18" spans="1:29" s="576" customFormat="1" ht="35.1" customHeight="1">
      <c r="A18" s="71">
        <v>8</v>
      </c>
      <c r="B18" s="578" t="s">
        <v>153</v>
      </c>
      <c r="C18" s="72">
        <f t="shared" si="4"/>
        <v>407807000000</v>
      </c>
      <c r="D18" s="72">
        <v>67041000000</v>
      </c>
      <c r="E18" s="72"/>
      <c r="F18" s="72"/>
      <c r="G18" s="72">
        <v>331579000000</v>
      </c>
      <c r="H18" s="72">
        <v>135112000000</v>
      </c>
      <c r="I18" s="72"/>
      <c r="J18" s="72">
        <v>6026000000</v>
      </c>
      <c r="K18" s="72">
        <v>4915000000</v>
      </c>
      <c r="L18" s="72">
        <f>6000000+1105000000</f>
        <v>1111000000</v>
      </c>
      <c r="M18" s="72">
        <v>2992000000</v>
      </c>
      <c r="N18" s="72">
        <v>169000000</v>
      </c>
      <c r="O18" s="72">
        <f t="shared" si="5"/>
        <v>667313164385</v>
      </c>
      <c r="P18" s="72">
        <f>92829162402-V18</f>
        <v>85746328445</v>
      </c>
      <c r="Q18" s="72">
        <v>3811518333</v>
      </c>
      <c r="R18" s="72">
        <f>416196381000-W18</f>
        <v>415345513293</v>
      </c>
      <c r="S18" s="72">
        <v>145676528096</v>
      </c>
      <c r="T18" s="72"/>
      <c r="U18" s="72">
        <f t="shared" si="6"/>
        <v>7933701664</v>
      </c>
      <c r="V18" s="14">
        <v>7082833957</v>
      </c>
      <c r="W18" s="14">
        <v>850867707</v>
      </c>
      <c r="X18" s="72">
        <v>111356729575</v>
      </c>
      <c r="Y18" s="72">
        <v>38510734785</v>
      </c>
      <c r="Z18" s="72">
        <v>8420156623</v>
      </c>
      <c r="AA18" s="74">
        <f t="shared" si="2"/>
        <v>1.6363455369451725</v>
      </c>
      <c r="AB18" s="74">
        <f t="shared" si="2"/>
        <v>1.2790132671797856</v>
      </c>
      <c r="AC18" s="74">
        <f t="shared" si="3"/>
        <v>1.2526291269742655</v>
      </c>
    </row>
    <row r="19" spans="1:29" s="576" customFormat="1" ht="24" customHeight="1">
      <c r="A19" s="23"/>
      <c r="B19" s="23"/>
      <c r="C19" s="23"/>
      <c r="D19" s="23"/>
      <c r="E19" s="23"/>
      <c r="F19" s="23"/>
      <c r="G19" s="23"/>
      <c r="H19" s="23"/>
      <c r="I19" s="23"/>
      <c r="J19" s="23"/>
      <c r="K19" s="23"/>
      <c r="L19" s="23"/>
      <c r="M19" s="23"/>
      <c r="N19" s="23"/>
      <c r="O19" s="23"/>
      <c r="P19" s="23"/>
      <c r="Q19" s="23"/>
      <c r="R19" s="23"/>
      <c r="S19" s="23"/>
      <c r="T19" s="23"/>
      <c r="U19" s="23"/>
      <c r="V19" s="23"/>
      <c r="W19" s="23"/>
      <c r="X19" s="23"/>
      <c r="Y19" s="23"/>
      <c r="Z19" s="23"/>
      <c r="AA19" s="5"/>
      <c r="AB19" s="5"/>
      <c r="AC19" s="5"/>
    </row>
    <row r="20" spans="1:29" ht="15.75">
      <c r="J20" s="23"/>
      <c r="K20" s="23"/>
      <c r="L20" s="23"/>
      <c r="M20" s="23"/>
      <c r="N20" s="23"/>
    </row>
    <row r="21" spans="1:29" ht="15.75">
      <c r="J21" s="23"/>
      <c r="K21" s="23"/>
      <c r="L21" s="23"/>
      <c r="M21" s="23"/>
      <c r="N21" s="23"/>
    </row>
    <row r="22" spans="1:29" ht="15.75">
      <c r="J22" s="23"/>
      <c r="K22" s="23"/>
      <c r="L22" s="23"/>
      <c r="M22" s="23"/>
      <c r="N22" s="23"/>
    </row>
    <row r="23" spans="1:29" ht="15.75">
      <c r="J23" s="23"/>
      <c r="K23" s="23"/>
      <c r="L23" s="23"/>
      <c r="M23" s="23"/>
      <c r="N23" s="23"/>
    </row>
    <row r="24" spans="1:29" ht="15.75">
      <c r="J24" s="23"/>
      <c r="K24" s="23"/>
      <c r="L24" s="23"/>
      <c r="M24" s="23"/>
      <c r="N24" s="23"/>
    </row>
    <row r="25" spans="1:29" ht="15.75">
      <c r="J25" s="23"/>
      <c r="K25" s="23"/>
      <c r="L25" s="23"/>
      <c r="M25" s="23"/>
      <c r="N25" s="23"/>
    </row>
    <row r="26" spans="1:29" ht="15.75">
      <c r="J26" s="23"/>
      <c r="K26" s="23"/>
      <c r="L26" s="23"/>
      <c r="M26" s="23"/>
      <c r="N26" s="23"/>
    </row>
  </sheetData>
  <mergeCells count="34">
    <mergeCell ref="N6:N8"/>
    <mergeCell ref="O6:O8"/>
    <mergeCell ref="J7:J8"/>
    <mergeCell ref="K7:L7"/>
    <mergeCell ref="D6:D8"/>
    <mergeCell ref="G6:I6"/>
    <mergeCell ref="J6:L6"/>
    <mergeCell ref="M6:M8"/>
    <mergeCell ref="G7:G8"/>
    <mergeCell ref="H7:I7"/>
    <mergeCell ref="R7:R8"/>
    <mergeCell ref="S7:T7"/>
    <mergeCell ref="R6:T6"/>
    <mergeCell ref="O5:Z5"/>
    <mergeCell ref="Z6:Z8"/>
    <mergeCell ref="U7:U8"/>
    <mergeCell ref="V7:W7"/>
    <mergeCell ref="P7:P8"/>
    <mergeCell ref="AA4:AC4"/>
    <mergeCell ref="W1:AC1"/>
    <mergeCell ref="AA6:AA8"/>
    <mergeCell ref="AB6:AB8"/>
    <mergeCell ref="AC6:AC8"/>
    <mergeCell ref="U6:W6"/>
    <mergeCell ref="X6:X8"/>
    <mergeCell ref="Y6:Y8"/>
    <mergeCell ref="A2:AC2"/>
    <mergeCell ref="A3:AC3"/>
    <mergeCell ref="A5:A8"/>
    <mergeCell ref="B5:B8"/>
    <mergeCell ref="C5:N5"/>
    <mergeCell ref="AA5:AC5"/>
    <mergeCell ref="C6:C8"/>
    <mergeCell ref="P6:Q6"/>
  </mergeCells>
  <printOptions horizontalCentered="1"/>
  <pageMargins left="0.24" right="0.16" top="0.5" bottom="0.5" header="0.3" footer="0.3"/>
  <pageSetup paperSize="9" scale="43" orientation="landscape" r:id="rId1"/>
  <headerFooter>
    <oddHeader>&amp;C&amp;P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9"/>
  <sheetViews>
    <sheetView workbookViewId="0">
      <selection activeCell="L13" sqref="L13"/>
    </sheetView>
  </sheetViews>
  <sheetFormatPr defaultRowHeight="12.75"/>
  <cols>
    <col min="1" max="1" width="3.625" style="6" customWidth="1"/>
    <col min="2" max="2" width="18.75" style="6" customWidth="1"/>
    <col min="3" max="4" width="12.125" style="6" bestFit="1" customWidth="1"/>
    <col min="5" max="5" width="11" style="6" bestFit="1" customWidth="1"/>
    <col min="6" max="6" width="6.625" style="6" customWidth="1"/>
    <col min="7" max="7" width="11" style="6" bestFit="1" customWidth="1"/>
    <col min="8" max="8" width="12.75" style="6" hidden="1" customWidth="1"/>
    <col min="9" max="9" width="12.5" style="6" hidden="1" customWidth="1"/>
    <col min="10" max="10" width="13.375" style="6" customWidth="1"/>
    <col min="11" max="11" width="12.25" style="6" customWidth="1"/>
    <col min="12" max="12" width="13" style="6" customWidth="1"/>
    <col min="13" max="13" width="12.75" style="6" customWidth="1"/>
    <col min="14" max="14" width="5.875" style="6" customWidth="1"/>
    <col min="15" max="15" width="12.625" style="6" customWidth="1"/>
    <col min="16" max="16" width="11.125" style="6" customWidth="1"/>
    <col min="17" max="17" width="11.75" style="6" customWidth="1"/>
    <col min="18" max="18" width="12.625" style="6" customWidth="1"/>
    <col min="19" max="19" width="5.75" style="6" customWidth="1"/>
    <col min="20" max="20" width="6.5" style="6" customWidth="1"/>
    <col min="21" max="21" width="6.625" style="6" customWidth="1"/>
    <col min="22" max="22" width="5" style="6" customWidth="1"/>
    <col min="23" max="24" width="7" style="6" customWidth="1"/>
    <col min="25" max="25" width="7.625" style="6" customWidth="1"/>
    <col min="26" max="26" width="7.25" style="6" customWidth="1"/>
    <col min="27" max="27" width="9" style="6"/>
    <col min="28" max="28" width="11" style="6" hidden="1" customWidth="1"/>
    <col min="29" max="256" width="9" style="6"/>
    <col min="257" max="257" width="3.625" style="6" customWidth="1"/>
    <col min="258" max="258" width="19.5" style="6" customWidth="1"/>
    <col min="259" max="259" width="16.875" style="6" bestFit="1" customWidth="1"/>
    <col min="260" max="260" width="17.375" style="6" customWidth="1"/>
    <col min="261" max="261" width="18.125" style="6" customWidth="1"/>
    <col min="262" max="262" width="9.875" style="6" customWidth="1"/>
    <col min="263" max="263" width="16.25" style="6" customWidth="1"/>
    <col min="264" max="264" width="10.625" style="6" customWidth="1"/>
    <col min="265" max="265" width="15.875" style="6" customWidth="1"/>
    <col min="266" max="266" width="10.125" style="6" customWidth="1"/>
    <col min="267" max="267" width="17.875" style="6" customWidth="1"/>
    <col min="268" max="268" width="16.875" style="6" bestFit="1" customWidth="1"/>
    <col min="269" max="269" width="17.875" style="6" customWidth="1"/>
    <col min="270" max="270" width="9.5" style="6" customWidth="1"/>
    <col min="271" max="271" width="18.625" style="6" customWidth="1"/>
    <col min="272" max="272" width="11" style="6" customWidth="1"/>
    <col min="273" max="273" width="16.5" style="6" customWidth="1"/>
    <col min="274" max="274" width="15.625" style="6" customWidth="1"/>
    <col min="275" max="275" width="7.125" style="6" customWidth="1"/>
    <col min="276" max="276" width="8" style="6" customWidth="1"/>
    <col min="277" max="277" width="7.875" style="6" bestFit="1" customWidth="1"/>
    <col min="278" max="282" width="8.5" style="6" customWidth="1"/>
    <col min="283" max="512" width="9" style="6"/>
    <col min="513" max="513" width="3.625" style="6" customWidth="1"/>
    <col min="514" max="514" width="19.5" style="6" customWidth="1"/>
    <col min="515" max="515" width="16.875" style="6" bestFit="1" customWidth="1"/>
    <col min="516" max="516" width="17.375" style="6" customWidth="1"/>
    <col min="517" max="517" width="18.125" style="6" customWidth="1"/>
    <col min="518" max="518" width="9.875" style="6" customWidth="1"/>
    <col min="519" max="519" width="16.25" style="6" customWidth="1"/>
    <col min="520" max="520" width="10.625" style="6" customWidth="1"/>
    <col min="521" max="521" width="15.875" style="6" customWidth="1"/>
    <col min="522" max="522" width="10.125" style="6" customWidth="1"/>
    <col min="523" max="523" width="17.875" style="6" customWidth="1"/>
    <col min="524" max="524" width="16.875" style="6" bestFit="1" customWidth="1"/>
    <col min="525" max="525" width="17.875" style="6" customWidth="1"/>
    <col min="526" max="526" width="9.5" style="6" customWidth="1"/>
    <col min="527" max="527" width="18.625" style="6" customWidth="1"/>
    <col min="528" max="528" width="11" style="6" customWidth="1"/>
    <col min="529" max="529" width="16.5" style="6" customWidth="1"/>
    <col min="530" max="530" width="15.625" style="6" customWidth="1"/>
    <col min="531" max="531" width="7.125" style="6" customWidth="1"/>
    <col min="532" max="532" width="8" style="6" customWidth="1"/>
    <col min="533" max="533" width="7.875" style="6" bestFit="1" customWidth="1"/>
    <col min="534" max="538" width="8.5" style="6" customWidth="1"/>
    <col min="539" max="768" width="9" style="6"/>
    <col min="769" max="769" width="3.625" style="6" customWidth="1"/>
    <col min="770" max="770" width="19.5" style="6" customWidth="1"/>
    <col min="771" max="771" width="16.875" style="6" bestFit="1" customWidth="1"/>
    <col min="772" max="772" width="17.375" style="6" customWidth="1"/>
    <col min="773" max="773" width="18.125" style="6" customWidth="1"/>
    <col min="774" max="774" width="9.875" style="6" customWidth="1"/>
    <col min="775" max="775" width="16.25" style="6" customWidth="1"/>
    <col min="776" max="776" width="10.625" style="6" customWidth="1"/>
    <col min="777" max="777" width="15.875" style="6" customWidth="1"/>
    <col min="778" max="778" width="10.125" style="6" customWidth="1"/>
    <col min="779" max="779" width="17.875" style="6" customWidth="1"/>
    <col min="780" max="780" width="16.875" style="6" bestFit="1" customWidth="1"/>
    <col min="781" max="781" width="17.875" style="6" customWidth="1"/>
    <col min="782" max="782" width="9.5" style="6" customWidth="1"/>
    <col min="783" max="783" width="18.625" style="6" customWidth="1"/>
    <col min="784" max="784" width="11" style="6" customWidth="1"/>
    <col min="785" max="785" width="16.5" style="6" customWidth="1"/>
    <col min="786" max="786" width="15.625" style="6" customWidth="1"/>
    <col min="787" max="787" width="7.125" style="6" customWidth="1"/>
    <col min="788" max="788" width="8" style="6" customWidth="1"/>
    <col min="789" max="789" width="7.875" style="6" bestFit="1" customWidth="1"/>
    <col min="790" max="794" width="8.5" style="6" customWidth="1"/>
    <col min="795" max="1024" width="9" style="6"/>
    <col min="1025" max="1025" width="3.625" style="6" customWidth="1"/>
    <col min="1026" max="1026" width="19.5" style="6" customWidth="1"/>
    <col min="1027" max="1027" width="16.875" style="6" bestFit="1" customWidth="1"/>
    <col min="1028" max="1028" width="17.375" style="6" customWidth="1"/>
    <col min="1029" max="1029" width="18.125" style="6" customWidth="1"/>
    <col min="1030" max="1030" width="9.875" style="6" customWidth="1"/>
    <col min="1031" max="1031" width="16.25" style="6" customWidth="1"/>
    <col min="1032" max="1032" width="10.625" style="6" customWidth="1"/>
    <col min="1033" max="1033" width="15.875" style="6" customWidth="1"/>
    <col min="1034" max="1034" width="10.125" style="6" customWidth="1"/>
    <col min="1035" max="1035" width="17.875" style="6" customWidth="1"/>
    <col min="1036" max="1036" width="16.875" style="6" bestFit="1" customWidth="1"/>
    <col min="1037" max="1037" width="17.875" style="6" customWidth="1"/>
    <col min="1038" max="1038" width="9.5" style="6" customWidth="1"/>
    <col min="1039" max="1039" width="18.625" style="6" customWidth="1"/>
    <col min="1040" max="1040" width="11" style="6" customWidth="1"/>
    <col min="1041" max="1041" width="16.5" style="6" customWidth="1"/>
    <col min="1042" max="1042" width="15.625" style="6" customWidth="1"/>
    <col min="1043" max="1043" width="7.125" style="6" customWidth="1"/>
    <col min="1044" max="1044" width="8" style="6" customWidth="1"/>
    <col min="1045" max="1045" width="7.875" style="6" bestFit="1" customWidth="1"/>
    <col min="1046" max="1050" width="8.5" style="6" customWidth="1"/>
    <col min="1051" max="1280" width="9" style="6"/>
    <col min="1281" max="1281" width="3.625" style="6" customWidth="1"/>
    <col min="1282" max="1282" width="19.5" style="6" customWidth="1"/>
    <col min="1283" max="1283" width="16.875" style="6" bestFit="1" customWidth="1"/>
    <col min="1284" max="1284" width="17.375" style="6" customWidth="1"/>
    <col min="1285" max="1285" width="18.125" style="6" customWidth="1"/>
    <col min="1286" max="1286" width="9.875" style="6" customWidth="1"/>
    <col min="1287" max="1287" width="16.25" style="6" customWidth="1"/>
    <col min="1288" max="1288" width="10.625" style="6" customWidth="1"/>
    <col min="1289" max="1289" width="15.875" style="6" customWidth="1"/>
    <col min="1290" max="1290" width="10.125" style="6" customWidth="1"/>
    <col min="1291" max="1291" width="17.875" style="6" customWidth="1"/>
    <col min="1292" max="1292" width="16.875" style="6" bestFit="1" customWidth="1"/>
    <col min="1293" max="1293" width="17.875" style="6" customWidth="1"/>
    <col min="1294" max="1294" width="9.5" style="6" customWidth="1"/>
    <col min="1295" max="1295" width="18.625" style="6" customWidth="1"/>
    <col min="1296" max="1296" width="11" style="6" customWidth="1"/>
    <col min="1297" max="1297" width="16.5" style="6" customWidth="1"/>
    <col min="1298" max="1298" width="15.625" style="6" customWidth="1"/>
    <col min="1299" max="1299" width="7.125" style="6" customWidth="1"/>
    <col min="1300" max="1300" width="8" style="6" customWidth="1"/>
    <col min="1301" max="1301" width="7.875" style="6" bestFit="1" customWidth="1"/>
    <col min="1302" max="1306" width="8.5" style="6" customWidth="1"/>
    <col min="1307" max="1536" width="9" style="6"/>
    <col min="1537" max="1537" width="3.625" style="6" customWidth="1"/>
    <col min="1538" max="1538" width="19.5" style="6" customWidth="1"/>
    <col min="1539" max="1539" width="16.875" style="6" bestFit="1" customWidth="1"/>
    <col min="1540" max="1540" width="17.375" style="6" customWidth="1"/>
    <col min="1541" max="1541" width="18.125" style="6" customWidth="1"/>
    <col min="1542" max="1542" width="9.875" style="6" customWidth="1"/>
    <col min="1543" max="1543" width="16.25" style="6" customWidth="1"/>
    <col min="1544" max="1544" width="10.625" style="6" customWidth="1"/>
    <col min="1545" max="1545" width="15.875" style="6" customWidth="1"/>
    <col min="1546" max="1546" width="10.125" style="6" customWidth="1"/>
    <col min="1547" max="1547" width="17.875" style="6" customWidth="1"/>
    <col min="1548" max="1548" width="16.875" style="6" bestFit="1" customWidth="1"/>
    <col min="1549" max="1549" width="17.875" style="6" customWidth="1"/>
    <col min="1550" max="1550" width="9.5" style="6" customWidth="1"/>
    <col min="1551" max="1551" width="18.625" style="6" customWidth="1"/>
    <col min="1552" max="1552" width="11" style="6" customWidth="1"/>
    <col min="1553" max="1553" width="16.5" style="6" customWidth="1"/>
    <col min="1554" max="1554" width="15.625" style="6" customWidth="1"/>
    <col min="1555" max="1555" width="7.125" style="6" customWidth="1"/>
    <col min="1556" max="1556" width="8" style="6" customWidth="1"/>
    <col min="1557" max="1557" width="7.875" style="6" bestFit="1" customWidth="1"/>
    <col min="1558" max="1562" width="8.5" style="6" customWidth="1"/>
    <col min="1563" max="1792" width="9" style="6"/>
    <col min="1793" max="1793" width="3.625" style="6" customWidth="1"/>
    <col min="1794" max="1794" width="19.5" style="6" customWidth="1"/>
    <col min="1795" max="1795" width="16.875" style="6" bestFit="1" customWidth="1"/>
    <col min="1796" max="1796" width="17.375" style="6" customWidth="1"/>
    <col min="1797" max="1797" width="18.125" style="6" customWidth="1"/>
    <col min="1798" max="1798" width="9.875" style="6" customWidth="1"/>
    <col min="1799" max="1799" width="16.25" style="6" customWidth="1"/>
    <col min="1800" max="1800" width="10.625" style="6" customWidth="1"/>
    <col min="1801" max="1801" width="15.875" style="6" customWidth="1"/>
    <col min="1802" max="1802" width="10.125" style="6" customWidth="1"/>
    <col min="1803" max="1803" width="17.875" style="6" customWidth="1"/>
    <col min="1804" max="1804" width="16.875" style="6" bestFit="1" customWidth="1"/>
    <col min="1805" max="1805" width="17.875" style="6" customWidth="1"/>
    <col min="1806" max="1806" width="9.5" style="6" customWidth="1"/>
    <col min="1807" max="1807" width="18.625" style="6" customWidth="1"/>
    <col min="1808" max="1808" width="11" style="6" customWidth="1"/>
    <col min="1809" max="1809" width="16.5" style="6" customWidth="1"/>
    <col min="1810" max="1810" width="15.625" style="6" customWidth="1"/>
    <col min="1811" max="1811" width="7.125" style="6" customWidth="1"/>
    <col min="1812" max="1812" width="8" style="6" customWidth="1"/>
    <col min="1813" max="1813" width="7.875" style="6" bestFit="1" customWidth="1"/>
    <col min="1814" max="1818" width="8.5" style="6" customWidth="1"/>
    <col min="1819" max="2048" width="9" style="6"/>
    <col min="2049" max="2049" width="3.625" style="6" customWidth="1"/>
    <col min="2050" max="2050" width="19.5" style="6" customWidth="1"/>
    <col min="2051" max="2051" width="16.875" style="6" bestFit="1" customWidth="1"/>
    <col min="2052" max="2052" width="17.375" style="6" customWidth="1"/>
    <col min="2053" max="2053" width="18.125" style="6" customWidth="1"/>
    <col min="2054" max="2054" width="9.875" style="6" customWidth="1"/>
    <col min="2055" max="2055" width="16.25" style="6" customWidth="1"/>
    <col min="2056" max="2056" width="10.625" style="6" customWidth="1"/>
    <col min="2057" max="2057" width="15.875" style="6" customWidth="1"/>
    <col min="2058" max="2058" width="10.125" style="6" customWidth="1"/>
    <col min="2059" max="2059" width="17.875" style="6" customWidth="1"/>
    <col min="2060" max="2060" width="16.875" style="6" bestFit="1" customWidth="1"/>
    <col min="2061" max="2061" width="17.875" style="6" customWidth="1"/>
    <col min="2062" max="2062" width="9.5" style="6" customWidth="1"/>
    <col min="2063" max="2063" width="18.625" style="6" customWidth="1"/>
    <col min="2064" max="2064" width="11" style="6" customWidth="1"/>
    <col min="2065" max="2065" width="16.5" style="6" customWidth="1"/>
    <col min="2066" max="2066" width="15.625" style="6" customWidth="1"/>
    <col min="2067" max="2067" width="7.125" style="6" customWidth="1"/>
    <col min="2068" max="2068" width="8" style="6" customWidth="1"/>
    <col min="2069" max="2069" width="7.875" style="6" bestFit="1" customWidth="1"/>
    <col min="2070" max="2074" width="8.5" style="6" customWidth="1"/>
    <col min="2075" max="2304" width="9" style="6"/>
    <col min="2305" max="2305" width="3.625" style="6" customWidth="1"/>
    <col min="2306" max="2306" width="19.5" style="6" customWidth="1"/>
    <col min="2307" max="2307" width="16.875" style="6" bestFit="1" customWidth="1"/>
    <col min="2308" max="2308" width="17.375" style="6" customWidth="1"/>
    <col min="2309" max="2309" width="18.125" style="6" customWidth="1"/>
    <col min="2310" max="2310" width="9.875" style="6" customWidth="1"/>
    <col min="2311" max="2311" width="16.25" style="6" customWidth="1"/>
    <col min="2312" max="2312" width="10.625" style="6" customWidth="1"/>
    <col min="2313" max="2313" width="15.875" style="6" customWidth="1"/>
    <col min="2314" max="2314" width="10.125" style="6" customWidth="1"/>
    <col min="2315" max="2315" width="17.875" style="6" customWidth="1"/>
    <col min="2316" max="2316" width="16.875" style="6" bestFit="1" customWidth="1"/>
    <col min="2317" max="2317" width="17.875" style="6" customWidth="1"/>
    <col min="2318" max="2318" width="9.5" style="6" customWidth="1"/>
    <col min="2319" max="2319" width="18.625" style="6" customWidth="1"/>
    <col min="2320" max="2320" width="11" style="6" customWidth="1"/>
    <col min="2321" max="2321" width="16.5" style="6" customWidth="1"/>
    <col min="2322" max="2322" width="15.625" style="6" customWidth="1"/>
    <col min="2323" max="2323" width="7.125" style="6" customWidth="1"/>
    <col min="2324" max="2324" width="8" style="6" customWidth="1"/>
    <col min="2325" max="2325" width="7.875" style="6" bestFit="1" customWidth="1"/>
    <col min="2326" max="2330" width="8.5" style="6" customWidth="1"/>
    <col min="2331" max="2560" width="9" style="6"/>
    <col min="2561" max="2561" width="3.625" style="6" customWidth="1"/>
    <col min="2562" max="2562" width="19.5" style="6" customWidth="1"/>
    <col min="2563" max="2563" width="16.875" style="6" bestFit="1" customWidth="1"/>
    <col min="2564" max="2564" width="17.375" style="6" customWidth="1"/>
    <col min="2565" max="2565" width="18.125" style="6" customWidth="1"/>
    <col min="2566" max="2566" width="9.875" style="6" customWidth="1"/>
    <col min="2567" max="2567" width="16.25" style="6" customWidth="1"/>
    <col min="2568" max="2568" width="10.625" style="6" customWidth="1"/>
    <col min="2569" max="2569" width="15.875" style="6" customWidth="1"/>
    <col min="2570" max="2570" width="10.125" style="6" customWidth="1"/>
    <col min="2571" max="2571" width="17.875" style="6" customWidth="1"/>
    <col min="2572" max="2572" width="16.875" style="6" bestFit="1" customWidth="1"/>
    <col min="2573" max="2573" width="17.875" style="6" customWidth="1"/>
    <col min="2574" max="2574" width="9.5" style="6" customWidth="1"/>
    <col min="2575" max="2575" width="18.625" style="6" customWidth="1"/>
    <col min="2576" max="2576" width="11" style="6" customWidth="1"/>
    <col min="2577" max="2577" width="16.5" style="6" customWidth="1"/>
    <col min="2578" max="2578" width="15.625" style="6" customWidth="1"/>
    <col min="2579" max="2579" width="7.125" style="6" customWidth="1"/>
    <col min="2580" max="2580" width="8" style="6" customWidth="1"/>
    <col min="2581" max="2581" width="7.875" style="6" bestFit="1" customWidth="1"/>
    <col min="2582" max="2586" width="8.5" style="6" customWidth="1"/>
    <col min="2587" max="2816" width="9" style="6"/>
    <col min="2817" max="2817" width="3.625" style="6" customWidth="1"/>
    <col min="2818" max="2818" width="19.5" style="6" customWidth="1"/>
    <col min="2819" max="2819" width="16.875" style="6" bestFit="1" customWidth="1"/>
    <col min="2820" max="2820" width="17.375" style="6" customWidth="1"/>
    <col min="2821" max="2821" width="18.125" style="6" customWidth="1"/>
    <col min="2822" max="2822" width="9.875" style="6" customWidth="1"/>
    <col min="2823" max="2823" width="16.25" style="6" customWidth="1"/>
    <col min="2824" max="2824" width="10.625" style="6" customWidth="1"/>
    <col min="2825" max="2825" width="15.875" style="6" customWidth="1"/>
    <col min="2826" max="2826" width="10.125" style="6" customWidth="1"/>
    <col min="2827" max="2827" width="17.875" style="6" customWidth="1"/>
    <col min="2828" max="2828" width="16.875" style="6" bestFit="1" customWidth="1"/>
    <col min="2829" max="2829" width="17.875" style="6" customWidth="1"/>
    <col min="2830" max="2830" width="9.5" style="6" customWidth="1"/>
    <col min="2831" max="2831" width="18.625" style="6" customWidth="1"/>
    <col min="2832" max="2832" width="11" style="6" customWidth="1"/>
    <col min="2833" max="2833" width="16.5" style="6" customWidth="1"/>
    <col min="2834" max="2834" width="15.625" style="6" customWidth="1"/>
    <col min="2835" max="2835" width="7.125" style="6" customWidth="1"/>
    <col min="2836" max="2836" width="8" style="6" customWidth="1"/>
    <col min="2837" max="2837" width="7.875" style="6" bestFit="1" customWidth="1"/>
    <col min="2838" max="2842" width="8.5" style="6" customWidth="1"/>
    <col min="2843" max="3072" width="9" style="6"/>
    <col min="3073" max="3073" width="3.625" style="6" customWidth="1"/>
    <col min="3074" max="3074" width="19.5" style="6" customWidth="1"/>
    <col min="3075" max="3075" width="16.875" style="6" bestFit="1" customWidth="1"/>
    <col min="3076" max="3076" width="17.375" style="6" customWidth="1"/>
    <col min="3077" max="3077" width="18.125" style="6" customWidth="1"/>
    <col min="3078" max="3078" width="9.875" style="6" customWidth="1"/>
    <col min="3079" max="3079" width="16.25" style="6" customWidth="1"/>
    <col min="3080" max="3080" width="10.625" style="6" customWidth="1"/>
    <col min="3081" max="3081" width="15.875" style="6" customWidth="1"/>
    <col min="3082" max="3082" width="10.125" style="6" customWidth="1"/>
    <col min="3083" max="3083" width="17.875" style="6" customWidth="1"/>
    <col min="3084" max="3084" width="16.875" style="6" bestFit="1" customWidth="1"/>
    <col min="3085" max="3085" width="17.875" style="6" customWidth="1"/>
    <col min="3086" max="3086" width="9.5" style="6" customWidth="1"/>
    <col min="3087" max="3087" width="18.625" style="6" customWidth="1"/>
    <col min="3088" max="3088" width="11" style="6" customWidth="1"/>
    <col min="3089" max="3089" width="16.5" style="6" customWidth="1"/>
    <col min="3090" max="3090" width="15.625" style="6" customWidth="1"/>
    <col min="3091" max="3091" width="7.125" style="6" customWidth="1"/>
    <col min="3092" max="3092" width="8" style="6" customWidth="1"/>
    <col min="3093" max="3093" width="7.875" style="6" bestFit="1" customWidth="1"/>
    <col min="3094" max="3098" width="8.5" style="6" customWidth="1"/>
    <col min="3099" max="3328" width="9" style="6"/>
    <col min="3329" max="3329" width="3.625" style="6" customWidth="1"/>
    <col min="3330" max="3330" width="19.5" style="6" customWidth="1"/>
    <col min="3331" max="3331" width="16.875" style="6" bestFit="1" customWidth="1"/>
    <col min="3332" max="3332" width="17.375" style="6" customWidth="1"/>
    <col min="3333" max="3333" width="18.125" style="6" customWidth="1"/>
    <col min="3334" max="3334" width="9.875" style="6" customWidth="1"/>
    <col min="3335" max="3335" width="16.25" style="6" customWidth="1"/>
    <col min="3336" max="3336" width="10.625" style="6" customWidth="1"/>
    <col min="3337" max="3337" width="15.875" style="6" customWidth="1"/>
    <col min="3338" max="3338" width="10.125" style="6" customWidth="1"/>
    <col min="3339" max="3339" width="17.875" style="6" customWidth="1"/>
    <col min="3340" max="3340" width="16.875" style="6" bestFit="1" customWidth="1"/>
    <col min="3341" max="3341" width="17.875" style="6" customWidth="1"/>
    <col min="3342" max="3342" width="9.5" style="6" customWidth="1"/>
    <col min="3343" max="3343" width="18.625" style="6" customWidth="1"/>
    <col min="3344" max="3344" width="11" style="6" customWidth="1"/>
    <col min="3345" max="3345" width="16.5" style="6" customWidth="1"/>
    <col min="3346" max="3346" width="15.625" style="6" customWidth="1"/>
    <col min="3347" max="3347" width="7.125" style="6" customWidth="1"/>
    <col min="3348" max="3348" width="8" style="6" customWidth="1"/>
    <col min="3349" max="3349" width="7.875" style="6" bestFit="1" customWidth="1"/>
    <col min="3350" max="3354" width="8.5" style="6" customWidth="1"/>
    <col min="3355" max="3584" width="9" style="6"/>
    <col min="3585" max="3585" width="3.625" style="6" customWidth="1"/>
    <col min="3586" max="3586" width="19.5" style="6" customWidth="1"/>
    <col min="3587" max="3587" width="16.875" style="6" bestFit="1" customWidth="1"/>
    <col min="3588" max="3588" width="17.375" style="6" customWidth="1"/>
    <col min="3589" max="3589" width="18.125" style="6" customWidth="1"/>
    <col min="3590" max="3590" width="9.875" style="6" customWidth="1"/>
    <col min="3591" max="3591" width="16.25" style="6" customWidth="1"/>
    <col min="3592" max="3592" width="10.625" style="6" customWidth="1"/>
    <col min="3593" max="3593" width="15.875" style="6" customWidth="1"/>
    <col min="3594" max="3594" width="10.125" style="6" customWidth="1"/>
    <col min="3595" max="3595" width="17.875" style="6" customWidth="1"/>
    <col min="3596" max="3596" width="16.875" style="6" bestFit="1" customWidth="1"/>
    <col min="3597" max="3597" width="17.875" style="6" customWidth="1"/>
    <col min="3598" max="3598" width="9.5" style="6" customWidth="1"/>
    <col min="3599" max="3599" width="18.625" style="6" customWidth="1"/>
    <col min="3600" max="3600" width="11" style="6" customWidth="1"/>
    <col min="3601" max="3601" width="16.5" style="6" customWidth="1"/>
    <col min="3602" max="3602" width="15.625" style="6" customWidth="1"/>
    <col min="3603" max="3603" width="7.125" style="6" customWidth="1"/>
    <col min="3604" max="3604" width="8" style="6" customWidth="1"/>
    <col min="3605" max="3605" width="7.875" style="6" bestFit="1" customWidth="1"/>
    <col min="3606" max="3610" width="8.5" style="6" customWidth="1"/>
    <col min="3611" max="3840" width="9" style="6"/>
    <col min="3841" max="3841" width="3.625" style="6" customWidth="1"/>
    <col min="3842" max="3842" width="19.5" style="6" customWidth="1"/>
    <col min="3843" max="3843" width="16.875" style="6" bestFit="1" customWidth="1"/>
    <col min="3844" max="3844" width="17.375" style="6" customWidth="1"/>
    <col min="3845" max="3845" width="18.125" style="6" customWidth="1"/>
    <col min="3846" max="3846" width="9.875" style="6" customWidth="1"/>
    <col min="3847" max="3847" width="16.25" style="6" customWidth="1"/>
    <col min="3848" max="3848" width="10.625" style="6" customWidth="1"/>
    <col min="3849" max="3849" width="15.875" style="6" customWidth="1"/>
    <col min="3850" max="3850" width="10.125" style="6" customWidth="1"/>
    <col min="3851" max="3851" width="17.875" style="6" customWidth="1"/>
    <col min="3852" max="3852" width="16.875" style="6" bestFit="1" customWidth="1"/>
    <col min="3853" max="3853" width="17.875" style="6" customWidth="1"/>
    <col min="3854" max="3854" width="9.5" style="6" customWidth="1"/>
    <col min="3855" max="3855" width="18.625" style="6" customWidth="1"/>
    <col min="3856" max="3856" width="11" style="6" customWidth="1"/>
    <col min="3857" max="3857" width="16.5" style="6" customWidth="1"/>
    <col min="3858" max="3858" width="15.625" style="6" customWidth="1"/>
    <col min="3859" max="3859" width="7.125" style="6" customWidth="1"/>
    <col min="3860" max="3860" width="8" style="6" customWidth="1"/>
    <col min="3861" max="3861" width="7.875" style="6" bestFit="1" customWidth="1"/>
    <col min="3862" max="3866" width="8.5" style="6" customWidth="1"/>
    <col min="3867" max="4096" width="9" style="6"/>
    <col min="4097" max="4097" width="3.625" style="6" customWidth="1"/>
    <col min="4098" max="4098" width="19.5" style="6" customWidth="1"/>
    <col min="4099" max="4099" width="16.875" style="6" bestFit="1" customWidth="1"/>
    <col min="4100" max="4100" width="17.375" style="6" customWidth="1"/>
    <col min="4101" max="4101" width="18.125" style="6" customWidth="1"/>
    <col min="4102" max="4102" width="9.875" style="6" customWidth="1"/>
    <col min="4103" max="4103" width="16.25" style="6" customWidth="1"/>
    <col min="4104" max="4104" width="10.625" style="6" customWidth="1"/>
    <col min="4105" max="4105" width="15.875" style="6" customWidth="1"/>
    <col min="4106" max="4106" width="10.125" style="6" customWidth="1"/>
    <col min="4107" max="4107" width="17.875" style="6" customWidth="1"/>
    <col min="4108" max="4108" width="16.875" style="6" bestFit="1" customWidth="1"/>
    <col min="4109" max="4109" width="17.875" style="6" customWidth="1"/>
    <col min="4110" max="4110" width="9.5" style="6" customWidth="1"/>
    <col min="4111" max="4111" width="18.625" style="6" customWidth="1"/>
    <col min="4112" max="4112" width="11" style="6" customWidth="1"/>
    <col min="4113" max="4113" width="16.5" style="6" customWidth="1"/>
    <col min="4114" max="4114" width="15.625" style="6" customWidth="1"/>
    <col min="4115" max="4115" width="7.125" style="6" customWidth="1"/>
    <col min="4116" max="4116" width="8" style="6" customWidth="1"/>
    <col min="4117" max="4117" width="7.875" style="6" bestFit="1" customWidth="1"/>
    <col min="4118" max="4122" width="8.5" style="6" customWidth="1"/>
    <col min="4123" max="4352" width="9" style="6"/>
    <col min="4353" max="4353" width="3.625" style="6" customWidth="1"/>
    <col min="4354" max="4354" width="19.5" style="6" customWidth="1"/>
    <col min="4355" max="4355" width="16.875" style="6" bestFit="1" customWidth="1"/>
    <col min="4356" max="4356" width="17.375" style="6" customWidth="1"/>
    <col min="4357" max="4357" width="18.125" style="6" customWidth="1"/>
    <col min="4358" max="4358" width="9.875" style="6" customWidth="1"/>
    <col min="4359" max="4359" width="16.25" style="6" customWidth="1"/>
    <col min="4360" max="4360" width="10.625" style="6" customWidth="1"/>
    <col min="4361" max="4361" width="15.875" style="6" customWidth="1"/>
    <col min="4362" max="4362" width="10.125" style="6" customWidth="1"/>
    <col min="4363" max="4363" width="17.875" style="6" customWidth="1"/>
    <col min="4364" max="4364" width="16.875" style="6" bestFit="1" customWidth="1"/>
    <col min="4365" max="4365" width="17.875" style="6" customWidth="1"/>
    <col min="4366" max="4366" width="9.5" style="6" customWidth="1"/>
    <col min="4367" max="4367" width="18.625" style="6" customWidth="1"/>
    <col min="4368" max="4368" width="11" style="6" customWidth="1"/>
    <col min="4369" max="4369" width="16.5" style="6" customWidth="1"/>
    <col min="4370" max="4370" width="15.625" style="6" customWidth="1"/>
    <col min="4371" max="4371" width="7.125" style="6" customWidth="1"/>
    <col min="4372" max="4372" width="8" style="6" customWidth="1"/>
    <col min="4373" max="4373" width="7.875" style="6" bestFit="1" customWidth="1"/>
    <col min="4374" max="4378" width="8.5" style="6" customWidth="1"/>
    <col min="4379" max="4608" width="9" style="6"/>
    <col min="4609" max="4609" width="3.625" style="6" customWidth="1"/>
    <col min="4610" max="4610" width="19.5" style="6" customWidth="1"/>
    <col min="4611" max="4611" width="16.875" style="6" bestFit="1" customWidth="1"/>
    <col min="4612" max="4612" width="17.375" style="6" customWidth="1"/>
    <col min="4613" max="4613" width="18.125" style="6" customWidth="1"/>
    <col min="4614" max="4614" width="9.875" style="6" customWidth="1"/>
    <col min="4615" max="4615" width="16.25" style="6" customWidth="1"/>
    <col min="4616" max="4616" width="10.625" style="6" customWidth="1"/>
    <col min="4617" max="4617" width="15.875" style="6" customWidth="1"/>
    <col min="4618" max="4618" width="10.125" style="6" customWidth="1"/>
    <col min="4619" max="4619" width="17.875" style="6" customWidth="1"/>
    <col min="4620" max="4620" width="16.875" style="6" bestFit="1" customWidth="1"/>
    <col min="4621" max="4621" width="17.875" style="6" customWidth="1"/>
    <col min="4622" max="4622" width="9.5" style="6" customWidth="1"/>
    <col min="4623" max="4623" width="18.625" style="6" customWidth="1"/>
    <col min="4624" max="4624" width="11" style="6" customWidth="1"/>
    <col min="4625" max="4625" width="16.5" style="6" customWidth="1"/>
    <col min="4626" max="4626" width="15.625" style="6" customWidth="1"/>
    <col min="4627" max="4627" width="7.125" style="6" customWidth="1"/>
    <col min="4628" max="4628" width="8" style="6" customWidth="1"/>
    <col min="4629" max="4629" width="7.875" style="6" bestFit="1" customWidth="1"/>
    <col min="4630" max="4634" width="8.5" style="6" customWidth="1"/>
    <col min="4635" max="4864" width="9" style="6"/>
    <col min="4865" max="4865" width="3.625" style="6" customWidth="1"/>
    <col min="4866" max="4866" width="19.5" style="6" customWidth="1"/>
    <col min="4867" max="4867" width="16.875" style="6" bestFit="1" customWidth="1"/>
    <col min="4868" max="4868" width="17.375" style="6" customWidth="1"/>
    <col min="4869" max="4869" width="18.125" style="6" customWidth="1"/>
    <col min="4870" max="4870" width="9.875" style="6" customWidth="1"/>
    <col min="4871" max="4871" width="16.25" style="6" customWidth="1"/>
    <col min="4872" max="4872" width="10.625" style="6" customWidth="1"/>
    <col min="4873" max="4873" width="15.875" style="6" customWidth="1"/>
    <col min="4874" max="4874" width="10.125" style="6" customWidth="1"/>
    <col min="4875" max="4875" width="17.875" style="6" customWidth="1"/>
    <col min="4876" max="4876" width="16.875" style="6" bestFit="1" customWidth="1"/>
    <col min="4877" max="4877" width="17.875" style="6" customWidth="1"/>
    <col min="4878" max="4878" width="9.5" style="6" customWidth="1"/>
    <col min="4879" max="4879" width="18.625" style="6" customWidth="1"/>
    <col min="4880" max="4880" width="11" style="6" customWidth="1"/>
    <col min="4881" max="4881" width="16.5" style="6" customWidth="1"/>
    <col min="4882" max="4882" width="15.625" style="6" customWidth="1"/>
    <col min="4883" max="4883" width="7.125" style="6" customWidth="1"/>
    <col min="4884" max="4884" width="8" style="6" customWidth="1"/>
    <col min="4885" max="4885" width="7.875" style="6" bestFit="1" customWidth="1"/>
    <col min="4886" max="4890" width="8.5" style="6" customWidth="1"/>
    <col min="4891" max="5120" width="9" style="6"/>
    <col min="5121" max="5121" width="3.625" style="6" customWidth="1"/>
    <col min="5122" max="5122" width="19.5" style="6" customWidth="1"/>
    <col min="5123" max="5123" width="16.875" style="6" bestFit="1" customWidth="1"/>
    <col min="5124" max="5124" width="17.375" style="6" customWidth="1"/>
    <col min="5125" max="5125" width="18.125" style="6" customWidth="1"/>
    <col min="5126" max="5126" width="9.875" style="6" customWidth="1"/>
    <col min="5127" max="5127" width="16.25" style="6" customWidth="1"/>
    <col min="5128" max="5128" width="10.625" style="6" customWidth="1"/>
    <col min="5129" max="5129" width="15.875" style="6" customWidth="1"/>
    <col min="5130" max="5130" width="10.125" style="6" customWidth="1"/>
    <col min="5131" max="5131" width="17.875" style="6" customWidth="1"/>
    <col min="5132" max="5132" width="16.875" style="6" bestFit="1" customWidth="1"/>
    <col min="5133" max="5133" width="17.875" style="6" customWidth="1"/>
    <col min="5134" max="5134" width="9.5" style="6" customWidth="1"/>
    <col min="5135" max="5135" width="18.625" style="6" customWidth="1"/>
    <col min="5136" max="5136" width="11" style="6" customWidth="1"/>
    <col min="5137" max="5137" width="16.5" style="6" customWidth="1"/>
    <col min="5138" max="5138" width="15.625" style="6" customWidth="1"/>
    <col min="5139" max="5139" width="7.125" style="6" customWidth="1"/>
    <col min="5140" max="5140" width="8" style="6" customWidth="1"/>
    <col min="5141" max="5141" width="7.875" style="6" bestFit="1" customWidth="1"/>
    <col min="5142" max="5146" width="8.5" style="6" customWidth="1"/>
    <col min="5147" max="5376" width="9" style="6"/>
    <col min="5377" max="5377" width="3.625" style="6" customWidth="1"/>
    <col min="5378" max="5378" width="19.5" style="6" customWidth="1"/>
    <col min="5379" max="5379" width="16.875" style="6" bestFit="1" customWidth="1"/>
    <col min="5380" max="5380" width="17.375" style="6" customWidth="1"/>
    <col min="5381" max="5381" width="18.125" style="6" customWidth="1"/>
    <col min="5382" max="5382" width="9.875" style="6" customWidth="1"/>
    <col min="5383" max="5383" width="16.25" style="6" customWidth="1"/>
    <col min="5384" max="5384" width="10.625" style="6" customWidth="1"/>
    <col min="5385" max="5385" width="15.875" style="6" customWidth="1"/>
    <col min="5386" max="5386" width="10.125" style="6" customWidth="1"/>
    <col min="5387" max="5387" width="17.875" style="6" customWidth="1"/>
    <col min="5388" max="5388" width="16.875" style="6" bestFit="1" customWidth="1"/>
    <col min="5389" max="5389" width="17.875" style="6" customWidth="1"/>
    <col min="5390" max="5390" width="9.5" style="6" customWidth="1"/>
    <col min="5391" max="5391" width="18.625" style="6" customWidth="1"/>
    <col min="5392" max="5392" width="11" style="6" customWidth="1"/>
    <col min="5393" max="5393" width="16.5" style="6" customWidth="1"/>
    <col min="5394" max="5394" width="15.625" style="6" customWidth="1"/>
    <col min="5395" max="5395" width="7.125" style="6" customWidth="1"/>
    <col min="5396" max="5396" width="8" style="6" customWidth="1"/>
    <col min="5397" max="5397" width="7.875" style="6" bestFit="1" customWidth="1"/>
    <col min="5398" max="5402" width="8.5" style="6" customWidth="1"/>
    <col min="5403" max="5632" width="9" style="6"/>
    <col min="5633" max="5633" width="3.625" style="6" customWidth="1"/>
    <col min="5634" max="5634" width="19.5" style="6" customWidth="1"/>
    <col min="5635" max="5635" width="16.875" style="6" bestFit="1" customWidth="1"/>
    <col min="5636" max="5636" width="17.375" style="6" customWidth="1"/>
    <col min="5637" max="5637" width="18.125" style="6" customWidth="1"/>
    <col min="5638" max="5638" width="9.875" style="6" customWidth="1"/>
    <col min="5639" max="5639" width="16.25" style="6" customWidth="1"/>
    <col min="5640" max="5640" width="10.625" style="6" customWidth="1"/>
    <col min="5641" max="5641" width="15.875" style="6" customWidth="1"/>
    <col min="5642" max="5642" width="10.125" style="6" customWidth="1"/>
    <col min="5643" max="5643" width="17.875" style="6" customWidth="1"/>
    <col min="5644" max="5644" width="16.875" style="6" bestFit="1" customWidth="1"/>
    <col min="5645" max="5645" width="17.875" style="6" customWidth="1"/>
    <col min="5646" max="5646" width="9.5" style="6" customWidth="1"/>
    <col min="5647" max="5647" width="18.625" style="6" customWidth="1"/>
    <col min="5648" max="5648" width="11" style="6" customWidth="1"/>
    <col min="5649" max="5649" width="16.5" style="6" customWidth="1"/>
    <col min="5650" max="5650" width="15.625" style="6" customWidth="1"/>
    <col min="5651" max="5651" width="7.125" style="6" customWidth="1"/>
    <col min="5652" max="5652" width="8" style="6" customWidth="1"/>
    <col min="5653" max="5653" width="7.875" style="6" bestFit="1" customWidth="1"/>
    <col min="5654" max="5658" width="8.5" style="6" customWidth="1"/>
    <col min="5659" max="5888" width="9" style="6"/>
    <col min="5889" max="5889" width="3.625" style="6" customWidth="1"/>
    <col min="5890" max="5890" width="19.5" style="6" customWidth="1"/>
    <col min="5891" max="5891" width="16.875" style="6" bestFit="1" customWidth="1"/>
    <col min="5892" max="5892" width="17.375" style="6" customWidth="1"/>
    <col min="5893" max="5893" width="18.125" style="6" customWidth="1"/>
    <col min="5894" max="5894" width="9.875" style="6" customWidth="1"/>
    <col min="5895" max="5895" width="16.25" style="6" customWidth="1"/>
    <col min="5896" max="5896" width="10.625" style="6" customWidth="1"/>
    <col min="5897" max="5897" width="15.875" style="6" customWidth="1"/>
    <col min="5898" max="5898" width="10.125" style="6" customWidth="1"/>
    <col min="5899" max="5899" width="17.875" style="6" customWidth="1"/>
    <col min="5900" max="5900" width="16.875" style="6" bestFit="1" customWidth="1"/>
    <col min="5901" max="5901" width="17.875" style="6" customWidth="1"/>
    <col min="5902" max="5902" width="9.5" style="6" customWidth="1"/>
    <col min="5903" max="5903" width="18.625" style="6" customWidth="1"/>
    <col min="5904" max="5904" width="11" style="6" customWidth="1"/>
    <col min="5905" max="5905" width="16.5" style="6" customWidth="1"/>
    <col min="5906" max="5906" width="15.625" style="6" customWidth="1"/>
    <col min="5907" max="5907" width="7.125" style="6" customWidth="1"/>
    <col min="5908" max="5908" width="8" style="6" customWidth="1"/>
    <col min="5909" max="5909" width="7.875" style="6" bestFit="1" customWidth="1"/>
    <col min="5910" max="5914" width="8.5" style="6" customWidth="1"/>
    <col min="5915" max="6144" width="9" style="6"/>
    <col min="6145" max="6145" width="3.625" style="6" customWidth="1"/>
    <col min="6146" max="6146" width="19.5" style="6" customWidth="1"/>
    <col min="6147" max="6147" width="16.875" style="6" bestFit="1" customWidth="1"/>
    <col min="6148" max="6148" width="17.375" style="6" customWidth="1"/>
    <col min="6149" max="6149" width="18.125" style="6" customWidth="1"/>
    <col min="6150" max="6150" width="9.875" style="6" customWidth="1"/>
    <col min="6151" max="6151" width="16.25" style="6" customWidth="1"/>
    <col min="6152" max="6152" width="10.625" style="6" customWidth="1"/>
    <col min="6153" max="6153" width="15.875" style="6" customWidth="1"/>
    <col min="6154" max="6154" width="10.125" style="6" customWidth="1"/>
    <col min="6155" max="6155" width="17.875" style="6" customWidth="1"/>
    <col min="6156" max="6156" width="16.875" style="6" bestFit="1" customWidth="1"/>
    <col min="6157" max="6157" width="17.875" style="6" customWidth="1"/>
    <col min="6158" max="6158" width="9.5" style="6" customWidth="1"/>
    <col min="6159" max="6159" width="18.625" style="6" customWidth="1"/>
    <col min="6160" max="6160" width="11" style="6" customWidth="1"/>
    <col min="6161" max="6161" width="16.5" style="6" customWidth="1"/>
    <col min="6162" max="6162" width="15.625" style="6" customWidth="1"/>
    <col min="6163" max="6163" width="7.125" style="6" customWidth="1"/>
    <col min="6164" max="6164" width="8" style="6" customWidth="1"/>
    <col min="6165" max="6165" width="7.875" style="6" bestFit="1" customWidth="1"/>
    <col min="6166" max="6170" width="8.5" style="6" customWidth="1"/>
    <col min="6171" max="6400" width="9" style="6"/>
    <col min="6401" max="6401" width="3.625" style="6" customWidth="1"/>
    <col min="6402" max="6402" width="19.5" style="6" customWidth="1"/>
    <col min="6403" max="6403" width="16.875" style="6" bestFit="1" customWidth="1"/>
    <col min="6404" max="6404" width="17.375" style="6" customWidth="1"/>
    <col min="6405" max="6405" width="18.125" style="6" customWidth="1"/>
    <col min="6406" max="6406" width="9.875" style="6" customWidth="1"/>
    <col min="6407" max="6407" width="16.25" style="6" customWidth="1"/>
    <col min="6408" max="6408" width="10.625" style="6" customWidth="1"/>
    <col min="6409" max="6409" width="15.875" style="6" customWidth="1"/>
    <col min="6410" max="6410" width="10.125" style="6" customWidth="1"/>
    <col min="6411" max="6411" width="17.875" style="6" customWidth="1"/>
    <col min="6412" max="6412" width="16.875" style="6" bestFit="1" customWidth="1"/>
    <col min="6413" max="6413" width="17.875" style="6" customWidth="1"/>
    <col min="6414" max="6414" width="9.5" style="6" customWidth="1"/>
    <col min="6415" max="6415" width="18.625" style="6" customWidth="1"/>
    <col min="6416" max="6416" width="11" style="6" customWidth="1"/>
    <col min="6417" max="6417" width="16.5" style="6" customWidth="1"/>
    <col min="6418" max="6418" width="15.625" style="6" customWidth="1"/>
    <col min="6419" max="6419" width="7.125" style="6" customWidth="1"/>
    <col min="6420" max="6420" width="8" style="6" customWidth="1"/>
    <col min="6421" max="6421" width="7.875" style="6" bestFit="1" customWidth="1"/>
    <col min="6422" max="6426" width="8.5" style="6" customWidth="1"/>
    <col min="6427" max="6656" width="9" style="6"/>
    <col min="6657" max="6657" width="3.625" style="6" customWidth="1"/>
    <col min="6658" max="6658" width="19.5" style="6" customWidth="1"/>
    <col min="6659" max="6659" width="16.875" style="6" bestFit="1" customWidth="1"/>
    <col min="6660" max="6660" width="17.375" style="6" customWidth="1"/>
    <col min="6661" max="6661" width="18.125" style="6" customWidth="1"/>
    <col min="6662" max="6662" width="9.875" style="6" customWidth="1"/>
    <col min="6663" max="6663" width="16.25" style="6" customWidth="1"/>
    <col min="6664" max="6664" width="10.625" style="6" customWidth="1"/>
    <col min="6665" max="6665" width="15.875" style="6" customWidth="1"/>
    <col min="6666" max="6666" width="10.125" style="6" customWidth="1"/>
    <col min="6667" max="6667" width="17.875" style="6" customWidth="1"/>
    <col min="6668" max="6668" width="16.875" style="6" bestFit="1" customWidth="1"/>
    <col min="6669" max="6669" width="17.875" style="6" customWidth="1"/>
    <col min="6670" max="6670" width="9.5" style="6" customWidth="1"/>
    <col min="6671" max="6671" width="18.625" style="6" customWidth="1"/>
    <col min="6672" max="6672" width="11" style="6" customWidth="1"/>
    <col min="6673" max="6673" width="16.5" style="6" customWidth="1"/>
    <col min="6674" max="6674" width="15.625" style="6" customWidth="1"/>
    <col min="6675" max="6675" width="7.125" style="6" customWidth="1"/>
    <col min="6676" max="6676" width="8" style="6" customWidth="1"/>
    <col min="6677" max="6677" width="7.875" style="6" bestFit="1" customWidth="1"/>
    <col min="6678" max="6682" width="8.5" style="6" customWidth="1"/>
    <col min="6683" max="6912" width="9" style="6"/>
    <col min="6913" max="6913" width="3.625" style="6" customWidth="1"/>
    <col min="6914" max="6914" width="19.5" style="6" customWidth="1"/>
    <col min="6915" max="6915" width="16.875" style="6" bestFit="1" customWidth="1"/>
    <col min="6916" max="6916" width="17.375" style="6" customWidth="1"/>
    <col min="6917" max="6917" width="18.125" style="6" customWidth="1"/>
    <col min="6918" max="6918" width="9.875" style="6" customWidth="1"/>
    <col min="6919" max="6919" width="16.25" style="6" customWidth="1"/>
    <col min="6920" max="6920" width="10.625" style="6" customWidth="1"/>
    <col min="6921" max="6921" width="15.875" style="6" customWidth="1"/>
    <col min="6922" max="6922" width="10.125" style="6" customWidth="1"/>
    <col min="6923" max="6923" width="17.875" style="6" customWidth="1"/>
    <col min="6924" max="6924" width="16.875" style="6" bestFit="1" customWidth="1"/>
    <col min="6925" max="6925" width="17.875" style="6" customWidth="1"/>
    <col min="6926" max="6926" width="9.5" style="6" customWidth="1"/>
    <col min="6927" max="6927" width="18.625" style="6" customWidth="1"/>
    <col min="6928" max="6928" width="11" style="6" customWidth="1"/>
    <col min="6929" max="6929" width="16.5" style="6" customWidth="1"/>
    <col min="6930" max="6930" width="15.625" style="6" customWidth="1"/>
    <col min="6931" max="6931" width="7.125" style="6" customWidth="1"/>
    <col min="6932" max="6932" width="8" style="6" customWidth="1"/>
    <col min="6933" max="6933" width="7.875" style="6" bestFit="1" customWidth="1"/>
    <col min="6934" max="6938" width="8.5" style="6" customWidth="1"/>
    <col min="6939" max="7168" width="9" style="6"/>
    <col min="7169" max="7169" width="3.625" style="6" customWidth="1"/>
    <col min="7170" max="7170" width="19.5" style="6" customWidth="1"/>
    <col min="7171" max="7171" width="16.875" style="6" bestFit="1" customWidth="1"/>
    <col min="7172" max="7172" width="17.375" style="6" customWidth="1"/>
    <col min="7173" max="7173" width="18.125" style="6" customWidth="1"/>
    <col min="7174" max="7174" width="9.875" style="6" customWidth="1"/>
    <col min="7175" max="7175" width="16.25" style="6" customWidth="1"/>
    <col min="7176" max="7176" width="10.625" style="6" customWidth="1"/>
    <col min="7177" max="7177" width="15.875" style="6" customWidth="1"/>
    <col min="7178" max="7178" width="10.125" style="6" customWidth="1"/>
    <col min="7179" max="7179" width="17.875" style="6" customWidth="1"/>
    <col min="7180" max="7180" width="16.875" style="6" bestFit="1" customWidth="1"/>
    <col min="7181" max="7181" width="17.875" style="6" customWidth="1"/>
    <col min="7182" max="7182" width="9.5" style="6" customWidth="1"/>
    <col min="7183" max="7183" width="18.625" style="6" customWidth="1"/>
    <col min="7184" max="7184" width="11" style="6" customWidth="1"/>
    <col min="7185" max="7185" width="16.5" style="6" customWidth="1"/>
    <col min="7186" max="7186" width="15.625" style="6" customWidth="1"/>
    <col min="7187" max="7187" width="7.125" style="6" customWidth="1"/>
    <col min="7188" max="7188" width="8" style="6" customWidth="1"/>
    <col min="7189" max="7189" width="7.875" style="6" bestFit="1" customWidth="1"/>
    <col min="7190" max="7194" width="8.5" style="6" customWidth="1"/>
    <col min="7195" max="7424" width="9" style="6"/>
    <col min="7425" max="7425" width="3.625" style="6" customWidth="1"/>
    <col min="7426" max="7426" width="19.5" style="6" customWidth="1"/>
    <col min="7427" max="7427" width="16.875" style="6" bestFit="1" customWidth="1"/>
    <col min="7428" max="7428" width="17.375" style="6" customWidth="1"/>
    <col min="7429" max="7429" width="18.125" style="6" customWidth="1"/>
    <col min="7430" max="7430" width="9.875" style="6" customWidth="1"/>
    <col min="7431" max="7431" width="16.25" style="6" customWidth="1"/>
    <col min="7432" max="7432" width="10.625" style="6" customWidth="1"/>
    <col min="7433" max="7433" width="15.875" style="6" customWidth="1"/>
    <col min="7434" max="7434" width="10.125" style="6" customWidth="1"/>
    <col min="7435" max="7435" width="17.875" style="6" customWidth="1"/>
    <col min="7436" max="7436" width="16.875" style="6" bestFit="1" customWidth="1"/>
    <col min="7437" max="7437" width="17.875" style="6" customWidth="1"/>
    <col min="7438" max="7438" width="9.5" style="6" customWidth="1"/>
    <col min="7439" max="7439" width="18.625" style="6" customWidth="1"/>
    <col min="7440" max="7440" width="11" style="6" customWidth="1"/>
    <col min="7441" max="7441" width="16.5" style="6" customWidth="1"/>
    <col min="7442" max="7442" width="15.625" style="6" customWidth="1"/>
    <col min="7443" max="7443" width="7.125" style="6" customWidth="1"/>
    <col min="7444" max="7444" width="8" style="6" customWidth="1"/>
    <col min="7445" max="7445" width="7.875" style="6" bestFit="1" customWidth="1"/>
    <col min="7446" max="7450" width="8.5" style="6" customWidth="1"/>
    <col min="7451" max="7680" width="9" style="6"/>
    <col min="7681" max="7681" width="3.625" style="6" customWidth="1"/>
    <col min="7682" max="7682" width="19.5" style="6" customWidth="1"/>
    <col min="7683" max="7683" width="16.875" style="6" bestFit="1" customWidth="1"/>
    <col min="7684" max="7684" width="17.375" style="6" customWidth="1"/>
    <col min="7685" max="7685" width="18.125" style="6" customWidth="1"/>
    <col min="7686" max="7686" width="9.875" style="6" customWidth="1"/>
    <col min="7687" max="7687" width="16.25" style="6" customWidth="1"/>
    <col min="7688" max="7688" width="10.625" style="6" customWidth="1"/>
    <col min="7689" max="7689" width="15.875" style="6" customWidth="1"/>
    <col min="7690" max="7690" width="10.125" style="6" customWidth="1"/>
    <col min="7691" max="7691" width="17.875" style="6" customWidth="1"/>
    <col min="7692" max="7692" width="16.875" style="6" bestFit="1" customWidth="1"/>
    <col min="7693" max="7693" width="17.875" style="6" customWidth="1"/>
    <col min="7694" max="7694" width="9.5" style="6" customWidth="1"/>
    <col min="7695" max="7695" width="18.625" style="6" customWidth="1"/>
    <col min="7696" max="7696" width="11" style="6" customWidth="1"/>
    <col min="7697" max="7697" width="16.5" style="6" customWidth="1"/>
    <col min="7698" max="7698" width="15.625" style="6" customWidth="1"/>
    <col min="7699" max="7699" width="7.125" style="6" customWidth="1"/>
    <col min="7700" max="7700" width="8" style="6" customWidth="1"/>
    <col min="7701" max="7701" width="7.875" style="6" bestFit="1" customWidth="1"/>
    <col min="7702" max="7706" width="8.5" style="6" customWidth="1"/>
    <col min="7707" max="7936" width="9" style="6"/>
    <col min="7937" max="7937" width="3.625" style="6" customWidth="1"/>
    <col min="7938" max="7938" width="19.5" style="6" customWidth="1"/>
    <col min="7939" max="7939" width="16.875" style="6" bestFit="1" customWidth="1"/>
    <col min="7940" max="7940" width="17.375" style="6" customWidth="1"/>
    <col min="7941" max="7941" width="18.125" style="6" customWidth="1"/>
    <col min="7942" max="7942" width="9.875" style="6" customWidth="1"/>
    <col min="7943" max="7943" width="16.25" style="6" customWidth="1"/>
    <col min="7944" max="7944" width="10.625" style="6" customWidth="1"/>
    <col min="7945" max="7945" width="15.875" style="6" customWidth="1"/>
    <col min="7946" max="7946" width="10.125" style="6" customWidth="1"/>
    <col min="7947" max="7947" width="17.875" style="6" customWidth="1"/>
    <col min="7948" max="7948" width="16.875" style="6" bestFit="1" customWidth="1"/>
    <col min="7949" max="7949" width="17.875" style="6" customWidth="1"/>
    <col min="7950" max="7950" width="9.5" style="6" customWidth="1"/>
    <col min="7951" max="7951" width="18.625" style="6" customWidth="1"/>
    <col min="7952" max="7952" width="11" style="6" customWidth="1"/>
    <col min="7953" max="7953" width="16.5" style="6" customWidth="1"/>
    <col min="7954" max="7954" width="15.625" style="6" customWidth="1"/>
    <col min="7955" max="7955" width="7.125" style="6" customWidth="1"/>
    <col min="7956" max="7956" width="8" style="6" customWidth="1"/>
    <col min="7957" max="7957" width="7.875" style="6" bestFit="1" customWidth="1"/>
    <col min="7958" max="7962" width="8.5" style="6" customWidth="1"/>
    <col min="7963" max="8192" width="9" style="6"/>
    <col min="8193" max="8193" width="3.625" style="6" customWidth="1"/>
    <col min="8194" max="8194" width="19.5" style="6" customWidth="1"/>
    <col min="8195" max="8195" width="16.875" style="6" bestFit="1" customWidth="1"/>
    <col min="8196" max="8196" width="17.375" style="6" customWidth="1"/>
    <col min="8197" max="8197" width="18.125" style="6" customWidth="1"/>
    <col min="8198" max="8198" width="9.875" style="6" customWidth="1"/>
    <col min="8199" max="8199" width="16.25" style="6" customWidth="1"/>
    <col min="8200" max="8200" width="10.625" style="6" customWidth="1"/>
    <col min="8201" max="8201" width="15.875" style="6" customWidth="1"/>
    <col min="8202" max="8202" width="10.125" style="6" customWidth="1"/>
    <col min="8203" max="8203" width="17.875" style="6" customWidth="1"/>
    <col min="8204" max="8204" width="16.875" style="6" bestFit="1" customWidth="1"/>
    <col min="8205" max="8205" width="17.875" style="6" customWidth="1"/>
    <col min="8206" max="8206" width="9.5" style="6" customWidth="1"/>
    <col min="8207" max="8207" width="18.625" style="6" customWidth="1"/>
    <col min="8208" max="8208" width="11" style="6" customWidth="1"/>
    <col min="8209" max="8209" width="16.5" style="6" customWidth="1"/>
    <col min="8210" max="8210" width="15.625" style="6" customWidth="1"/>
    <col min="8211" max="8211" width="7.125" style="6" customWidth="1"/>
    <col min="8212" max="8212" width="8" style="6" customWidth="1"/>
    <col min="8213" max="8213" width="7.875" style="6" bestFit="1" customWidth="1"/>
    <col min="8214" max="8218" width="8.5" style="6" customWidth="1"/>
    <col min="8219" max="8448" width="9" style="6"/>
    <col min="8449" max="8449" width="3.625" style="6" customWidth="1"/>
    <col min="8450" max="8450" width="19.5" style="6" customWidth="1"/>
    <col min="8451" max="8451" width="16.875" style="6" bestFit="1" customWidth="1"/>
    <col min="8452" max="8452" width="17.375" style="6" customWidth="1"/>
    <col min="8453" max="8453" width="18.125" style="6" customWidth="1"/>
    <col min="8454" max="8454" width="9.875" style="6" customWidth="1"/>
    <col min="8455" max="8455" width="16.25" style="6" customWidth="1"/>
    <col min="8456" max="8456" width="10.625" style="6" customWidth="1"/>
    <col min="8457" max="8457" width="15.875" style="6" customWidth="1"/>
    <col min="8458" max="8458" width="10.125" style="6" customWidth="1"/>
    <col min="8459" max="8459" width="17.875" style="6" customWidth="1"/>
    <col min="8460" max="8460" width="16.875" style="6" bestFit="1" customWidth="1"/>
    <col min="8461" max="8461" width="17.875" style="6" customWidth="1"/>
    <col min="8462" max="8462" width="9.5" style="6" customWidth="1"/>
    <col min="8463" max="8463" width="18.625" style="6" customWidth="1"/>
    <col min="8464" max="8464" width="11" style="6" customWidth="1"/>
    <col min="8465" max="8465" width="16.5" style="6" customWidth="1"/>
    <col min="8466" max="8466" width="15.625" style="6" customWidth="1"/>
    <col min="8467" max="8467" width="7.125" style="6" customWidth="1"/>
    <col min="8468" max="8468" width="8" style="6" customWidth="1"/>
    <col min="8469" max="8469" width="7.875" style="6" bestFit="1" customWidth="1"/>
    <col min="8470" max="8474" width="8.5" style="6" customWidth="1"/>
    <col min="8475" max="8704" width="9" style="6"/>
    <col min="8705" max="8705" width="3.625" style="6" customWidth="1"/>
    <col min="8706" max="8706" width="19.5" style="6" customWidth="1"/>
    <col min="8707" max="8707" width="16.875" style="6" bestFit="1" customWidth="1"/>
    <col min="8708" max="8708" width="17.375" style="6" customWidth="1"/>
    <col min="8709" max="8709" width="18.125" style="6" customWidth="1"/>
    <col min="8710" max="8710" width="9.875" style="6" customWidth="1"/>
    <col min="8711" max="8711" width="16.25" style="6" customWidth="1"/>
    <col min="8712" max="8712" width="10.625" style="6" customWidth="1"/>
    <col min="8713" max="8713" width="15.875" style="6" customWidth="1"/>
    <col min="8714" max="8714" width="10.125" style="6" customWidth="1"/>
    <col min="8715" max="8715" width="17.875" style="6" customWidth="1"/>
    <col min="8716" max="8716" width="16.875" style="6" bestFit="1" customWidth="1"/>
    <col min="8717" max="8717" width="17.875" style="6" customWidth="1"/>
    <col min="8718" max="8718" width="9.5" style="6" customWidth="1"/>
    <col min="8719" max="8719" width="18.625" style="6" customWidth="1"/>
    <col min="8720" max="8720" width="11" style="6" customWidth="1"/>
    <col min="8721" max="8721" width="16.5" style="6" customWidth="1"/>
    <col min="8722" max="8722" width="15.625" style="6" customWidth="1"/>
    <col min="8723" max="8723" width="7.125" style="6" customWidth="1"/>
    <col min="8724" max="8724" width="8" style="6" customWidth="1"/>
    <col min="8725" max="8725" width="7.875" style="6" bestFit="1" customWidth="1"/>
    <col min="8726" max="8730" width="8.5" style="6" customWidth="1"/>
    <col min="8731" max="8960" width="9" style="6"/>
    <col min="8961" max="8961" width="3.625" style="6" customWidth="1"/>
    <col min="8962" max="8962" width="19.5" style="6" customWidth="1"/>
    <col min="8963" max="8963" width="16.875" style="6" bestFit="1" customWidth="1"/>
    <col min="8964" max="8964" width="17.375" style="6" customWidth="1"/>
    <col min="8965" max="8965" width="18.125" style="6" customWidth="1"/>
    <col min="8966" max="8966" width="9.875" style="6" customWidth="1"/>
    <col min="8967" max="8967" width="16.25" style="6" customWidth="1"/>
    <col min="8968" max="8968" width="10.625" style="6" customWidth="1"/>
    <col min="8969" max="8969" width="15.875" style="6" customWidth="1"/>
    <col min="8970" max="8970" width="10.125" style="6" customWidth="1"/>
    <col min="8971" max="8971" width="17.875" style="6" customWidth="1"/>
    <col min="8972" max="8972" width="16.875" style="6" bestFit="1" customWidth="1"/>
    <col min="8973" max="8973" width="17.875" style="6" customWidth="1"/>
    <col min="8974" max="8974" width="9.5" style="6" customWidth="1"/>
    <col min="8975" max="8975" width="18.625" style="6" customWidth="1"/>
    <col min="8976" max="8976" width="11" style="6" customWidth="1"/>
    <col min="8977" max="8977" width="16.5" style="6" customWidth="1"/>
    <col min="8978" max="8978" width="15.625" style="6" customWidth="1"/>
    <col min="8979" max="8979" width="7.125" style="6" customWidth="1"/>
    <col min="8980" max="8980" width="8" style="6" customWidth="1"/>
    <col min="8981" max="8981" width="7.875" style="6" bestFit="1" customWidth="1"/>
    <col min="8982" max="8986" width="8.5" style="6" customWidth="1"/>
    <col min="8987" max="9216" width="9" style="6"/>
    <col min="9217" max="9217" width="3.625" style="6" customWidth="1"/>
    <col min="9218" max="9218" width="19.5" style="6" customWidth="1"/>
    <col min="9219" max="9219" width="16.875" style="6" bestFit="1" customWidth="1"/>
    <col min="9220" max="9220" width="17.375" style="6" customWidth="1"/>
    <col min="9221" max="9221" width="18.125" style="6" customWidth="1"/>
    <col min="9222" max="9222" width="9.875" style="6" customWidth="1"/>
    <col min="9223" max="9223" width="16.25" style="6" customWidth="1"/>
    <col min="9224" max="9224" width="10.625" style="6" customWidth="1"/>
    <col min="9225" max="9225" width="15.875" style="6" customWidth="1"/>
    <col min="9226" max="9226" width="10.125" style="6" customWidth="1"/>
    <col min="9227" max="9227" width="17.875" style="6" customWidth="1"/>
    <col min="9228" max="9228" width="16.875" style="6" bestFit="1" customWidth="1"/>
    <col min="9229" max="9229" width="17.875" style="6" customWidth="1"/>
    <col min="9230" max="9230" width="9.5" style="6" customWidth="1"/>
    <col min="9231" max="9231" width="18.625" style="6" customWidth="1"/>
    <col min="9232" max="9232" width="11" style="6" customWidth="1"/>
    <col min="9233" max="9233" width="16.5" style="6" customWidth="1"/>
    <col min="9234" max="9234" width="15.625" style="6" customWidth="1"/>
    <col min="9235" max="9235" width="7.125" style="6" customWidth="1"/>
    <col min="9236" max="9236" width="8" style="6" customWidth="1"/>
    <col min="9237" max="9237" width="7.875" style="6" bestFit="1" customWidth="1"/>
    <col min="9238" max="9242" width="8.5" style="6" customWidth="1"/>
    <col min="9243" max="9472" width="9" style="6"/>
    <col min="9473" max="9473" width="3.625" style="6" customWidth="1"/>
    <col min="9474" max="9474" width="19.5" style="6" customWidth="1"/>
    <col min="9475" max="9475" width="16.875" style="6" bestFit="1" customWidth="1"/>
    <col min="9476" max="9476" width="17.375" style="6" customWidth="1"/>
    <col min="9477" max="9477" width="18.125" style="6" customWidth="1"/>
    <col min="9478" max="9478" width="9.875" style="6" customWidth="1"/>
    <col min="9479" max="9479" width="16.25" style="6" customWidth="1"/>
    <col min="9480" max="9480" width="10.625" style="6" customWidth="1"/>
    <col min="9481" max="9481" width="15.875" style="6" customWidth="1"/>
    <col min="9482" max="9482" width="10.125" style="6" customWidth="1"/>
    <col min="9483" max="9483" width="17.875" style="6" customWidth="1"/>
    <col min="9484" max="9484" width="16.875" style="6" bestFit="1" customWidth="1"/>
    <col min="9485" max="9485" width="17.875" style="6" customWidth="1"/>
    <col min="9486" max="9486" width="9.5" style="6" customWidth="1"/>
    <col min="9487" max="9487" width="18.625" style="6" customWidth="1"/>
    <col min="9488" max="9488" width="11" style="6" customWidth="1"/>
    <col min="9489" max="9489" width="16.5" style="6" customWidth="1"/>
    <col min="9490" max="9490" width="15.625" style="6" customWidth="1"/>
    <col min="9491" max="9491" width="7.125" style="6" customWidth="1"/>
    <col min="9492" max="9492" width="8" style="6" customWidth="1"/>
    <col min="9493" max="9493" width="7.875" style="6" bestFit="1" customWidth="1"/>
    <col min="9494" max="9498" width="8.5" style="6" customWidth="1"/>
    <col min="9499" max="9728" width="9" style="6"/>
    <col min="9729" max="9729" width="3.625" style="6" customWidth="1"/>
    <col min="9730" max="9730" width="19.5" style="6" customWidth="1"/>
    <col min="9731" max="9731" width="16.875" style="6" bestFit="1" customWidth="1"/>
    <col min="9732" max="9732" width="17.375" style="6" customWidth="1"/>
    <col min="9733" max="9733" width="18.125" style="6" customWidth="1"/>
    <col min="9734" max="9734" width="9.875" style="6" customWidth="1"/>
    <col min="9735" max="9735" width="16.25" style="6" customWidth="1"/>
    <col min="9736" max="9736" width="10.625" style="6" customWidth="1"/>
    <col min="9737" max="9737" width="15.875" style="6" customWidth="1"/>
    <col min="9738" max="9738" width="10.125" style="6" customWidth="1"/>
    <col min="9739" max="9739" width="17.875" style="6" customWidth="1"/>
    <col min="9740" max="9740" width="16.875" style="6" bestFit="1" customWidth="1"/>
    <col min="9741" max="9741" width="17.875" style="6" customWidth="1"/>
    <col min="9742" max="9742" width="9.5" style="6" customWidth="1"/>
    <col min="9743" max="9743" width="18.625" style="6" customWidth="1"/>
    <col min="9744" max="9744" width="11" style="6" customWidth="1"/>
    <col min="9745" max="9745" width="16.5" style="6" customWidth="1"/>
    <col min="9746" max="9746" width="15.625" style="6" customWidth="1"/>
    <col min="9747" max="9747" width="7.125" style="6" customWidth="1"/>
    <col min="9748" max="9748" width="8" style="6" customWidth="1"/>
    <col min="9749" max="9749" width="7.875" style="6" bestFit="1" customWidth="1"/>
    <col min="9750" max="9754" width="8.5" style="6" customWidth="1"/>
    <col min="9755" max="9984" width="9" style="6"/>
    <col min="9985" max="9985" width="3.625" style="6" customWidth="1"/>
    <col min="9986" max="9986" width="19.5" style="6" customWidth="1"/>
    <col min="9987" max="9987" width="16.875" style="6" bestFit="1" customWidth="1"/>
    <col min="9988" max="9988" width="17.375" style="6" customWidth="1"/>
    <col min="9989" max="9989" width="18.125" style="6" customWidth="1"/>
    <col min="9990" max="9990" width="9.875" style="6" customWidth="1"/>
    <col min="9991" max="9991" width="16.25" style="6" customWidth="1"/>
    <col min="9992" max="9992" width="10.625" style="6" customWidth="1"/>
    <col min="9993" max="9993" width="15.875" style="6" customWidth="1"/>
    <col min="9994" max="9994" width="10.125" style="6" customWidth="1"/>
    <col min="9995" max="9995" width="17.875" style="6" customWidth="1"/>
    <col min="9996" max="9996" width="16.875" style="6" bestFit="1" customWidth="1"/>
    <col min="9997" max="9997" width="17.875" style="6" customWidth="1"/>
    <col min="9998" max="9998" width="9.5" style="6" customWidth="1"/>
    <col min="9999" max="9999" width="18.625" style="6" customWidth="1"/>
    <col min="10000" max="10000" width="11" style="6" customWidth="1"/>
    <col min="10001" max="10001" width="16.5" style="6" customWidth="1"/>
    <col min="10002" max="10002" width="15.625" style="6" customWidth="1"/>
    <col min="10003" max="10003" width="7.125" style="6" customWidth="1"/>
    <col min="10004" max="10004" width="8" style="6" customWidth="1"/>
    <col min="10005" max="10005" width="7.875" style="6" bestFit="1" customWidth="1"/>
    <col min="10006" max="10010" width="8.5" style="6" customWidth="1"/>
    <col min="10011" max="10240" width="9" style="6"/>
    <col min="10241" max="10241" width="3.625" style="6" customWidth="1"/>
    <col min="10242" max="10242" width="19.5" style="6" customWidth="1"/>
    <col min="10243" max="10243" width="16.875" style="6" bestFit="1" customWidth="1"/>
    <col min="10244" max="10244" width="17.375" style="6" customWidth="1"/>
    <col min="10245" max="10245" width="18.125" style="6" customWidth="1"/>
    <col min="10246" max="10246" width="9.875" style="6" customWidth="1"/>
    <col min="10247" max="10247" width="16.25" style="6" customWidth="1"/>
    <col min="10248" max="10248" width="10.625" style="6" customWidth="1"/>
    <col min="10249" max="10249" width="15.875" style="6" customWidth="1"/>
    <col min="10250" max="10250" width="10.125" style="6" customWidth="1"/>
    <col min="10251" max="10251" width="17.875" style="6" customWidth="1"/>
    <col min="10252" max="10252" width="16.875" style="6" bestFit="1" customWidth="1"/>
    <col min="10253" max="10253" width="17.875" style="6" customWidth="1"/>
    <col min="10254" max="10254" width="9.5" style="6" customWidth="1"/>
    <col min="10255" max="10255" width="18.625" style="6" customWidth="1"/>
    <col min="10256" max="10256" width="11" style="6" customWidth="1"/>
    <col min="10257" max="10257" width="16.5" style="6" customWidth="1"/>
    <col min="10258" max="10258" width="15.625" style="6" customWidth="1"/>
    <col min="10259" max="10259" width="7.125" style="6" customWidth="1"/>
    <col min="10260" max="10260" width="8" style="6" customWidth="1"/>
    <col min="10261" max="10261" width="7.875" style="6" bestFit="1" customWidth="1"/>
    <col min="10262" max="10266" width="8.5" style="6" customWidth="1"/>
    <col min="10267" max="10496" width="9" style="6"/>
    <col min="10497" max="10497" width="3.625" style="6" customWidth="1"/>
    <col min="10498" max="10498" width="19.5" style="6" customWidth="1"/>
    <col min="10499" max="10499" width="16.875" style="6" bestFit="1" customWidth="1"/>
    <col min="10500" max="10500" width="17.375" style="6" customWidth="1"/>
    <col min="10501" max="10501" width="18.125" style="6" customWidth="1"/>
    <col min="10502" max="10502" width="9.875" style="6" customWidth="1"/>
    <col min="10503" max="10503" width="16.25" style="6" customWidth="1"/>
    <col min="10504" max="10504" width="10.625" style="6" customWidth="1"/>
    <col min="10505" max="10505" width="15.875" style="6" customWidth="1"/>
    <col min="10506" max="10506" width="10.125" style="6" customWidth="1"/>
    <col min="10507" max="10507" width="17.875" style="6" customWidth="1"/>
    <col min="10508" max="10508" width="16.875" style="6" bestFit="1" customWidth="1"/>
    <col min="10509" max="10509" width="17.875" style="6" customWidth="1"/>
    <col min="10510" max="10510" width="9.5" style="6" customWidth="1"/>
    <col min="10511" max="10511" width="18.625" style="6" customWidth="1"/>
    <col min="10512" max="10512" width="11" style="6" customWidth="1"/>
    <col min="10513" max="10513" width="16.5" style="6" customWidth="1"/>
    <col min="10514" max="10514" width="15.625" style="6" customWidth="1"/>
    <col min="10515" max="10515" width="7.125" style="6" customWidth="1"/>
    <col min="10516" max="10516" width="8" style="6" customWidth="1"/>
    <col min="10517" max="10517" width="7.875" style="6" bestFit="1" customWidth="1"/>
    <col min="10518" max="10522" width="8.5" style="6" customWidth="1"/>
    <col min="10523" max="10752" width="9" style="6"/>
    <col min="10753" max="10753" width="3.625" style="6" customWidth="1"/>
    <col min="10754" max="10754" width="19.5" style="6" customWidth="1"/>
    <col min="10755" max="10755" width="16.875" style="6" bestFit="1" customWidth="1"/>
    <col min="10756" max="10756" width="17.375" style="6" customWidth="1"/>
    <col min="10757" max="10757" width="18.125" style="6" customWidth="1"/>
    <col min="10758" max="10758" width="9.875" style="6" customWidth="1"/>
    <col min="10759" max="10759" width="16.25" style="6" customWidth="1"/>
    <col min="10760" max="10760" width="10.625" style="6" customWidth="1"/>
    <col min="10761" max="10761" width="15.875" style="6" customWidth="1"/>
    <col min="10762" max="10762" width="10.125" style="6" customWidth="1"/>
    <col min="10763" max="10763" width="17.875" style="6" customWidth="1"/>
    <col min="10764" max="10764" width="16.875" style="6" bestFit="1" customWidth="1"/>
    <col min="10765" max="10765" width="17.875" style="6" customWidth="1"/>
    <col min="10766" max="10766" width="9.5" style="6" customWidth="1"/>
    <col min="10767" max="10767" width="18.625" style="6" customWidth="1"/>
    <col min="10768" max="10768" width="11" style="6" customWidth="1"/>
    <col min="10769" max="10769" width="16.5" style="6" customWidth="1"/>
    <col min="10770" max="10770" width="15.625" style="6" customWidth="1"/>
    <col min="10771" max="10771" width="7.125" style="6" customWidth="1"/>
    <col min="10772" max="10772" width="8" style="6" customWidth="1"/>
    <col min="10773" max="10773" width="7.875" style="6" bestFit="1" customWidth="1"/>
    <col min="10774" max="10778" width="8.5" style="6" customWidth="1"/>
    <col min="10779" max="11008" width="9" style="6"/>
    <col min="11009" max="11009" width="3.625" style="6" customWidth="1"/>
    <col min="11010" max="11010" width="19.5" style="6" customWidth="1"/>
    <col min="11011" max="11011" width="16.875" style="6" bestFit="1" customWidth="1"/>
    <col min="11012" max="11012" width="17.375" style="6" customWidth="1"/>
    <col min="11013" max="11013" width="18.125" style="6" customWidth="1"/>
    <col min="11014" max="11014" width="9.875" style="6" customWidth="1"/>
    <col min="11015" max="11015" width="16.25" style="6" customWidth="1"/>
    <col min="11016" max="11016" width="10.625" style="6" customWidth="1"/>
    <col min="11017" max="11017" width="15.875" style="6" customWidth="1"/>
    <col min="11018" max="11018" width="10.125" style="6" customWidth="1"/>
    <col min="11019" max="11019" width="17.875" style="6" customWidth="1"/>
    <col min="11020" max="11020" width="16.875" style="6" bestFit="1" customWidth="1"/>
    <col min="11021" max="11021" width="17.875" style="6" customWidth="1"/>
    <col min="11022" max="11022" width="9.5" style="6" customWidth="1"/>
    <col min="11023" max="11023" width="18.625" style="6" customWidth="1"/>
    <col min="11024" max="11024" width="11" style="6" customWidth="1"/>
    <col min="11025" max="11025" width="16.5" style="6" customWidth="1"/>
    <col min="11026" max="11026" width="15.625" style="6" customWidth="1"/>
    <col min="11027" max="11027" width="7.125" style="6" customWidth="1"/>
    <col min="11028" max="11028" width="8" style="6" customWidth="1"/>
    <col min="11029" max="11029" width="7.875" style="6" bestFit="1" customWidth="1"/>
    <col min="11030" max="11034" width="8.5" style="6" customWidth="1"/>
    <col min="11035" max="11264" width="9" style="6"/>
    <col min="11265" max="11265" width="3.625" style="6" customWidth="1"/>
    <col min="11266" max="11266" width="19.5" style="6" customWidth="1"/>
    <col min="11267" max="11267" width="16.875" style="6" bestFit="1" customWidth="1"/>
    <col min="11268" max="11268" width="17.375" style="6" customWidth="1"/>
    <col min="11269" max="11269" width="18.125" style="6" customWidth="1"/>
    <col min="11270" max="11270" width="9.875" style="6" customWidth="1"/>
    <col min="11271" max="11271" width="16.25" style="6" customWidth="1"/>
    <col min="11272" max="11272" width="10.625" style="6" customWidth="1"/>
    <col min="11273" max="11273" width="15.875" style="6" customWidth="1"/>
    <col min="11274" max="11274" width="10.125" style="6" customWidth="1"/>
    <col min="11275" max="11275" width="17.875" style="6" customWidth="1"/>
    <col min="11276" max="11276" width="16.875" style="6" bestFit="1" customWidth="1"/>
    <col min="11277" max="11277" width="17.875" style="6" customWidth="1"/>
    <col min="11278" max="11278" width="9.5" style="6" customWidth="1"/>
    <col min="11279" max="11279" width="18.625" style="6" customWidth="1"/>
    <col min="11280" max="11280" width="11" style="6" customWidth="1"/>
    <col min="11281" max="11281" width="16.5" style="6" customWidth="1"/>
    <col min="11282" max="11282" width="15.625" style="6" customWidth="1"/>
    <col min="11283" max="11283" width="7.125" style="6" customWidth="1"/>
    <col min="11284" max="11284" width="8" style="6" customWidth="1"/>
    <col min="11285" max="11285" width="7.875" style="6" bestFit="1" customWidth="1"/>
    <col min="11286" max="11290" width="8.5" style="6" customWidth="1"/>
    <col min="11291" max="11520" width="9" style="6"/>
    <col min="11521" max="11521" width="3.625" style="6" customWidth="1"/>
    <col min="11522" max="11522" width="19.5" style="6" customWidth="1"/>
    <col min="11523" max="11523" width="16.875" style="6" bestFit="1" customWidth="1"/>
    <col min="11524" max="11524" width="17.375" style="6" customWidth="1"/>
    <col min="11525" max="11525" width="18.125" style="6" customWidth="1"/>
    <col min="11526" max="11526" width="9.875" style="6" customWidth="1"/>
    <col min="11527" max="11527" width="16.25" style="6" customWidth="1"/>
    <col min="11528" max="11528" width="10.625" style="6" customWidth="1"/>
    <col min="11529" max="11529" width="15.875" style="6" customWidth="1"/>
    <col min="11530" max="11530" width="10.125" style="6" customWidth="1"/>
    <col min="11531" max="11531" width="17.875" style="6" customWidth="1"/>
    <col min="11532" max="11532" width="16.875" style="6" bestFit="1" customWidth="1"/>
    <col min="11533" max="11533" width="17.875" style="6" customWidth="1"/>
    <col min="11534" max="11534" width="9.5" style="6" customWidth="1"/>
    <col min="11535" max="11535" width="18.625" style="6" customWidth="1"/>
    <col min="11536" max="11536" width="11" style="6" customWidth="1"/>
    <col min="11537" max="11537" width="16.5" style="6" customWidth="1"/>
    <col min="11538" max="11538" width="15.625" style="6" customWidth="1"/>
    <col min="11539" max="11539" width="7.125" style="6" customWidth="1"/>
    <col min="11540" max="11540" width="8" style="6" customWidth="1"/>
    <col min="11541" max="11541" width="7.875" style="6" bestFit="1" customWidth="1"/>
    <col min="11542" max="11546" width="8.5" style="6" customWidth="1"/>
    <col min="11547" max="11776" width="9" style="6"/>
    <col min="11777" max="11777" width="3.625" style="6" customWidth="1"/>
    <col min="11778" max="11778" width="19.5" style="6" customWidth="1"/>
    <col min="11779" max="11779" width="16.875" style="6" bestFit="1" customWidth="1"/>
    <col min="11780" max="11780" width="17.375" style="6" customWidth="1"/>
    <col min="11781" max="11781" width="18.125" style="6" customWidth="1"/>
    <col min="11782" max="11782" width="9.875" style="6" customWidth="1"/>
    <col min="11783" max="11783" width="16.25" style="6" customWidth="1"/>
    <col min="11784" max="11784" width="10.625" style="6" customWidth="1"/>
    <col min="11785" max="11785" width="15.875" style="6" customWidth="1"/>
    <col min="11786" max="11786" width="10.125" style="6" customWidth="1"/>
    <col min="11787" max="11787" width="17.875" style="6" customWidth="1"/>
    <col min="11788" max="11788" width="16.875" style="6" bestFit="1" customWidth="1"/>
    <col min="11789" max="11789" width="17.875" style="6" customWidth="1"/>
    <col min="11790" max="11790" width="9.5" style="6" customWidth="1"/>
    <col min="11791" max="11791" width="18.625" style="6" customWidth="1"/>
    <col min="11792" max="11792" width="11" style="6" customWidth="1"/>
    <col min="11793" max="11793" width="16.5" style="6" customWidth="1"/>
    <col min="11794" max="11794" width="15.625" style="6" customWidth="1"/>
    <col min="11795" max="11795" width="7.125" style="6" customWidth="1"/>
    <col min="11796" max="11796" width="8" style="6" customWidth="1"/>
    <col min="11797" max="11797" width="7.875" style="6" bestFit="1" customWidth="1"/>
    <col min="11798" max="11802" width="8.5" style="6" customWidth="1"/>
    <col min="11803" max="12032" width="9" style="6"/>
    <col min="12033" max="12033" width="3.625" style="6" customWidth="1"/>
    <col min="12034" max="12034" width="19.5" style="6" customWidth="1"/>
    <col min="12035" max="12035" width="16.875" style="6" bestFit="1" customWidth="1"/>
    <col min="12036" max="12036" width="17.375" style="6" customWidth="1"/>
    <col min="12037" max="12037" width="18.125" style="6" customWidth="1"/>
    <col min="12038" max="12038" width="9.875" style="6" customWidth="1"/>
    <col min="12039" max="12039" width="16.25" style="6" customWidth="1"/>
    <col min="12040" max="12040" width="10.625" style="6" customWidth="1"/>
    <col min="12041" max="12041" width="15.875" style="6" customWidth="1"/>
    <col min="12042" max="12042" width="10.125" style="6" customWidth="1"/>
    <col min="12043" max="12043" width="17.875" style="6" customWidth="1"/>
    <col min="12044" max="12044" width="16.875" style="6" bestFit="1" customWidth="1"/>
    <col min="12045" max="12045" width="17.875" style="6" customWidth="1"/>
    <col min="12046" max="12046" width="9.5" style="6" customWidth="1"/>
    <col min="12047" max="12047" width="18.625" style="6" customWidth="1"/>
    <col min="12048" max="12048" width="11" style="6" customWidth="1"/>
    <col min="12049" max="12049" width="16.5" style="6" customWidth="1"/>
    <col min="12050" max="12050" width="15.625" style="6" customWidth="1"/>
    <col min="12051" max="12051" width="7.125" style="6" customWidth="1"/>
    <col min="12052" max="12052" width="8" style="6" customWidth="1"/>
    <col min="12053" max="12053" width="7.875" style="6" bestFit="1" customWidth="1"/>
    <col min="12054" max="12058" width="8.5" style="6" customWidth="1"/>
    <col min="12059" max="12288" width="9" style="6"/>
    <col min="12289" max="12289" width="3.625" style="6" customWidth="1"/>
    <col min="12290" max="12290" width="19.5" style="6" customWidth="1"/>
    <col min="12291" max="12291" width="16.875" style="6" bestFit="1" customWidth="1"/>
    <col min="12292" max="12292" width="17.375" style="6" customWidth="1"/>
    <col min="12293" max="12293" width="18.125" style="6" customWidth="1"/>
    <col min="12294" max="12294" width="9.875" style="6" customWidth="1"/>
    <col min="12295" max="12295" width="16.25" style="6" customWidth="1"/>
    <col min="12296" max="12296" width="10.625" style="6" customWidth="1"/>
    <col min="12297" max="12297" width="15.875" style="6" customWidth="1"/>
    <col min="12298" max="12298" width="10.125" style="6" customWidth="1"/>
    <col min="12299" max="12299" width="17.875" style="6" customWidth="1"/>
    <col min="12300" max="12300" width="16.875" style="6" bestFit="1" customWidth="1"/>
    <col min="12301" max="12301" width="17.875" style="6" customWidth="1"/>
    <col min="12302" max="12302" width="9.5" style="6" customWidth="1"/>
    <col min="12303" max="12303" width="18.625" style="6" customWidth="1"/>
    <col min="12304" max="12304" width="11" style="6" customWidth="1"/>
    <col min="12305" max="12305" width="16.5" style="6" customWidth="1"/>
    <col min="12306" max="12306" width="15.625" style="6" customWidth="1"/>
    <col min="12307" max="12307" width="7.125" style="6" customWidth="1"/>
    <col min="12308" max="12308" width="8" style="6" customWidth="1"/>
    <col min="12309" max="12309" width="7.875" style="6" bestFit="1" customWidth="1"/>
    <col min="12310" max="12314" width="8.5" style="6" customWidth="1"/>
    <col min="12315" max="12544" width="9" style="6"/>
    <col min="12545" max="12545" width="3.625" style="6" customWidth="1"/>
    <col min="12546" max="12546" width="19.5" style="6" customWidth="1"/>
    <col min="12547" max="12547" width="16.875" style="6" bestFit="1" customWidth="1"/>
    <col min="12548" max="12548" width="17.375" style="6" customWidth="1"/>
    <col min="12549" max="12549" width="18.125" style="6" customWidth="1"/>
    <col min="12550" max="12550" width="9.875" style="6" customWidth="1"/>
    <col min="12551" max="12551" width="16.25" style="6" customWidth="1"/>
    <col min="12552" max="12552" width="10.625" style="6" customWidth="1"/>
    <col min="12553" max="12553" width="15.875" style="6" customWidth="1"/>
    <col min="12554" max="12554" width="10.125" style="6" customWidth="1"/>
    <col min="12555" max="12555" width="17.875" style="6" customWidth="1"/>
    <col min="12556" max="12556" width="16.875" style="6" bestFit="1" customWidth="1"/>
    <col min="12557" max="12557" width="17.875" style="6" customWidth="1"/>
    <col min="12558" max="12558" width="9.5" style="6" customWidth="1"/>
    <col min="12559" max="12559" width="18.625" style="6" customWidth="1"/>
    <col min="12560" max="12560" width="11" style="6" customWidth="1"/>
    <col min="12561" max="12561" width="16.5" style="6" customWidth="1"/>
    <col min="12562" max="12562" width="15.625" style="6" customWidth="1"/>
    <col min="12563" max="12563" width="7.125" style="6" customWidth="1"/>
    <col min="12564" max="12564" width="8" style="6" customWidth="1"/>
    <col min="12565" max="12565" width="7.875" style="6" bestFit="1" customWidth="1"/>
    <col min="12566" max="12570" width="8.5" style="6" customWidth="1"/>
    <col min="12571" max="12800" width="9" style="6"/>
    <col min="12801" max="12801" width="3.625" style="6" customWidth="1"/>
    <col min="12802" max="12802" width="19.5" style="6" customWidth="1"/>
    <col min="12803" max="12803" width="16.875" style="6" bestFit="1" customWidth="1"/>
    <col min="12804" max="12804" width="17.375" style="6" customWidth="1"/>
    <col min="12805" max="12805" width="18.125" style="6" customWidth="1"/>
    <col min="12806" max="12806" width="9.875" style="6" customWidth="1"/>
    <col min="12807" max="12807" width="16.25" style="6" customWidth="1"/>
    <col min="12808" max="12808" width="10.625" style="6" customWidth="1"/>
    <col min="12809" max="12809" width="15.875" style="6" customWidth="1"/>
    <col min="12810" max="12810" width="10.125" style="6" customWidth="1"/>
    <col min="12811" max="12811" width="17.875" style="6" customWidth="1"/>
    <col min="12812" max="12812" width="16.875" style="6" bestFit="1" customWidth="1"/>
    <col min="12813" max="12813" width="17.875" style="6" customWidth="1"/>
    <col min="12814" max="12814" width="9.5" style="6" customWidth="1"/>
    <col min="12815" max="12815" width="18.625" style="6" customWidth="1"/>
    <col min="12816" max="12816" width="11" style="6" customWidth="1"/>
    <col min="12817" max="12817" width="16.5" style="6" customWidth="1"/>
    <col min="12818" max="12818" width="15.625" style="6" customWidth="1"/>
    <col min="12819" max="12819" width="7.125" style="6" customWidth="1"/>
    <col min="12820" max="12820" width="8" style="6" customWidth="1"/>
    <col min="12821" max="12821" width="7.875" style="6" bestFit="1" customWidth="1"/>
    <col min="12822" max="12826" width="8.5" style="6" customWidth="1"/>
    <col min="12827" max="13056" width="9" style="6"/>
    <col min="13057" max="13057" width="3.625" style="6" customWidth="1"/>
    <col min="13058" max="13058" width="19.5" style="6" customWidth="1"/>
    <col min="13059" max="13059" width="16.875" style="6" bestFit="1" customWidth="1"/>
    <col min="13060" max="13060" width="17.375" style="6" customWidth="1"/>
    <col min="13061" max="13061" width="18.125" style="6" customWidth="1"/>
    <col min="13062" max="13062" width="9.875" style="6" customWidth="1"/>
    <col min="13063" max="13063" width="16.25" style="6" customWidth="1"/>
    <col min="13064" max="13064" width="10.625" style="6" customWidth="1"/>
    <col min="13065" max="13065" width="15.875" style="6" customWidth="1"/>
    <col min="13066" max="13066" width="10.125" style="6" customWidth="1"/>
    <col min="13067" max="13067" width="17.875" style="6" customWidth="1"/>
    <col min="13068" max="13068" width="16.875" style="6" bestFit="1" customWidth="1"/>
    <col min="13069" max="13069" width="17.875" style="6" customWidth="1"/>
    <col min="13070" max="13070" width="9.5" style="6" customWidth="1"/>
    <col min="13071" max="13071" width="18.625" style="6" customWidth="1"/>
    <col min="13072" max="13072" width="11" style="6" customWidth="1"/>
    <col min="13073" max="13073" width="16.5" style="6" customWidth="1"/>
    <col min="13074" max="13074" width="15.625" style="6" customWidth="1"/>
    <col min="13075" max="13075" width="7.125" style="6" customWidth="1"/>
    <col min="13076" max="13076" width="8" style="6" customWidth="1"/>
    <col min="13077" max="13077" width="7.875" style="6" bestFit="1" customWidth="1"/>
    <col min="13078" max="13082" width="8.5" style="6" customWidth="1"/>
    <col min="13083" max="13312" width="9" style="6"/>
    <col min="13313" max="13313" width="3.625" style="6" customWidth="1"/>
    <col min="13314" max="13314" width="19.5" style="6" customWidth="1"/>
    <col min="13315" max="13315" width="16.875" style="6" bestFit="1" customWidth="1"/>
    <col min="13316" max="13316" width="17.375" style="6" customWidth="1"/>
    <col min="13317" max="13317" width="18.125" style="6" customWidth="1"/>
    <col min="13318" max="13318" width="9.875" style="6" customWidth="1"/>
    <col min="13319" max="13319" width="16.25" style="6" customWidth="1"/>
    <col min="13320" max="13320" width="10.625" style="6" customWidth="1"/>
    <col min="13321" max="13321" width="15.875" style="6" customWidth="1"/>
    <col min="13322" max="13322" width="10.125" style="6" customWidth="1"/>
    <col min="13323" max="13323" width="17.875" style="6" customWidth="1"/>
    <col min="13324" max="13324" width="16.875" style="6" bestFit="1" customWidth="1"/>
    <col min="13325" max="13325" width="17.875" style="6" customWidth="1"/>
    <col min="13326" max="13326" width="9.5" style="6" customWidth="1"/>
    <col min="13327" max="13327" width="18.625" style="6" customWidth="1"/>
    <col min="13328" max="13328" width="11" style="6" customWidth="1"/>
    <col min="13329" max="13329" width="16.5" style="6" customWidth="1"/>
    <col min="13330" max="13330" width="15.625" style="6" customWidth="1"/>
    <col min="13331" max="13331" width="7.125" style="6" customWidth="1"/>
    <col min="13332" max="13332" width="8" style="6" customWidth="1"/>
    <col min="13333" max="13333" width="7.875" style="6" bestFit="1" customWidth="1"/>
    <col min="13334" max="13338" width="8.5" style="6" customWidth="1"/>
    <col min="13339" max="13568" width="9" style="6"/>
    <col min="13569" max="13569" width="3.625" style="6" customWidth="1"/>
    <col min="13570" max="13570" width="19.5" style="6" customWidth="1"/>
    <col min="13571" max="13571" width="16.875" style="6" bestFit="1" customWidth="1"/>
    <col min="13572" max="13572" width="17.375" style="6" customWidth="1"/>
    <col min="13573" max="13573" width="18.125" style="6" customWidth="1"/>
    <col min="13574" max="13574" width="9.875" style="6" customWidth="1"/>
    <col min="13575" max="13575" width="16.25" style="6" customWidth="1"/>
    <col min="13576" max="13576" width="10.625" style="6" customWidth="1"/>
    <col min="13577" max="13577" width="15.875" style="6" customWidth="1"/>
    <col min="13578" max="13578" width="10.125" style="6" customWidth="1"/>
    <col min="13579" max="13579" width="17.875" style="6" customWidth="1"/>
    <col min="13580" max="13580" width="16.875" style="6" bestFit="1" customWidth="1"/>
    <col min="13581" max="13581" width="17.875" style="6" customWidth="1"/>
    <col min="13582" max="13582" width="9.5" style="6" customWidth="1"/>
    <col min="13583" max="13583" width="18.625" style="6" customWidth="1"/>
    <col min="13584" max="13584" width="11" style="6" customWidth="1"/>
    <col min="13585" max="13585" width="16.5" style="6" customWidth="1"/>
    <col min="13586" max="13586" width="15.625" style="6" customWidth="1"/>
    <col min="13587" max="13587" width="7.125" style="6" customWidth="1"/>
    <col min="13588" max="13588" width="8" style="6" customWidth="1"/>
    <col min="13589" max="13589" width="7.875" style="6" bestFit="1" customWidth="1"/>
    <col min="13590" max="13594" width="8.5" style="6" customWidth="1"/>
    <col min="13595" max="13824" width="9" style="6"/>
    <col min="13825" max="13825" width="3.625" style="6" customWidth="1"/>
    <col min="13826" max="13826" width="19.5" style="6" customWidth="1"/>
    <col min="13827" max="13827" width="16.875" style="6" bestFit="1" customWidth="1"/>
    <col min="13828" max="13828" width="17.375" style="6" customWidth="1"/>
    <col min="13829" max="13829" width="18.125" style="6" customWidth="1"/>
    <col min="13830" max="13830" width="9.875" style="6" customWidth="1"/>
    <col min="13831" max="13831" width="16.25" style="6" customWidth="1"/>
    <col min="13832" max="13832" width="10.625" style="6" customWidth="1"/>
    <col min="13833" max="13833" width="15.875" style="6" customWidth="1"/>
    <col min="13834" max="13834" width="10.125" style="6" customWidth="1"/>
    <col min="13835" max="13835" width="17.875" style="6" customWidth="1"/>
    <col min="13836" max="13836" width="16.875" style="6" bestFit="1" customWidth="1"/>
    <col min="13837" max="13837" width="17.875" style="6" customWidth="1"/>
    <col min="13838" max="13838" width="9.5" style="6" customWidth="1"/>
    <col min="13839" max="13839" width="18.625" style="6" customWidth="1"/>
    <col min="13840" max="13840" width="11" style="6" customWidth="1"/>
    <col min="13841" max="13841" width="16.5" style="6" customWidth="1"/>
    <col min="13842" max="13842" width="15.625" style="6" customWidth="1"/>
    <col min="13843" max="13843" width="7.125" style="6" customWidth="1"/>
    <col min="13844" max="13844" width="8" style="6" customWidth="1"/>
    <col min="13845" max="13845" width="7.875" style="6" bestFit="1" customWidth="1"/>
    <col min="13846" max="13850" width="8.5" style="6" customWidth="1"/>
    <col min="13851" max="14080" width="9" style="6"/>
    <col min="14081" max="14081" width="3.625" style="6" customWidth="1"/>
    <col min="14082" max="14082" width="19.5" style="6" customWidth="1"/>
    <col min="14083" max="14083" width="16.875" style="6" bestFit="1" customWidth="1"/>
    <col min="14084" max="14084" width="17.375" style="6" customWidth="1"/>
    <col min="14085" max="14085" width="18.125" style="6" customWidth="1"/>
    <col min="14086" max="14086" width="9.875" style="6" customWidth="1"/>
    <col min="14087" max="14087" width="16.25" style="6" customWidth="1"/>
    <col min="14088" max="14088" width="10.625" style="6" customWidth="1"/>
    <col min="14089" max="14089" width="15.875" style="6" customWidth="1"/>
    <col min="14090" max="14090" width="10.125" style="6" customWidth="1"/>
    <col min="14091" max="14091" width="17.875" style="6" customWidth="1"/>
    <col min="14092" max="14092" width="16.875" style="6" bestFit="1" customWidth="1"/>
    <col min="14093" max="14093" width="17.875" style="6" customWidth="1"/>
    <col min="14094" max="14094" width="9.5" style="6" customWidth="1"/>
    <col min="14095" max="14095" width="18.625" style="6" customWidth="1"/>
    <col min="14096" max="14096" width="11" style="6" customWidth="1"/>
    <col min="14097" max="14097" width="16.5" style="6" customWidth="1"/>
    <col min="14098" max="14098" width="15.625" style="6" customWidth="1"/>
    <col min="14099" max="14099" width="7.125" style="6" customWidth="1"/>
    <col min="14100" max="14100" width="8" style="6" customWidth="1"/>
    <col min="14101" max="14101" width="7.875" style="6" bestFit="1" customWidth="1"/>
    <col min="14102" max="14106" width="8.5" style="6" customWidth="1"/>
    <col min="14107" max="14336" width="9" style="6"/>
    <col min="14337" max="14337" width="3.625" style="6" customWidth="1"/>
    <col min="14338" max="14338" width="19.5" style="6" customWidth="1"/>
    <col min="14339" max="14339" width="16.875" style="6" bestFit="1" customWidth="1"/>
    <col min="14340" max="14340" width="17.375" style="6" customWidth="1"/>
    <col min="14341" max="14341" width="18.125" style="6" customWidth="1"/>
    <col min="14342" max="14342" width="9.875" style="6" customWidth="1"/>
    <col min="14343" max="14343" width="16.25" style="6" customWidth="1"/>
    <col min="14344" max="14344" width="10.625" style="6" customWidth="1"/>
    <col min="14345" max="14345" width="15.875" style="6" customWidth="1"/>
    <col min="14346" max="14346" width="10.125" style="6" customWidth="1"/>
    <col min="14347" max="14347" width="17.875" style="6" customWidth="1"/>
    <col min="14348" max="14348" width="16.875" style="6" bestFit="1" customWidth="1"/>
    <col min="14349" max="14349" width="17.875" style="6" customWidth="1"/>
    <col min="14350" max="14350" width="9.5" style="6" customWidth="1"/>
    <col min="14351" max="14351" width="18.625" style="6" customWidth="1"/>
    <col min="14352" max="14352" width="11" style="6" customWidth="1"/>
    <col min="14353" max="14353" width="16.5" style="6" customWidth="1"/>
    <col min="14354" max="14354" width="15.625" style="6" customWidth="1"/>
    <col min="14355" max="14355" width="7.125" style="6" customWidth="1"/>
    <col min="14356" max="14356" width="8" style="6" customWidth="1"/>
    <col min="14357" max="14357" width="7.875" style="6" bestFit="1" customWidth="1"/>
    <col min="14358" max="14362" width="8.5" style="6" customWidth="1"/>
    <col min="14363" max="14592" width="9" style="6"/>
    <col min="14593" max="14593" width="3.625" style="6" customWidth="1"/>
    <col min="14594" max="14594" width="19.5" style="6" customWidth="1"/>
    <col min="14595" max="14595" width="16.875" style="6" bestFit="1" customWidth="1"/>
    <col min="14596" max="14596" width="17.375" style="6" customWidth="1"/>
    <col min="14597" max="14597" width="18.125" style="6" customWidth="1"/>
    <col min="14598" max="14598" width="9.875" style="6" customWidth="1"/>
    <col min="14599" max="14599" width="16.25" style="6" customWidth="1"/>
    <col min="14600" max="14600" width="10.625" style="6" customWidth="1"/>
    <col min="14601" max="14601" width="15.875" style="6" customWidth="1"/>
    <col min="14602" max="14602" width="10.125" style="6" customWidth="1"/>
    <col min="14603" max="14603" width="17.875" style="6" customWidth="1"/>
    <col min="14604" max="14604" width="16.875" style="6" bestFit="1" customWidth="1"/>
    <col min="14605" max="14605" width="17.875" style="6" customWidth="1"/>
    <col min="14606" max="14606" width="9.5" style="6" customWidth="1"/>
    <col min="14607" max="14607" width="18.625" style="6" customWidth="1"/>
    <col min="14608" max="14608" width="11" style="6" customWidth="1"/>
    <col min="14609" max="14609" width="16.5" style="6" customWidth="1"/>
    <col min="14610" max="14610" width="15.625" style="6" customWidth="1"/>
    <col min="14611" max="14611" width="7.125" style="6" customWidth="1"/>
    <col min="14612" max="14612" width="8" style="6" customWidth="1"/>
    <col min="14613" max="14613" width="7.875" style="6" bestFit="1" customWidth="1"/>
    <col min="14614" max="14618" width="8.5" style="6" customWidth="1"/>
    <col min="14619" max="14848" width="9" style="6"/>
    <col min="14849" max="14849" width="3.625" style="6" customWidth="1"/>
    <col min="14850" max="14850" width="19.5" style="6" customWidth="1"/>
    <col min="14851" max="14851" width="16.875" style="6" bestFit="1" customWidth="1"/>
    <col min="14852" max="14852" width="17.375" style="6" customWidth="1"/>
    <col min="14853" max="14853" width="18.125" style="6" customWidth="1"/>
    <col min="14854" max="14854" width="9.875" style="6" customWidth="1"/>
    <col min="14855" max="14855" width="16.25" style="6" customWidth="1"/>
    <col min="14856" max="14856" width="10.625" style="6" customWidth="1"/>
    <col min="14857" max="14857" width="15.875" style="6" customWidth="1"/>
    <col min="14858" max="14858" width="10.125" style="6" customWidth="1"/>
    <col min="14859" max="14859" width="17.875" style="6" customWidth="1"/>
    <col min="14860" max="14860" width="16.875" style="6" bestFit="1" customWidth="1"/>
    <col min="14861" max="14861" width="17.875" style="6" customWidth="1"/>
    <col min="14862" max="14862" width="9.5" style="6" customWidth="1"/>
    <col min="14863" max="14863" width="18.625" style="6" customWidth="1"/>
    <col min="14864" max="14864" width="11" style="6" customWidth="1"/>
    <col min="14865" max="14865" width="16.5" style="6" customWidth="1"/>
    <col min="14866" max="14866" width="15.625" style="6" customWidth="1"/>
    <col min="14867" max="14867" width="7.125" style="6" customWidth="1"/>
    <col min="14868" max="14868" width="8" style="6" customWidth="1"/>
    <col min="14869" max="14869" width="7.875" style="6" bestFit="1" customWidth="1"/>
    <col min="14870" max="14874" width="8.5" style="6" customWidth="1"/>
    <col min="14875" max="15104" width="9" style="6"/>
    <col min="15105" max="15105" width="3.625" style="6" customWidth="1"/>
    <col min="15106" max="15106" width="19.5" style="6" customWidth="1"/>
    <col min="15107" max="15107" width="16.875" style="6" bestFit="1" customWidth="1"/>
    <col min="15108" max="15108" width="17.375" style="6" customWidth="1"/>
    <col min="15109" max="15109" width="18.125" style="6" customWidth="1"/>
    <col min="15110" max="15110" width="9.875" style="6" customWidth="1"/>
    <col min="15111" max="15111" width="16.25" style="6" customWidth="1"/>
    <col min="15112" max="15112" width="10.625" style="6" customWidth="1"/>
    <col min="15113" max="15113" width="15.875" style="6" customWidth="1"/>
    <col min="15114" max="15114" width="10.125" style="6" customWidth="1"/>
    <col min="15115" max="15115" width="17.875" style="6" customWidth="1"/>
    <col min="15116" max="15116" width="16.875" style="6" bestFit="1" customWidth="1"/>
    <col min="15117" max="15117" width="17.875" style="6" customWidth="1"/>
    <col min="15118" max="15118" width="9.5" style="6" customWidth="1"/>
    <col min="15119" max="15119" width="18.625" style="6" customWidth="1"/>
    <col min="15120" max="15120" width="11" style="6" customWidth="1"/>
    <col min="15121" max="15121" width="16.5" style="6" customWidth="1"/>
    <col min="15122" max="15122" width="15.625" style="6" customWidth="1"/>
    <col min="15123" max="15123" width="7.125" style="6" customWidth="1"/>
    <col min="15124" max="15124" width="8" style="6" customWidth="1"/>
    <col min="15125" max="15125" width="7.875" style="6" bestFit="1" customWidth="1"/>
    <col min="15126" max="15130" width="8.5" style="6" customWidth="1"/>
    <col min="15131" max="15360" width="9" style="6"/>
    <col min="15361" max="15361" width="3.625" style="6" customWidth="1"/>
    <col min="15362" max="15362" width="19.5" style="6" customWidth="1"/>
    <col min="15363" max="15363" width="16.875" style="6" bestFit="1" customWidth="1"/>
    <col min="15364" max="15364" width="17.375" style="6" customWidth="1"/>
    <col min="15365" max="15365" width="18.125" style="6" customWidth="1"/>
    <col min="15366" max="15366" width="9.875" style="6" customWidth="1"/>
    <col min="15367" max="15367" width="16.25" style="6" customWidth="1"/>
    <col min="15368" max="15368" width="10.625" style="6" customWidth="1"/>
    <col min="15369" max="15369" width="15.875" style="6" customWidth="1"/>
    <col min="15370" max="15370" width="10.125" style="6" customWidth="1"/>
    <col min="15371" max="15371" width="17.875" style="6" customWidth="1"/>
    <col min="15372" max="15372" width="16.875" style="6" bestFit="1" customWidth="1"/>
    <col min="15373" max="15373" width="17.875" style="6" customWidth="1"/>
    <col min="15374" max="15374" width="9.5" style="6" customWidth="1"/>
    <col min="15375" max="15375" width="18.625" style="6" customWidth="1"/>
    <col min="15376" max="15376" width="11" style="6" customWidth="1"/>
    <col min="15377" max="15377" width="16.5" style="6" customWidth="1"/>
    <col min="15378" max="15378" width="15.625" style="6" customWidth="1"/>
    <col min="15379" max="15379" width="7.125" style="6" customWidth="1"/>
    <col min="15380" max="15380" width="8" style="6" customWidth="1"/>
    <col min="15381" max="15381" width="7.875" style="6" bestFit="1" customWidth="1"/>
    <col min="15382" max="15386" width="8.5" style="6" customWidth="1"/>
    <col min="15387" max="15616" width="9" style="6"/>
    <col min="15617" max="15617" width="3.625" style="6" customWidth="1"/>
    <col min="15618" max="15618" width="19.5" style="6" customWidth="1"/>
    <col min="15619" max="15619" width="16.875" style="6" bestFit="1" customWidth="1"/>
    <col min="15620" max="15620" width="17.375" style="6" customWidth="1"/>
    <col min="15621" max="15621" width="18.125" style="6" customWidth="1"/>
    <col min="15622" max="15622" width="9.875" style="6" customWidth="1"/>
    <col min="15623" max="15623" width="16.25" style="6" customWidth="1"/>
    <col min="15624" max="15624" width="10.625" style="6" customWidth="1"/>
    <col min="15625" max="15625" width="15.875" style="6" customWidth="1"/>
    <col min="15626" max="15626" width="10.125" style="6" customWidth="1"/>
    <col min="15627" max="15627" width="17.875" style="6" customWidth="1"/>
    <col min="15628" max="15628" width="16.875" style="6" bestFit="1" customWidth="1"/>
    <col min="15629" max="15629" width="17.875" style="6" customWidth="1"/>
    <col min="15630" max="15630" width="9.5" style="6" customWidth="1"/>
    <col min="15631" max="15631" width="18.625" style="6" customWidth="1"/>
    <col min="15632" max="15632" width="11" style="6" customWidth="1"/>
    <col min="15633" max="15633" width="16.5" style="6" customWidth="1"/>
    <col min="15634" max="15634" width="15.625" style="6" customWidth="1"/>
    <col min="15635" max="15635" width="7.125" style="6" customWidth="1"/>
    <col min="15636" max="15636" width="8" style="6" customWidth="1"/>
    <col min="15637" max="15637" width="7.875" style="6" bestFit="1" customWidth="1"/>
    <col min="15638" max="15642" width="8.5" style="6" customWidth="1"/>
    <col min="15643" max="15872" width="9" style="6"/>
    <col min="15873" max="15873" width="3.625" style="6" customWidth="1"/>
    <col min="15874" max="15874" width="19.5" style="6" customWidth="1"/>
    <col min="15875" max="15875" width="16.875" style="6" bestFit="1" customWidth="1"/>
    <col min="15876" max="15876" width="17.375" style="6" customWidth="1"/>
    <col min="15877" max="15877" width="18.125" style="6" customWidth="1"/>
    <col min="15878" max="15878" width="9.875" style="6" customWidth="1"/>
    <col min="15879" max="15879" width="16.25" style="6" customWidth="1"/>
    <col min="15880" max="15880" width="10.625" style="6" customWidth="1"/>
    <col min="15881" max="15881" width="15.875" style="6" customWidth="1"/>
    <col min="15882" max="15882" width="10.125" style="6" customWidth="1"/>
    <col min="15883" max="15883" width="17.875" style="6" customWidth="1"/>
    <col min="15884" max="15884" width="16.875" style="6" bestFit="1" customWidth="1"/>
    <col min="15885" max="15885" width="17.875" style="6" customWidth="1"/>
    <col min="15886" max="15886" width="9.5" style="6" customWidth="1"/>
    <col min="15887" max="15887" width="18.625" style="6" customWidth="1"/>
    <col min="15888" max="15888" width="11" style="6" customWidth="1"/>
    <col min="15889" max="15889" width="16.5" style="6" customWidth="1"/>
    <col min="15890" max="15890" width="15.625" style="6" customWidth="1"/>
    <col min="15891" max="15891" width="7.125" style="6" customWidth="1"/>
    <col min="15892" max="15892" width="8" style="6" customWidth="1"/>
    <col min="15893" max="15893" width="7.875" style="6" bestFit="1" customWidth="1"/>
    <col min="15894" max="15898" width="8.5" style="6" customWidth="1"/>
    <col min="15899" max="16128" width="9" style="6"/>
    <col min="16129" max="16129" width="3.625" style="6" customWidth="1"/>
    <col min="16130" max="16130" width="19.5" style="6" customWidth="1"/>
    <col min="16131" max="16131" width="16.875" style="6" bestFit="1" customWidth="1"/>
    <col min="16132" max="16132" width="17.375" style="6" customWidth="1"/>
    <col min="16133" max="16133" width="18.125" style="6" customWidth="1"/>
    <col min="16134" max="16134" width="9.875" style="6" customWidth="1"/>
    <col min="16135" max="16135" width="16.25" style="6" customWidth="1"/>
    <col min="16136" max="16136" width="10.625" style="6" customWidth="1"/>
    <col min="16137" max="16137" width="15.875" style="6" customWidth="1"/>
    <col min="16138" max="16138" width="10.125" style="6" customWidth="1"/>
    <col min="16139" max="16139" width="17.875" style="6" customWidth="1"/>
    <col min="16140" max="16140" width="16.875" style="6" bestFit="1" customWidth="1"/>
    <col min="16141" max="16141" width="17.875" style="6" customWidth="1"/>
    <col min="16142" max="16142" width="9.5" style="6" customWidth="1"/>
    <col min="16143" max="16143" width="18.625" style="6" customWidth="1"/>
    <col min="16144" max="16144" width="11" style="6" customWidth="1"/>
    <col min="16145" max="16145" width="16.5" style="6" customWidth="1"/>
    <col min="16146" max="16146" width="15.625" style="6" customWidth="1"/>
    <col min="16147" max="16147" width="7.125" style="6" customWidth="1"/>
    <col min="16148" max="16148" width="8" style="6" customWidth="1"/>
    <col min="16149" max="16149" width="7.875" style="6" bestFit="1" customWidth="1"/>
    <col min="16150" max="16154" width="8.5" style="6" customWidth="1"/>
    <col min="16155" max="16384" width="9" style="6"/>
  </cols>
  <sheetData>
    <row r="1" spans="1:28" ht="16.5" customHeight="1">
      <c r="A1" s="955"/>
      <c r="B1" s="955"/>
      <c r="C1" s="586"/>
      <c r="D1" s="586"/>
      <c r="E1" s="586"/>
      <c r="F1" s="586"/>
      <c r="G1" s="586"/>
      <c r="H1" s="586"/>
      <c r="I1" s="586"/>
      <c r="J1" s="586"/>
      <c r="K1" s="586"/>
      <c r="L1" s="586"/>
      <c r="M1" s="586"/>
      <c r="N1" s="586"/>
      <c r="O1" s="586"/>
      <c r="P1" s="586"/>
      <c r="Q1" s="911" t="s">
        <v>493</v>
      </c>
      <c r="R1" s="911"/>
      <c r="S1" s="911"/>
      <c r="T1" s="911"/>
      <c r="U1" s="911"/>
      <c r="V1" s="911"/>
      <c r="W1" s="911"/>
      <c r="X1" s="911"/>
      <c r="Y1" s="911"/>
      <c r="Z1" s="911"/>
    </row>
    <row r="2" spans="1:28" s="579" customFormat="1" ht="20.25">
      <c r="A2" s="991" t="s">
        <v>669</v>
      </c>
      <c r="B2" s="991"/>
      <c r="C2" s="991"/>
      <c r="D2" s="991"/>
      <c r="E2" s="991"/>
      <c r="F2" s="991"/>
      <c r="G2" s="991"/>
      <c r="H2" s="991"/>
      <c r="I2" s="991"/>
      <c r="J2" s="991"/>
      <c r="K2" s="991"/>
      <c r="L2" s="991"/>
      <c r="M2" s="991"/>
      <c r="N2" s="991"/>
      <c r="O2" s="991"/>
      <c r="P2" s="991"/>
      <c r="Q2" s="991"/>
      <c r="R2" s="991"/>
      <c r="S2" s="991"/>
      <c r="T2" s="991"/>
      <c r="U2" s="991"/>
      <c r="V2" s="991"/>
      <c r="W2" s="991"/>
      <c r="X2" s="991"/>
      <c r="Y2" s="991"/>
      <c r="Z2" s="991"/>
    </row>
    <row r="3" spans="1:28" s="579" customFormat="1" ht="20.25">
      <c r="A3" s="992" t="s">
        <v>714</v>
      </c>
      <c r="B3" s="992"/>
      <c r="C3" s="992"/>
      <c r="D3" s="992"/>
      <c r="E3" s="992"/>
      <c r="F3" s="992"/>
      <c r="G3" s="992"/>
      <c r="H3" s="992"/>
      <c r="I3" s="992"/>
      <c r="J3" s="992"/>
      <c r="K3" s="992"/>
      <c r="L3" s="992"/>
      <c r="M3" s="992"/>
      <c r="N3" s="992"/>
      <c r="O3" s="992"/>
      <c r="P3" s="992"/>
      <c r="Q3" s="992"/>
      <c r="R3" s="992"/>
      <c r="S3" s="992"/>
      <c r="T3" s="992"/>
      <c r="U3" s="992"/>
      <c r="V3" s="992"/>
      <c r="W3" s="992"/>
      <c r="X3" s="992"/>
      <c r="Y3" s="992"/>
      <c r="Z3" s="992"/>
    </row>
    <row r="4" spans="1:28" ht="15.75">
      <c r="A4" s="580"/>
      <c r="B4" s="580"/>
      <c r="C4" s="580"/>
      <c r="D4" s="580"/>
      <c r="E4" s="580"/>
      <c r="F4" s="580"/>
      <c r="G4" s="580"/>
      <c r="H4" s="580"/>
      <c r="I4" s="580"/>
      <c r="J4" s="580"/>
      <c r="K4" s="580"/>
      <c r="L4" s="580"/>
      <c r="M4" s="580"/>
      <c r="N4" s="580"/>
      <c r="O4" s="580"/>
      <c r="P4" s="584"/>
      <c r="Q4" s="580"/>
      <c r="R4" s="580"/>
      <c r="S4" s="580"/>
      <c r="T4" s="580"/>
      <c r="U4" s="993" t="s">
        <v>18</v>
      </c>
      <c r="V4" s="993"/>
      <c r="W4" s="993"/>
      <c r="X4" s="993"/>
      <c r="Y4" s="993"/>
      <c r="Z4" s="993"/>
    </row>
    <row r="5" spans="1:28" hidden="1">
      <c r="A5" s="581"/>
      <c r="D5" s="625" t="e">
        <f>86521000000-#REF!</f>
        <v>#REF!</v>
      </c>
      <c r="J5" s="625" t="e">
        <f>54105000000-#REF!</f>
        <v>#REF!</v>
      </c>
      <c r="L5" s="6" t="e">
        <f>86004512529-#REF!</f>
        <v>#REF!</v>
      </c>
    </row>
    <row r="6" spans="1:28" s="582" customFormat="1" ht="15" customHeight="1">
      <c r="A6" s="989" t="s">
        <v>0</v>
      </c>
      <c r="B6" s="989" t="s">
        <v>240</v>
      </c>
      <c r="C6" s="989" t="s">
        <v>31</v>
      </c>
      <c r="D6" s="989"/>
      <c r="E6" s="989"/>
      <c r="F6" s="989"/>
      <c r="G6" s="989"/>
      <c r="H6" s="989"/>
      <c r="I6" s="989"/>
      <c r="J6" s="989"/>
      <c r="K6" s="989" t="s">
        <v>21</v>
      </c>
      <c r="L6" s="989"/>
      <c r="M6" s="989"/>
      <c r="N6" s="989"/>
      <c r="O6" s="989"/>
      <c r="P6" s="989"/>
      <c r="Q6" s="989"/>
      <c r="R6" s="989"/>
      <c r="S6" s="989" t="s">
        <v>32</v>
      </c>
      <c r="T6" s="989"/>
      <c r="U6" s="989"/>
      <c r="V6" s="989"/>
      <c r="W6" s="989"/>
      <c r="X6" s="989"/>
      <c r="Y6" s="989"/>
      <c r="Z6" s="989"/>
    </row>
    <row r="7" spans="1:28" s="582" customFormat="1" ht="15" customHeight="1">
      <c r="A7" s="989"/>
      <c r="B7" s="989"/>
      <c r="C7" s="989" t="s">
        <v>62</v>
      </c>
      <c r="D7" s="990" t="s">
        <v>177</v>
      </c>
      <c r="E7" s="990" t="s">
        <v>178</v>
      </c>
      <c r="F7" s="990"/>
      <c r="G7" s="990"/>
      <c r="H7" s="990"/>
      <c r="I7" s="990"/>
      <c r="J7" s="990"/>
      <c r="K7" s="990" t="s">
        <v>179</v>
      </c>
      <c r="L7" s="990" t="s">
        <v>177</v>
      </c>
      <c r="M7" s="989" t="s">
        <v>178</v>
      </c>
      <c r="N7" s="989"/>
      <c r="O7" s="989"/>
      <c r="P7" s="989"/>
      <c r="Q7" s="989"/>
      <c r="R7" s="989"/>
      <c r="S7" s="989" t="s">
        <v>62</v>
      </c>
      <c r="T7" s="989" t="s">
        <v>177</v>
      </c>
      <c r="U7" s="989" t="s">
        <v>178</v>
      </c>
      <c r="V7" s="989"/>
      <c r="W7" s="989"/>
      <c r="X7" s="989"/>
      <c r="Y7" s="989"/>
      <c r="Z7" s="989"/>
    </row>
    <row r="8" spans="1:28" s="582" customFormat="1" ht="15" customHeight="1">
      <c r="A8" s="989"/>
      <c r="B8" s="989"/>
      <c r="C8" s="989"/>
      <c r="D8" s="990"/>
      <c r="E8" s="990" t="s">
        <v>61</v>
      </c>
      <c r="F8" s="990" t="s">
        <v>180</v>
      </c>
      <c r="G8" s="990"/>
      <c r="H8" s="990" t="s">
        <v>181</v>
      </c>
      <c r="I8" s="990" t="s">
        <v>182</v>
      </c>
      <c r="J8" s="990" t="s">
        <v>183</v>
      </c>
      <c r="K8" s="990"/>
      <c r="L8" s="990"/>
      <c r="M8" s="990" t="s">
        <v>61</v>
      </c>
      <c r="N8" s="990" t="s">
        <v>180</v>
      </c>
      <c r="O8" s="990"/>
      <c r="P8" s="989" t="s">
        <v>181</v>
      </c>
      <c r="Q8" s="989" t="s">
        <v>182</v>
      </c>
      <c r="R8" s="989" t="s">
        <v>183</v>
      </c>
      <c r="S8" s="989"/>
      <c r="T8" s="989"/>
      <c r="U8" s="989" t="s">
        <v>61</v>
      </c>
      <c r="V8" s="989" t="s">
        <v>180</v>
      </c>
      <c r="W8" s="989"/>
      <c r="X8" s="989" t="s">
        <v>181</v>
      </c>
      <c r="Y8" s="989" t="s">
        <v>182</v>
      </c>
      <c r="Z8" s="989" t="s">
        <v>183</v>
      </c>
    </row>
    <row r="9" spans="1:28" s="582" customFormat="1" ht="88.5" customHeight="1">
      <c r="A9" s="989"/>
      <c r="B9" s="989"/>
      <c r="C9" s="989"/>
      <c r="D9" s="990"/>
      <c r="E9" s="990"/>
      <c r="F9" s="583" t="s">
        <v>67</v>
      </c>
      <c r="G9" s="583" t="s">
        <v>66</v>
      </c>
      <c r="H9" s="990"/>
      <c r="I9" s="990"/>
      <c r="J9" s="990"/>
      <c r="K9" s="990"/>
      <c r="L9" s="990"/>
      <c r="M9" s="990"/>
      <c r="N9" s="583" t="s">
        <v>67</v>
      </c>
      <c r="O9" s="583" t="s">
        <v>66</v>
      </c>
      <c r="P9" s="989"/>
      <c r="Q9" s="989"/>
      <c r="R9" s="989"/>
      <c r="S9" s="989"/>
      <c r="T9" s="989"/>
      <c r="U9" s="989"/>
      <c r="V9" s="583" t="s">
        <v>67</v>
      </c>
      <c r="W9" s="583" t="s">
        <v>66</v>
      </c>
      <c r="X9" s="989"/>
      <c r="Y9" s="989"/>
      <c r="Z9" s="989"/>
    </row>
    <row r="10" spans="1:28" s="584" customFormat="1" ht="22.5">
      <c r="A10" s="626" t="s">
        <v>9</v>
      </c>
      <c r="B10" s="626" t="s">
        <v>10</v>
      </c>
      <c r="C10" s="626">
        <v>1</v>
      </c>
      <c r="D10" s="626">
        <v>2</v>
      </c>
      <c r="E10" s="626" t="s">
        <v>184</v>
      </c>
      <c r="F10" s="626">
        <v>4</v>
      </c>
      <c r="G10" s="626">
        <v>5</v>
      </c>
      <c r="H10" s="626">
        <v>6</v>
      </c>
      <c r="I10" s="626">
        <v>7</v>
      </c>
      <c r="J10" s="626">
        <v>8</v>
      </c>
      <c r="K10" s="626">
        <v>9</v>
      </c>
      <c r="L10" s="626">
        <v>10</v>
      </c>
      <c r="M10" s="626" t="s">
        <v>185</v>
      </c>
      <c r="N10" s="626">
        <v>12</v>
      </c>
      <c r="O10" s="626">
        <v>13</v>
      </c>
      <c r="P10" s="626">
        <v>14</v>
      </c>
      <c r="Q10" s="626">
        <v>15</v>
      </c>
      <c r="R10" s="626">
        <v>16</v>
      </c>
      <c r="S10" s="626" t="s">
        <v>186</v>
      </c>
      <c r="T10" s="626" t="s">
        <v>187</v>
      </c>
      <c r="U10" s="626" t="s">
        <v>188</v>
      </c>
      <c r="V10" s="626" t="s">
        <v>189</v>
      </c>
      <c r="W10" s="626" t="s">
        <v>190</v>
      </c>
      <c r="X10" s="626" t="s">
        <v>191</v>
      </c>
      <c r="Y10" s="626" t="s">
        <v>192</v>
      </c>
      <c r="Z10" s="626" t="s">
        <v>193</v>
      </c>
    </row>
    <row r="11" spans="1:28" s="104" customFormat="1" ht="35.1" customHeight="1">
      <c r="A11" s="629"/>
      <c r="B11" s="630" t="s">
        <v>16</v>
      </c>
      <c r="C11" s="630">
        <f>SUM(C12:C19)</f>
        <v>4734125000000</v>
      </c>
      <c r="D11" s="630">
        <f>SUM(D12:D19)</f>
        <v>3238927000000</v>
      </c>
      <c r="E11" s="630">
        <f t="shared" ref="E11:R11" si="0">SUM(E12:E19)</f>
        <v>503543000000</v>
      </c>
      <c r="F11" s="630"/>
      <c r="G11" s="630">
        <f t="shared" ref="G11:L11" si="1">SUM(G12:G19)</f>
        <v>503543000000</v>
      </c>
      <c r="H11" s="630">
        <f t="shared" si="1"/>
        <v>0</v>
      </c>
      <c r="I11" s="630">
        <f t="shared" si="1"/>
        <v>0</v>
      </c>
      <c r="J11" s="630">
        <f t="shared" si="1"/>
        <v>991655000000</v>
      </c>
      <c r="K11" s="630">
        <f t="shared" si="1"/>
        <v>5075923000000</v>
      </c>
      <c r="L11" s="630">
        <f t="shared" si="1"/>
        <v>3237296000000</v>
      </c>
      <c r="M11" s="630">
        <f>SUM(M12:M19)</f>
        <v>1838627000000</v>
      </c>
      <c r="N11" s="630"/>
      <c r="O11" s="630">
        <f t="shared" si="0"/>
        <v>1838627000000</v>
      </c>
      <c r="P11" s="630">
        <f>SUM(P12:P19)</f>
        <v>25590664428</v>
      </c>
      <c r="Q11" s="630">
        <f>SUM(Q12:Q19)</f>
        <v>705264699846</v>
      </c>
      <c r="R11" s="630">
        <f t="shared" si="0"/>
        <v>1107771635726</v>
      </c>
      <c r="S11" s="631">
        <f>+K11/C11</f>
        <v>1.0721987695719906</v>
      </c>
      <c r="T11" s="631">
        <f>+L11/D11</f>
        <v>0.9994964381722713</v>
      </c>
      <c r="U11" s="631">
        <f>+M11/E11</f>
        <v>3.6513803190591467</v>
      </c>
      <c r="V11" s="631"/>
      <c r="W11" s="631">
        <f>+O11/G11</f>
        <v>3.6513803190591467</v>
      </c>
      <c r="X11" s="631"/>
      <c r="Y11" s="631"/>
      <c r="Z11" s="631">
        <f>+R11/J11</f>
        <v>1.1170937833480394</v>
      </c>
    </row>
    <row r="12" spans="1:28" ht="35.1" customHeight="1">
      <c r="A12" s="632">
        <v>1</v>
      </c>
      <c r="B12" s="633" t="s">
        <v>147</v>
      </c>
      <c r="C12" s="634">
        <v>492544000000</v>
      </c>
      <c r="D12" s="634">
        <v>386690000000</v>
      </c>
      <c r="E12" s="634">
        <f>+F12+G12</f>
        <v>46036000000</v>
      </c>
      <c r="F12" s="634"/>
      <c r="G12" s="634">
        <v>46036000000</v>
      </c>
      <c r="H12" s="634"/>
      <c r="I12" s="634"/>
      <c r="J12" s="634">
        <v>59818000000</v>
      </c>
      <c r="K12" s="634">
        <f>+L12+M12</f>
        <v>525196000000</v>
      </c>
      <c r="L12" s="634">
        <v>376767000000</v>
      </c>
      <c r="M12" s="634">
        <f>+N12+O12</f>
        <v>148429000000</v>
      </c>
      <c r="N12" s="634"/>
      <c r="O12" s="634">
        <v>148429000000</v>
      </c>
      <c r="P12" s="634">
        <f>+'[6]Bieu 62 tong gui c ngoc'!$R$56</f>
        <v>559000000</v>
      </c>
      <c r="Q12" s="634">
        <f t="shared" ref="Q12:Q14" si="2">+O12-P12-R12</f>
        <v>86306814077</v>
      </c>
      <c r="R12" s="634">
        <f>+'[5]Bieu 62 tong gui c ngoc'!$P$45+'[5]Bieu 62 tong gui c ngoc'!$P$258</f>
        <v>61563185923</v>
      </c>
      <c r="S12" s="635">
        <f>+K12/C12</f>
        <v>1.0662925545738047</v>
      </c>
      <c r="T12" s="635">
        <f t="shared" ref="T12:W19" si="3">+L12/D12</f>
        <v>0.97433861749721995</v>
      </c>
      <c r="U12" s="635">
        <f t="shared" si="3"/>
        <v>3.2241941089582067</v>
      </c>
      <c r="V12" s="635"/>
      <c r="W12" s="635">
        <f t="shared" si="3"/>
        <v>3.2241941089582067</v>
      </c>
      <c r="X12" s="635"/>
      <c r="Y12" s="635"/>
      <c r="Z12" s="635">
        <f t="shared" ref="Z12:Z19" si="4">+R12/J12</f>
        <v>1.0291749293356516</v>
      </c>
      <c r="AB12" s="14">
        <v>132097000000</v>
      </c>
    </row>
    <row r="13" spans="1:28" ht="35.1" customHeight="1">
      <c r="A13" s="632">
        <v>2</v>
      </c>
      <c r="B13" s="633" t="s">
        <v>148</v>
      </c>
      <c r="C13" s="634">
        <v>799717000000</v>
      </c>
      <c r="D13" s="634">
        <v>560911000000</v>
      </c>
      <c r="E13" s="634">
        <f>+F13+G13</f>
        <v>39145000000</v>
      </c>
      <c r="F13" s="634"/>
      <c r="G13" s="634">
        <v>39145000000</v>
      </c>
      <c r="H13" s="634"/>
      <c r="I13" s="634"/>
      <c r="J13" s="634">
        <v>199661000000</v>
      </c>
      <c r="K13" s="634">
        <f>+L13+M13</f>
        <v>888829000000</v>
      </c>
      <c r="L13" s="634">
        <v>560911000000</v>
      </c>
      <c r="M13" s="634">
        <f>+N13+O13</f>
        <v>327918000000</v>
      </c>
      <c r="N13" s="634"/>
      <c r="O13" s="634">
        <v>327918000000</v>
      </c>
      <c r="P13" s="634">
        <f>+'[6]Bieu 62 tong gui c ngoc'!$U$55</f>
        <v>0</v>
      </c>
      <c r="Q13" s="634">
        <f t="shared" si="2"/>
        <v>111978506919</v>
      </c>
      <c r="R13" s="634">
        <f>'[5]Bieu 62 tong gui c ngoc'!$S$45+'[5]Bieu 62 tong gui c ngoc'!$S$258</f>
        <v>215939493081</v>
      </c>
      <c r="S13" s="635">
        <f t="shared" ref="S13:S19" si="5">+K13/C13</f>
        <v>1.1114294181566728</v>
      </c>
      <c r="T13" s="635">
        <f t="shared" si="3"/>
        <v>1</v>
      </c>
      <c r="U13" s="635">
        <f t="shared" si="3"/>
        <v>8.3770085579256612</v>
      </c>
      <c r="V13" s="635"/>
      <c r="W13" s="635">
        <f t="shared" si="3"/>
        <v>8.3770085579256612</v>
      </c>
      <c r="X13" s="635"/>
      <c r="Y13" s="635"/>
      <c r="Z13" s="635">
        <f t="shared" si="4"/>
        <v>1.0815306598734855</v>
      </c>
      <c r="AB13" s="14">
        <v>281338000000</v>
      </c>
    </row>
    <row r="14" spans="1:28" ht="35.1" customHeight="1">
      <c r="A14" s="632">
        <v>3</v>
      </c>
      <c r="B14" s="633" t="s">
        <v>149</v>
      </c>
      <c r="C14" s="634">
        <v>843014000000</v>
      </c>
      <c r="D14" s="634">
        <v>590993000000</v>
      </c>
      <c r="E14" s="634">
        <f t="shared" ref="E14:E19" si="6">+F14+G14</f>
        <v>55930000000</v>
      </c>
      <c r="F14" s="634"/>
      <c r="G14" s="634">
        <v>55930000000</v>
      </c>
      <c r="H14" s="634"/>
      <c r="I14" s="634"/>
      <c r="J14" s="634">
        <v>196091000000</v>
      </c>
      <c r="K14" s="634">
        <f t="shared" ref="K14:K19" si="7">+L14+M14</f>
        <v>888218000000</v>
      </c>
      <c r="L14" s="634">
        <v>590993000000</v>
      </c>
      <c r="M14" s="634">
        <f t="shared" ref="M14:M19" si="8">+N14+O14</f>
        <v>297225000000</v>
      </c>
      <c r="N14" s="634"/>
      <c r="O14" s="634">
        <v>297225000000</v>
      </c>
      <c r="P14" s="634">
        <f>+'[6]Bieu 62 tong gui c ngoc'!$X$55</f>
        <v>3689188600</v>
      </c>
      <c r="Q14" s="634">
        <f t="shared" si="2"/>
        <v>67948580688</v>
      </c>
      <c r="R14" s="634">
        <f>+'[5]Bieu 62 tong gui c ngoc'!$V$45+'[5]Bieu 62 tong gui c ngoc'!$V$258</f>
        <v>225587230712</v>
      </c>
      <c r="S14" s="635">
        <f t="shared" si="5"/>
        <v>1.0536218852830439</v>
      </c>
      <c r="T14" s="635">
        <f t="shared" si="3"/>
        <v>1</v>
      </c>
      <c r="U14" s="635">
        <f t="shared" si="3"/>
        <v>5.3142320758090467</v>
      </c>
      <c r="V14" s="635"/>
      <c r="W14" s="635">
        <f t="shared" si="3"/>
        <v>5.3142320758090467</v>
      </c>
      <c r="X14" s="635"/>
      <c r="Y14" s="635"/>
      <c r="Z14" s="635">
        <f t="shared" si="4"/>
        <v>1.1504211346364699</v>
      </c>
      <c r="AB14" s="14">
        <v>299281000000</v>
      </c>
    </row>
    <row r="15" spans="1:28" ht="35.1" customHeight="1">
      <c r="A15" s="632">
        <v>4</v>
      </c>
      <c r="B15" s="633" t="s">
        <v>150</v>
      </c>
      <c r="C15" s="634">
        <v>438739000000</v>
      </c>
      <c r="D15" s="634">
        <v>294813000000</v>
      </c>
      <c r="E15" s="634">
        <f t="shared" si="6"/>
        <v>31631000000</v>
      </c>
      <c r="F15" s="634"/>
      <c r="G15" s="634">
        <v>31631000000</v>
      </c>
      <c r="H15" s="634"/>
      <c r="I15" s="634"/>
      <c r="J15" s="634">
        <v>112295000000</v>
      </c>
      <c r="K15" s="634">
        <f t="shared" si="7"/>
        <v>461208000000</v>
      </c>
      <c r="L15" s="634">
        <v>294813000000</v>
      </c>
      <c r="M15" s="634">
        <f>+N15+O15</f>
        <v>166395000000</v>
      </c>
      <c r="N15" s="634"/>
      <c r="O15" s="634">
        <v>166395000000</v>
      </c>
      <c r="P15" s="634">
        <f>+'[6]Bieu 62 tong gui c ngoc'!$AA$55</f>
        <v>283373928</v>
      </c>
      <c r="Q15" s="634">
        <f>+O15-P15-R15</f>
        <v>15005277912</v>
      </c>
      <c r="R15" s="634">
        <f>+'[5]Bieu 62 tong gui c ngoc'!$Y$45+'[5]Bieu 62 tong gui c ngoc'!$Y$258</f>
        <v>151106348160</v>
      </c>
      <c r="S15" s="635">
        <f t="shared" si="5"/>
        <v>1.0512126799760222</v>
      </c>
      <c r="T15" s="635">
        <f t="shared" si="3"/>
        <v>1</v>
      </c>
      <c r="U15" s="635">
        <f t="shared" si="3"/>
        <v>5.2605039360121397</v>
      </c>
      <c r="V15" s="635"/>
      <c r="W15" s="635">
        <f t="shared" si="3"/>
        <v>5.2605039360121397</v>
      </c>
      <c r="X15" s="635"/>
      <c r="Y15" s="635"/>
      <c r="Z15" s="635">
        <f t="shared" si="4"/>
        <v>1.3456195570595306</v>
      </c>
      <c r="AB15" s="14">
        <v>170103000000</v>
      </c>
    </row>
    <row r="16" spans="1:28" ht="35.1" customHeight="1">
      <c r="A16" s="632">
        <v>5</v>
      </c>
      <c r="B16" s="633" t="s">
        <v>151</v>
      </c>
      <c r="C16" s="634">
        <v>720838000000</v>
      </c>
      <c r="D16" s="634">
        <v>478586000000</v>
      </c>
      <c r="E16" s="634">
        <f t="shared" si="6"/>
        <v>82244000000</v>
      </c>
      <c r="F16" s="634"/>
      <c r="G16" s="634">
        <v>82244000000</v>
      </c>
      <c r="H16" s="634"/>
      <c r="I16" s="634"/>
      <c r="J16" s="634">
        <v>160008000000</v>
      </c>
      <c r="K16" s="634">
        <f t="shared" si="7"/>
        <v>766370000000</v>
      </c>
      <c r="L16" s="634">
        <v>478586000000</v>
      </c>
      <c r="M16" s="634">
        <f t="shared" si="8"/>
        <v>287784000000</v>
      </c>
      <c r="N16" s="634"/>
      <c r="O16" s="634">
        <v>287784000000</v>
      </c>
      <c r="P16" s="634">
        <f>+'[6]Bieu 62 tong gui c ngoc'!$AD$55</f>
        <v>17961315000</v>
      </c>
      <c r="Q16" s="634">
        <f t="shared" ref="Q16:Q19" si="9">+O16-P16-R16</f>
        <v>88534521825</v>
      </c>
      <c r="R16" s="634">
        <f>+'[5]Bieu 62 tong gui c ngoc'!$AB$45+'[5]Bieu 62 tong gui c ngoc'!$AB$258</f>
        <v>181288163175</v>
      </c>
      <c r="S16" s="635">
        <f t="shared" si="5"/>
        <v>1.0631653714149365</v>
      </c>
      <c r="T16" s="635">
        <f t="shared" si="3"/>
        <v>1</v>
      </c>
      <c r="U16" s="635">
        <f>+M16/E16</f>
        <v>3.499148874082</v>
      </c>
      <c r="V16" s="635"/>
      <c r="W16" s="635">
        <f t="shared" si="3"/>
        <v>3.499148874082</v>
      </c>
      <c r="X16" s="635"/>
      <c r="Y16" s="635"/>
      <c r="Z16" s="635">
        <f t="shared" si="4"/>
        <v>1.1329943701252438</v>
      </c>
      <c r="AB16" s="14">
        <v>301202000000</v>
      </c>
    </row>
    <row r="17" spans="1:28" ht="35.1" customHeight="1">
      <c r="A17" s="632">
        <v>6</v>
      </c>
      <c r="B17" s="633" t="s">
        <v>152</v>
      </c>
      <c r="C17" s="634">
        <v>594654000000</v>
      </c>
      <c r="D17" s="634">
        <v>415504000000</v>
      </c>
      <c r="E17" s="634">
        <f t="shared" si="6"/>
        <v>49401000000</v>
      </c>
      <c r="F17" s="634"/>
      <c r="G17" s="634">
        <v>49401000000</v>
      </c>
      <c r="H17" s="634"/>
      <c r="I17" s="634"/>
      <c r="J17" s="634">
        <v>129749000000</v>
      </c>
      <c r="K17" s="634">
        <f t="shared" si="7"/>
        <v>628854000000</v>
      </c>
      <c r="L17" s="634">
        <v>415266000000</v>
      </c>
      <c r="M17" s="634">
        <f t="shared" si="8"/>
        <v>213588000000</v>
      </c>
      <c r="N17" s="634"/>
      <c r="O17" s="634">
        <v>213588000000</v>
      </c>
      <c r="P17" s="634">
        <f>+'[6]Bieu 62 tong gui c ngoc'!$AG$55</f>
        <v>1398000000</v>
      </c>
      <c r="Q17" s="634">
        <f t="shared" si="9"/>
        <v>78130396030</v>
      </c>
      <c r="R17" s="634">
        <f>+'[5]Bieu 62 tong gui c ngoc'!$AE$45+'[5]Bieu 62 tong gui c ngoc'!$AE$258</f>
        <v>134059603970</v>
      </c>
      <c r="S17" s="635">
        <f t="shared" si="5"/>
        <v>1.0575124358030048</v>
      </c>
      <c r="T17" s="635">
        <f t="shared" si="3"/>
        <v>0.99942720166352195</v>
      </c>
      <c r="U17" s="635">
        <f t="shared" si="3"/>
        <v>4.3235562033157224</v>
      </c>
      <c r="V17" s="635"/>
      <c r="W17" s="635">
        <f t="shared" si="3"/>
        <v>4.3235562033157224</v>
      </c>
      <c r="X17" s="635"/>
      <c r="Y17" s="635"/>
      <c r="Z17" s="635">
        <f t="shared" si="4"/>
        <v>1.033222637322831</v>
      </c>
      <c r="AB17" s="14">
        <v>125227000000</v>
      </c>
    </row>
    <row r="18" spans="1:28" ht="35.1" customHeight="1">
      <c r="A18" s="632">
        <v>7</v>
      </c>
      <c r="B18" s="633" t="s">
        <v>154</v>
      </c>
      <c r="C18" s="634">
        <v>590512000000</v>
      </c>
      <c r="D18" s="634">
        <v>366646000000</v>
      </c>
      <c r="E18" s="634">
        <f t="shared" si="6"/>
        <v>95859000000</v>
      </c>
      <c r="F18" s="634"/>
      <c r="G18" s="634">
        <v>95859000000</v>
      </c>
      <c r="H18" s="634"/>
      <c r="I18" s="634"/>
      <c r="J18" s="634">
        <v>128007000000</v>
      </c>
      <c r="K18" s="634">
        <f t="shared" si="7"/>
        <v>628502000000</v>
      </c>
      <c r="L18" s="634">
        <v>366646000000</v>
      </c>
      <c r="M18" s="634">
        <f t="shared" si="8"/>
        <v>261856000000</v>
      </c>
      <c r="N18" s="634"/>
      <c r="O18" s="634">
        <v>261856000000</v>
      </c>
      <c r="P18" s="634">
        <f>+'[6]Bieu 62 tong gui c ngoc'!$AJ$55</f>
        <v>1699786900</v>
      </c>
      <c r="Q18" s="634">
        <f t="shared" si="9"/>
        <v>129862304059</v>
      </c>
      <c r="R18" s="634">
        <f>+'[5]Bieu 62 tong gui c ngoc'!$AH$45+'[5]Bieu 62 tong gui c ngoc'!$AH$258</f>
        <v>130293909041</v>
      </c>
      <c r="S18" s="635">
        <f t="shared" si="5"/>
        <v>1.0643340016798981</v>
      </c>
      <c r="T18" s="635">
        <f t="shared" si="3"/>
        <v>1</v>
      </c>
      <c r="U18" s="635">
        <f t="shared" si="3"/>
        <v>2.7316788199334439</v>
      </c>
      <c r="V18" s="635"/>
      <c r="W18" s="635">
        <f t="shared" si="3"/>
        <v>2.7316788199334439</v>
      </c>
      <c r="X18" s="635"/>
      <c r="Y18" s="635"/>
      <c r="Z18" s="635">
        <f t="shared" si="4"/>
        <v>1.0178654998632888</v>
      </c>
      <c r="AB18" s="14">
        <v>155372000000</v>
      </c>
    </row>
    <row r="19" spans="1:28" ht="35.1" customHeight="1">
      <c r="A19" s="632">
        <v>8</v>
      </c>
      <c r="B19" s="633" t="s">
        <v>153</v>
      </c>
      <c r="C19" s="634">
        <v>254107000000</v>
      </c>
      <c r="D19" s="634">
        <v>144784000000</v>
      </c>
      <c r="E19" s="634">
        <f t="shared" si="6"/>
        <v>103297000000</v>
      </c>
      <c r="F19" s="634"/>
      <c r="G19" s="634">
        <v>103297000000</v>
      </c>
      <c r="H19" s="634"/>
      <c r="I19" s="634"/>
      <c r="J19" s="634">
        <v>6026000000</v>
      </c>
      <c r="K19" s="634">
        <f t="shared" si="7"/>
        <v>288746000000</v>
      </c>
      <c r="L19" s="634">
        <v>153314000000</v>
      </c>
      <c r="M19" s="634">
        <f t="shared" si="8"/>
        <v>135432000000</v>
      </c>
      <c r="N19" s="634"/>
      <c r="O19" s="634">
        <v>135432000000</v>
      </c>
      <c r="P19" s="634">
        <f>+'[6]Bieu 62 tong gui c ngoc'!$AM$55</f>
        <v>0</v>
      </c>
      <c r="Q19" s="634">
        <f t="shared" si="9"/>
        <v>127498298336</v>
      </c>
      <c r="R19" s="634">
        <f>+'[5]Bieu 62 tong gui c ngoc'!$AK$45+'[5]Bieu 62 tong gui c ngoc'!$AK$258</f>
        <v>7933701664</v>
      </c>
      <c r="S19" s="635">
        <f t="shared" si="5"/>
        <v>1.1363165910423563</v>
      </c>
      <c r="T19" s="635">
        <f t="shared" si="3"/>
        <v>1.0589153497624046</v>
      </c>
      <c r="U19" s="635">
        <f t="shared" si="3"/>
        <v>1.3110932553704366</v>
      </c>
      <c r="V19" s="635"/>
      <c r="W19" s="635">
        <f t="shared" si="3"/>
        <v>1.3110932553704366</v>
      </c>
      <c r="X19" s="635"/>
      <c r="Y19" s="635"/>
      <c r="Z19" s="635">
        <f t="shared" si="4"/>
        <v>1.3165784374377696</v>
      </c>
      <c r="AB19" s="14">
        <v>118039000000</v>
      </c>
    </row>
  </sheetData>
  <mergeCells count="34">
    <mergeCell ref="A6:A9"/>
    <mergeCell ref="B6:B9"/>
    <mergeCell ref="C6:J6"/>
    <mergeCell ref="K6:R6"/>
    <mergeCell ref="S6:Z6"/>
    <mergeCell ref="C7:C9"/>
    <mergeCell ref="D7:D9"/>
    <mergeCell ref="E7:J7"/>
    <mergeCell ref="K7:K9"/>
    <mergeCell ref="L7:L9"/>
    <mergeCell ref="S7:S9"/>
    <mergeCell ref="T7:T9"/>
    <mergeCell ref="U7:Z7"/>
    <mergeCell ref="E8:E9"/>
    <mergeCell ref="F8:G8"/>
    <mergeCell ref="H8:H9"/>
    <mergeCell ref="A1:B1"/>
    <mergeCell ref="Q1:Z1"/>
    <mergeCell ref="A2:Z2"/>
    <mergeCell ref="A3:Z3"/>
    <mergeCell ref="U4:Z4"/>
    <mergeCell ref="I8:I9"/>
    <mergeCell ref="J8:J9"/>
    <mergeCell ref="M8:M9"/>
    <mergeCell ref="N8:O8"/>
    <mergeCell ref="M7:R7"/>
    <mergeCell ref="P8:P9"/>
    <mergeCell ref="Q8:Q9"/>
    <mergeCell ref="R8:R9"/>
    <mergeCell ref="U8:U9"/>
    <mergeCell ref="V8:W8"/>
    <mergeCell ref="X8:X9"/>
    <mergeCell ref="Y8:Y9"/>
    <mergeCell ref="Z8:Z9"/>
  </mergeCells>
  <printOptions horizontalCentered="1"/>
  <pageMargins left="0.2" right="0.2" top="0.75" bottom="0.63" header="0.46" footer="0.3"/>
  <pageSetup paperSize="9" scale="56" orientation="landscape" r:id="rId1"/>
  <headerFooter>
    <oddHeader>&amp;C&amp;P</oddHead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19"/>
  <sheetViews>
    <sheetView workbookViewId="0">
      <selection activeCell="I12" sqref="I12"/>
    </sheetView>
  </sheetViews>
  <sheetFormatPr defaultRowHeight="15.75"/>
  <cols>
    <col min="1" max="1" width="2.5" style="42" customWidth="1"/>
    <col min="2" max="2" width="16.375" style="149" customWidth="1"/>
    <col min="3" max="3" width="14" style="41" customWidth="1"/>
    <col min="4" max="4" width="13.125" style="41" customWidth="1"/>
    <col min="5" max="5" width="12.25" style="41" customWidth="1"/>
    <col min="6" max="6" width="13.75" style="41" customWidth="1"/>
    <col min="7" max="8" width="12.5" style="41" customWidth="1"/>
    <col min="9" max="9" width="13.875" style="41" bestFit="1" customWidth="1"/>
    <col min="10" max="11" width="12.5" style="41" customWidth="1"/>
    <col min="12" max="12" width="12.5" style="41" bestFit="1" customWidth="1"/>
    <col min="13" max="14" width="12.5" style="41" customWidth="1"/>
    <col min="15" max="15" width="5.25" style="41" customWidth="1"/>
    <col min="16" max="16" width="6.625" style="23" customWidth="1"/>
    <col min="17" max="18" width="6.375" style="23" customWidth="1"/>
    <col min="19" max="19" width="13.875" style="159" customWidth="1"/>
    <col min="20" max="20" width="16.625" style="23" customWidth="1"/>
    <col min="21" max="16384" width="9" style="23"/>
  </cols>
  <sheetData>
    <row r="1" spans="1:19" ht="17.25" customHeight="1">
      <c r="A1" s="39"/>
      <c r="B1" s="146"/>
      <c r="C1" s="40"/>
      <c r="D1" s="40"/>
      <c r="E1" s="40"/>
      <c r="M1" s="996" t="s">
        <v>494</v>
      </c>
      <c r="N1" s="996"/>
      <c r="O1" s="996"/>
      <c r="P1" s="996"/>
      <c r="Q1" s="996"/>
      <c r="R1" s="996"/>
    </row>
    <row r="2" spans="1:19" s="388" customFormat="1" ht="20.25">
      <c r="A2" s="991" t="s">
        <v>668</v>
      </c>
      <c r="B2" s="991"/>
      <c r="C2" s="991"/>
      <c r="D2" s="991"/>
      <c r="E2" s="991"/>
      <c r="F2" s="991"/>
      <c r="G2" s="991"/>
      <c r="H2" s="991"/>
      <c r="I2" s="991"/>
      <c r="J2" s="991"/>
      <c r="K2" s="991"/>
      <c r="L2" s="991"/>
      <c r="M2" s="991"/>
      <c r="N2" s="991"/>
      <c r="O2" s="991"/>
      <c r="P2" s="991"/>
      <c r="Q2" s="991"/>
      <c r="R2" s="991"/>
      <c r="S2" s="387"/>
    </row>
    <row r="3" spans="1:19" s="388" customFormat="1" ht="20.25">
      <c r="A3" s="997" t="s">
        <v>714</v>
      </c>
      <c r="B3" s="997"/>
      <c r="C3" s="997"/>
      <c r="D3" s="997"/>
      <c r="E3" s="997"/>
      <c r="F3" s="997"/>
      <c r="G3" s="997"/>
      <c r="H3" s="997"/>
      <c r="I3" s="997"/>
      <c r="J3" s="997"/>
      <c r="K3" s="997"/>
      <c r="L3" s="997"/>
      <c r="M3" s="997"/>
      <c r="N3" s="997"/>
      <c r="O3" s="997"/>
      <c r="P3" s="997"/>
      <c r="Q3" s="997"/>
      <c r="R3" s="997"/>
      <c r="S3" s="387"/>
    </row>
    <row r="4" spans="1:19">
      <c r="B4" s="147"/>
      <c r="C4" s="38"/>
      <c r="D4" s="38"/>
      <c r="E4" s="38"/>
      <c r="F4" s="38"/>
      <c r="G4" s="38"/>
      <c r="H4" s="38"/>
      <c r="I4" s="38"/>
      <c r="J4" s="38"/>
      <c r="K4" s="38"/>
      <c r="L4" s="38"/>
      <c r="M4" s="38"/>
      <c r="N4" s="38"/>
      <c r="O4" s="951" t="s">
        <v>18</v>
      </c>
      <c r="P4" s="951"/>
      <c r="Q4" s="951"/>
      <c r="R4" s="951"/>
    </row>
    <row r="5" spans="1:19" s="5" customFormat="1" ht="22.5" customHeight="1">
      <c r="A5" s="994" t="s">
        <v>0</v>
      </c>
      <c r="B5" s="998" t="s">
        <v>30</v>
      </c>
      <c r="C5" s="995" t="s">
        <v>44</v>
      </c>
      <c r="D5" s="995"/>
      <c r="E5" s="995"/>
      <c r="F5" s="995" t="s">
        <v>21</v>
      </c>
      <c r="G5" s="995"/>
      <c r="H5" s="995"/>
      <c r="I5" s="995"/>
      <c r="J5" s="995"/>
      <c r="K5" s="995"/>
      <c r="L5" s="995"/>
      <c r="M5" s="995"/>
      <c r="N5" s="995"/>
      <c r="O5" s="995"/>
      <c r="P5" s="994" t="s">
        <v>32</v>
      </c>
      <c r="Q5" s="994"/>
      <c r="R5" s="994"/>
      <c r="S5" s="162"/>
    </row>
    <row r="6" spans="1:19" s="5" customFormat="1" ht="22.5" customHeight="1">
      <c r="A6" s="994"/>
      <c r="B6" s="998"/>
      <c r="C6" s="995" t="s">
        <v>61</v>
      </c>
      <c r="D6" s="995" t="s">
        <v>55</v>
      </c>
      <c r="E6" s="995"/>
      <c r="F6" s="995" t="s">
        <v>61</v>
      </c>
      <c r="G6" s="995" t="s">
        <v>55</v>
      </c>
      <c r="H6" s="995"/>
      <c r="I6" s="995" t="s">
        <v>65</v>
      </c>
      <c r="J6" s="995"/>
      <c r="K6" s="995"/>
      <c r="L6" s="995"/>
      <c r="M6" s="995"/>
      <c r="N6" s="995"/>
      <c r="O6" s="995"/>
      <c r="P6" s="994" t="s">
        <v>61</v>
      </c>
      <c r="Q6" s="994" t="s">
        <v>55</v>
      </c>
      <c r="R6" s="994"/>
      <c r="S6" s="162"/>
    </row>
    <row r="7" spans="1:19" s="5" customFormat="1" ht="22.5" customHeight="1">
      <c r="A7" s="994"/>
      <c r="B7" s="998"/>
      <c r="C7" s="995"/>
      <c r="D7" s="995" t="s">
        <v>63</v>
      </c>
      <c r="E7" s="995" t="s">
        <v>64</v>
      </c>
      <c r="F7" s="995"/>
      <c r="G7" s="995" t="s">
        <v>63</v>
      </c>
      <c r="H7" s="995" t="s">
        <v>64</v>
      </c>
      <c r="I7" s="995" t="s">
        <v>61</v>
      </c>
      <c r="J7" s="995" t="s">
        <v>63</v>
      </c>
      <c r="K7" s="995"/>
      <c r="L7" s="995"/>
      <c r="M7" s="995" t="s">
        <v>64</v>
      </c>
      <c r="N7" s="995"/>
      <c r="O7" s="995"/>
      <c r="P7" s="994"/>
      <c r="Q7" s="994" t="s">
        <v>63</v>
      </c>
      <c r="R7" s="994" t="s">
        <v>64</v>
      </c>
      <c r="S7" s="162"/>
    </row>
    <row r="8" spans="1:19" s="5" customFormat="1" ht="38.25">
      <c r="A8" s="994"/>
      <c r="B8" s="998"/>
      <c r="C8" s="995"/>
      <c r="D8" s="995"/>
      <c r="E8" s="995"/>
      <c r="F8" s="995"/>
      <c r="G8" s="995"/>
      <c r="H8" s="995"/>
      <c r="I8" s="995"/>
      <c r="J8" s="590" t="s">
        <v>62</v>
      </c>
      <c r="K8" s="590" t="s">
        <v>66</v>
      </c>
      <c r="L8" s="590" t="s">
        <v>67</v>
      </c>
      <c r="M8" s="590" t="s">
        <v>62</v>
      </c>
      <c r="N8" s="590" t="s">
        <v>66</v>
      </c>
      <c r="O8" s="590" t="s">
        <v>67</v>
      </c>
      <c r="P8" s="994"/>
      <c r="Q8" s="994"/>
      <c r="R8" s="994"/>
      <c r="S8" s="162"/>
    </row>
    <row r="9" spans="1:19" s="9" customFormat="1" ht="19.5" customHeight="1">
      <c r="A9" s="8" t="s">
        <v>9</v>
      </c>
      <c r="B9" s="8" t="s">
        <v>10</v>
      </c>
      <c r="C9" s="13">
        <v>1</v>
      </c>
      <c r="D9" s="13">
        <v>2</v>
      </c>
      <c r="E9" s="13">
        <v>3</v>
      </c>
      <c r="F9" s="13">
        <v>4</v>
      </c>
      <c r="G9" s="13">
        <v>5</v>
      </c>
      <c r="H9" s="13">
        <v>6</v>
      </c>
      <c r="I9" s="13">
        <v>7</v>
      </c>
      <c r="J9" s="13">
        <v>8</v>
      </c>
      <c r="K9" s="13">
        <v>9</v>
      </c>
      <c r="L9" s="13">
        <v>10</v>
      </c>
      <c r="M9" s="13">
        <v>11</v>
      </c>
      <c r="N9" s="13">
        <v>12</v>
      </c>
      <c r="O9" s="13">
        <v>13</v>
      </c>
      <c r="P9" s="8" t="s">
        <v>142</v>
      </c>
      <c r="Q9" s="8" t="s">
        <v>143</v>
      </c>
      <c r="R9" s="8" t="s">
        <v>144</v>
      </c>
      <c r="S9" s="309"/>
    </row>
    <row r="10" spans="1:19" s="52" customFormat="1" ht="35.25" customHeight="1">
      <c r="A10" s="587"/>
      <c r="B10" s="148" t="s">
        <v>145</v>
      </c>
      <c r="C10" s="20">
        <f t="shared" ref="C10:N10" si="0">C11+C18</f>
        <v>1046818000000</v>
      </c>
      <c r="D10" s="20">
        <f t="shared" si="0"/>
        <v>819108000000</v>
      </c>
      <c r="E10" s="20">
        <f>E11+E18</f>
        <v>227710000000</v>
      </c>
      <c r="F10" s="20">
        <f t="shared" si="0"/>
        <v>1129313010937</v>
      </c>
      <c r="G10" s="20">
        <f t="shared" si="0"/>
        <v>909881975013</v>
      </c>
      <c r="H10" s="20">
        <f t="shared" si="0"/>
        <v>219431035924</v>
      </c>
      <c r="I10" s="20">
        <f>I11+I18</f>
        <v>1129313010937</v>
      </c>
      <c r="J10" s="20">
        <f t="shared" si="0"/>
        <v>909881975013</v>
      </c>
      <c r="K10" s="20">
        <f t="shared" si="0"/>
        <v>708131998054</v>
      </c>
      <c r="L10" s="20">
        <f t="shared" si="0"/>
        <v>201749976959</v>
      </c>
      <c r="M10" s="20">
        <f t="shared" si="0"/>
        <v>219431035924</v>
      </c>
      <c r="N10" s="20">
        <f t="shared" si="0"/>
        <v>219431035924</v>
      </c>
      <c r="O10" s="20"/>
      <c r="P10" s="44">
        <f t="shared" ref="P10:R16" si="1">+F10/C10</f>
        <v>1.0788054952599211</v>
      </c>
      <c r="Q10" s="44">
        <f t="shared" si="1"/>
        <v>1.1108205206309791</v>
      </c>
      <c r="R10" s="44">
        <f t="shared" si="1"/>
        <v>0.96364250987659739</v>
      </c>
      <c r="S10" s="160"/>
    </row>
    <row r="11" spans="1:19" s="10" customFormat="1" ht="27" customHeight="1">
      <c r="A11" s="588" t="s">
        <v>1</v>
      </c>
      <c r="B11" s="148" t="s">
        <v>137</v>
      </c>
      <c r="C11" s="16">
        <f>SUM(C12:C17)</f>
        <v>55163000000</v>
      </c>
      <c r="D11" s="16">
        <f t="shared" ref="D11" si="2">SUM(D12:D17)</f>
        <v>0</v>
      </c>
      <c r="E11" s="16">
        <f>SUM(E12:E17)</f>
        <v>55163000000</v>
      </c>
      <c r="F11" s="16">
        <f>SUM(F12:F16)</f>
        <v>24424461044</v>
      </c>
      <c r="G11" s="16">
        <f t="shared" ref="G11:J11" si="3">SUM(G12:G16)</f>
        <v>0</v>
      </c>
      <c r="H11" s="16">
        <f t="shared" si="3"/>
        <v>24424461044</v>
      </c>
      <c r="I11" s="16">
        <f>SUM(I12:I16)</f>
        <v>24424461044</v>
      </c>
      <c r="J11" s="16">
        <f t="shared" si="3"/>
        <v>0</v>
      </c>
      <c r="K11" s="16">
        <f>SUM(K12:K16)</f>
        <v>0</v>
      </c>
      <c r="L11" s="16"/>
      <c r="M11" s="16">
        <f t="shared" ref="M11:N11" si="4">SUM(M12:M16)</f>
        <v>24424461044</v>
      </c>
      <c r="N11" s="16">
        <f t="shared" si="4"/>
        <v>24424461044</v>
      </c>
      <c r="O11" s="16"/>
      <c r="P11" s="44">
        <f t="shared" si="1"/>
        <v>0.44276890386672224</v>
      </c>
      <c r="Q11" s="44"/>
      <c r="R11" s="44">
        <f t="shared" si="1"/>
        <v>0.44276890386672224</v>
      </c>
      <c r="S11" s="156">
        <f>E11-55163000000</f>
        <v>0</v>
      </c>
    </row>
    <row r="12" spans="1:19" s="5" customFormat="1" ht="34.5" customHeight="1">
      <c r="A12" s="286">
        <v>1</v>
      </c>
      <c r="B12" s="627" t="s">
        <v>297</v>
      </c>
      <c r="C12" s="14">
        <f>D12+E12</f>
        <v>4915000000</v>
      </c>
      <c r="D12" s="14"/>
      <c r="E12" s="14">
        <v>4915000000</v>
      </c>
      <c r="F12" s="14">
        <f>G12+H12</f>
        <v>3963161444</v>
      </c>
      <c r="G12" s="14">
        <f>J12</f>
        <v>0</v>
      </c>
      <c r="H12" s="14">
        <f>M12</f>
        <v>3963161444</v>
      </c>
      <c r="I12" s="14">
        <f>J12+M12</f>
        <v>3963161444</v>
      </c>
      <c r="J12" s="14"/>
      <c r="K12" s="14"/>
      <c r="L12" s="14"/>
      <c r="M12" s="14">
        <f>N12</f>
        <v>3963161444</v>
      </c>
      <c r="N12" s="14">
        <v>3963161444</v>
      </c>
      <c r="O12" s="14"/>
      <c r="P12" s="45">
        <f t="shared" si="1"/>
        <v>0.8063400699898271</v>
      </c>
      <c r="Q12" s="45"/>
      <c r="R12" s="45">
        <f t="shared" si="1"/>
        <v>0.8063400699898271</v>
      </c>
      <c r="S12" s="162"/>
    </row>
    <row r="13" spans="1:19" s="5" customFormat="1" ht="36.75" customHeight="1">
      <c r="A13" s="286">
        <v>2</v>
      </c>
      <c r="B13" s="627" t="s">
        <v>298</v>
      </c>
      <c r="C13" s="14">
        <f t="shared" ref="C13:C17" si="5">D13+E13</f>
        <v>11380000000</v>
      </c>
      <c r="D13" s="14"/>
      <c r="E13" s="14">
        <v>11380000000</v>
      </c>
      <c r="F13" s="14">
        <f t="shared" ref="F13:F17" si="6">G13+H13</f>
        <v>11796190000</v>
      </c>
      <c r="G13" s="14">
        <f t="shared" ref="G13:G16" si="7">J13</f>
        <v>0</v>
      </c>
      <c r="H13" s="14">
        <f t="shared" ref="H13:H17" si="8">M13</f>
        <v>11796190000</v>
      </c>
      <c r="I13" s="14">
        <f t="shared" ref="I13:I16" si="9">J13+M13</f>
        <v>11796190000</v>
      </c>
      <c r="J13" s="14"/>
      <c r="K13" s="14"/>
      <c r="L13" s="14"/>
      <c r="M13" s="14">
        <f t="shared" ref="M13:M16" si="10">N13</f>
        <v>11796190000</v>
      </c>
      <c r="N13" s="14">
        <v>11796190000</v>
      </c>
      <c r="O13" s="14"/>
      <c r="P13" s="45">
        <f t="shared" si="1"/>
        <v>1.0365720562390157</v>
      </c>
      <c r="Q13" s="45"/>
      <c r="R13" s="45">
        <f t="shared" si="1"/>
        <v>1.0365720562390157</v>
      </c>
      <c r="S13" s="162"/>
    </row>
    <row r="14" spans="1:19" s="5" customFormat="1" ht="27" customHeight="1">
      <c r="A14" s="286">
        <v>3</v>
      </c>
      <c r="B14" s="627" t="s">
        <v>224</v>
      </c>
      <c r="C14" s="14">
        <f t="shared" si="5"/>
        <v>50000000</v>
      </c>
      <c r="D14" s="14"/>
      <c r="E14" s="14">
        <v>50000000</v>
      </c>
      <c r="F14" s="14">
        <f t="shared" si="6"/>
        <v>4296772000</v>
      </c>
      <c r="G14" s="14">
        <f t="shared" si="7"/>
        <v>0</v>
      </c>
      <c r="H14" s="14">
        <f t="shared" si="8"/>
        <v>4296772000</v>
      </c>
      <c r="I14" s="14">
        <f t="shared" si="9"/>
        <v>4296772000</v>
      </c>
      <c r="J14" s="14"/>
      <c r="K14" s="14"/>
      <c r="L14" s="14"/>
      <c r="M14" s="14">
        <f t="shared" si="10"/>
        <v>4296772000</v>
      </c>
      <c r="N14" s="14">
        <v>4296772000</v>
      </c>
      <c r="O14" s="14"/>
      <c r="P14" s="45">
        <f t="shared" si="1"/>
        <v>85.93544</v>
      </c>
      <c r="Q14" s="45"/>
      <c r="R14" s="45">
        <f t="shared" si="1"/>
        <v>85.93544</v>
      </c>
      <c r="S14" s="162"/>
    </row>
    <row r="15" spans="1:19" s="5" customFormat="1" ht="40.5" customHeight="1">
      <c r="A15" s="286">
        <v>4</v>
      </c>
      <c r="B15" s="627" t="s">
        <v>299</v>
      </c>
      <c r="C15" s="14">
        <f t="shared" si="5"/>
        <v>4450000000</v>
      </c>
      <c r="D15" s="14"/>
      <c r="E15" s="14">
        <f>4350000000+100000000</f>
        <v>4450000000</v>
      </c>
      <c r="F15" s="14">
        <f t="shared" si="6"/>
        <v>4133723600</v>
      </c>
      <c r="G15" s="14">
        <f t="shared" si="7"/>
        <v>0</v>
      </c>
      <c r="H15" s="14">
        <f t="shared" si="8"/>
        <v>4133723600</v>
      </c>
      <c r="I15" s="14">
        <f t="shared" si="9"/>
        <v>4133723600</v>
      </c>
      <c r="J15" s="14"/>
      <c r="K15" s="14"/>
      <c r="L15" s="14"/>
      <c r="M15" s="14">
        <f t="shared" si="10"/>
        <v>4133723600</v>
      </c>
      <c r="N15" s="14">
        <f>100000000+4033723600</f>
        <v>4133723600</v>
      </c>
      <c r="O15" s="14"/>
      <c r="P15" s="45">
        <f t="shared" si="1"/>
        <v>0.92892665168539323</v>
      </c>
      <c r="Q15" s="45"/>
      <c r="R15" s="45">
        <f t="shared" si="1"/>
        <v>0.92892665168539323</v>
      </c>
      <c r="S15" s="162"/>
    </row>
    <row r="16" spans="1:19" s="5" customFormat="1" ht="32.25" customHeight="1">
      <c r="A16" s="286">
        <v>5</v>
      </c>
      <c r="B16" s="628" t="s">
        <v>679</v>
      </c>
      <c r="C16" s="14">
        <f t="shared" si="5"/>
        <v>5000000000</v>
      </c>
      <c r="D16" s="14"/>
      <c r="E16" s="14">
        <v>5000000000</v>
      </c>
      <c r="F16" s="14">
        <f t="shared" si="6"/>
        <v>234614000</v>
      </c>
      <c r="G16" s="14">
        <f t="shared" si="7"/>
        <v>0</v>
      </c>
      <c r="H16" s="14">
        <f t="shared" si="8"/>
        <v>234614000</v>
      </c>
      <c r="I16" s="14">
        <f t="shared" si="9"/>
        <v>234614000</v>
      </c>
      <c r="J16" s="14"/>
      <c r="K16" s="14"/>
      <c r="L16" s="14"/>
      <c r="M16" s="14">
        <f t="shared" si="10"/>
        <v>234614000</v>
      </c>
      <c r="N16" s="14">
        <v>234614000</v>
      </c>
      <c r="O16" s="14"/>
      <c r="P16" s="45">
        <f t="shared" si="1"/>
        <v>4.6922800000000001E-2</v>
      </c>
      <c r="Q16" s="45"/>
      <c r="R16" s="45">
        <f t="shared" si="1"/>
        <v>4.6922800000000001E-2</v>
      </c>
      <c r="S16" s="162"/>
    </row>
    <row r="17" spans="1:19" s="5" customFormat="1" ht="36.75" customHeight="1">
      <c r="A17" s="286">
        <v>6</v>
      </c>
      <c r="B17" s="628" t="s">
        <v>267</v>
      </c>
      <c r="C17" s="14">
        <f t="shared" si="5"/>
        <v>29368000000</v>
      </c>
      <c r="D17" s="14"/>
      <c r="E17" s="14">
        <f>-4500000000+33868000000</f>
        <v>29368000000</v>
      </c>
      <c r="F17" s="14">
        <f t="shared" si="6"/>
        <v>0</v>
      </c>
      <c r="G17" s="14"/>
      <c r="H17" s="14">
        <f t="shared" si="8"/>
        <v>0</v>
      </c>
      <c r="I17" s="14"/>
      <c r="J17" s="14"/>
      <c r="K17" s="14"/>
      <c r="L17" s="14"/>
      <c r="M17" s="14"/>
      <c r="N17" s="14"/>
      <c r="O17" s="14"/>
      <c r="P17" s="45"/>
      <c r="Q17" s="45"/>
      <c r="R17" s="45"/>
      <c r="S17" s="162"/>
    </row>
    <row r="18" spans="1:19" s="10" customFormat="1" ht="27" customHeight="1">
      <c r="A18" s="588" t="s">
        <v>2</v>
      </c>
      <c r="B18" s="589" t="s">
        <v>46</v>
      </c>
      <c r="C18" s="16">
        <f>C19+C26</f>
        <v>991655000000</v>
      </c>
      <c r="D18" s="16">
        <f t="shared" ref="D18:O18" si="11">D19+D26</f>
        <v>819108000000</v>
      </c>
      <c r="E18" s="16">
        <f t="shared" si="11"/>
        <v>172547000000</v>
      </c>
      <c r="F18" s="16">
        <f t="shared" si="11"/>
        <v>1104888549893</v>
      </c>
      <c r="G18" s="16">
        <f>G19+G26</f>
        <v>909881975013</v>
      </c>
      <c r="H18" s="16">
        <f>H19+H26</f>
        <v>195006574880</v>
      </c>
      <c r="I18" s="16">
        <f>+J18+M18</f>
        <v>1104888549893</v>
      </c>
      <c r="J18" s="16">
        <f>J19+J26</f>
        <v>909881975013</v>
      </c>
      <c r="K18" s="16">
        <f t="shared" si="11"/>
        <v>708131998054</v>
      </c>
      <c r="L18" s="16">
        <f t="shared" si="11"/>
        <v>201749976959</v>
      </c>
      <c r="M18" s="16">
        <f t="shared" si="11"/>
        <v>195006574880</v>
      </c>
      <c r="N18" s="16">
        <f>N19+N26</f>
        <v>195006574880</v>
      </c>
      <c r="O18" s="16">
        <f t="shared" si="11"/>
        <v>0</v>
      </c>
      <c r="P18" s="44">
        <f t="shared" ref="P18:R106" si="12">+F18/C18</f>
        <v>1.1141864356989073</v>
      </c>
      <c r="Q18" s="44">
        <f t="shared" si="12"/>
        <v>1.1108205206309791</v>
      </c>
      <c r="R18" s="44">
        <f t="shared" si="12"/>
        <v>1.1301649688490671</v>
      </c>
      <c r="S18" s="161">
        <f>63097+109450</f>
        <v>172547</v>
      </c>
    </row>
    <row r="19" spans="1:19" s="5" customFormat="1" ht="27" hidden="1" customHeight="1">
      <c r="A19" s="286" t="s">
        <v>430</v>
      </c>
      <c r="B19" s="627" t="s">
        <v>680</v>
      </c>
      <c r="C19" s="14">
        <f>C20+C23</f>
        <v>514345000000</v>
      </c>
      <c r="D19" s="14">
        <f>D20+D23</f>
        <v>451248000000</v>
      </c>
      <c r="E19" s="14">
        <f>E20+E23</f>
        <v>63097000000</v>
      </c>
      <c r="F19" s="14">
        <f>F20+F23</f>
        <v>607413270673</v>
      </c>
      <c r="G19" s="14">
        <f>G20+G23</f>
        <v>517388129829</v>
      </c>
      <c r="H19" s="14">
        <f t="shared" ref="H19:M19" si="13">H20+H23</f>
        <v>90025140844</v>
      </c>
      <c r="I19" s="14">
        <f t="shared" si="13"/>
        <v>0</v>
      </c>
      <c r="J19" s="14">
        <f>J20+J23</f>
        <v>517388129829</v>
      </c>
      <c r="K19" s="14">
        <f t="shared" si="13"/>
        <v>437971194142</v>
      </c>
      <c r="L19" s="14">
        <f t="shared" si="13"/>
        <v>79416935687</v>
      </c>
      <c r="M19" s="14">
        <f t="shared" si="13"/>
        <v>90025140844</v>
      </c>
      <c r="N19" s="14">
        <f>N20+N23</f>
        <v>90025140844</v>
      </c>
      <c r="O19" s="14">
        <f t="shared" ref="O19" si="14">O20+O23</f>
        <v>0</v>
      </c>
      <c r="P19" s="45"/>
      <c r="Q19" s="45"/>
      <c r="R19" s="45"/>
      <c r="S19" s="162"/>
    </row>
    <row r="20" spans="1:19" s="5" customFormat="1" ht="27" hidden="1" customHeight="1">
      <c r="A20" s="286" t="s">
        <v>430</v>
      </c>
      <c r="B20" s="627" t="s">
        <v>681</v>
      </c>
      <c r="C20" s="14">
        <f>C21+C22</f>
        <v>430798000000</v>
      </c>
      <c r="D20" s="14">
        <f>D21+D22</f>
        <v>368036000000</v>
      </c>
      <c r="E20" s="14">
        <f t="shared" ref="E20" si="15">E21+E22</f>
        <v>62762000000</v>
      </c>
      <c r="F20" s="14">
        <f>G20+H20</f>
        <v>490221493846</v>
      </c>
      <c r="G20" s="14">
        <f t="shared" ref="G20:M20" si="16">G21+G22</f>
        <v>427458582173</v>
      </c>
      <c r="H20" s="14">
        <f t="shared" si="16"/>
        <v>62762911673</v>
      </c>
      <c r="I20" s="14">
        <f t="shared" si="16"/>
        <v>0</v>
      </c>
      <c r="J20" s="14">
        <f t="shared" si="16"/>
        <v>427458582173</v>
      </c>
      <c r="K20" s="14">
        <f t="shared" si="16"/>
        <v>427458582173</v>
      </c>
      <c r="L20" s="14">
        <f t="shared" si="16"/>
        <v>0</v>
      </c>
      <c r="M20" s="14">
        <f t="shared" si="16"/>
        <v>62762911673</v>
      </c>
      <c r="N20" s="14">
        <f>N21+N22</f>
        <v>62762911673</v>
      </c>
      <c r="O20" s="14">
        <f t="shared" ref="O20" si="17">O21+O22</f>
        <v>0</v>
      </c>
      <c r="P20" s="45"/>
      <c r="Q20" s="45"/>
      <c r="R20" s="45"/>
      <c r="S20" s="162"/>
    </row>
    <row r="21" spans="1:19" s="5" customFormat="1" ht="27" hidden="1" customHeight="1">
      <c r="A21" s="286" t="s">
        <v>430</v>
      </c>
      <c r="B21" s="627" t="s">
        <v>682</v>
      </c>
      <c r="C21" s="14">
        <f>D21+E21</f>
        <v>430798000000</v>
      </c>
      <c r="D21" s="14">
        <f>D32+D43+D54+D65+D76+D87+D97+D109</f>
        <v>368036000000</v>
      </c>
      <c r="E21" s="14">
        <f t="shared" ref="E21:M21" si="18">E32+E43+E54+E65+E76+E87+E97+E109</f>
        <v>62762000000</v>
      </c>
      <c r="F21" s="14">
        <f t="shared" si="18"/>
        <v>490221493846</v>
      </c>
      <c r="G21" s="14">
        <f t="shared" si="18"/>
        <v>427458582173</v>
      </c>
      <c r="H21" s="14">
        <f t="shared" si="18"/>
        <v>62762911673</v>
      </c>
      <c r="I21" s="14">
        <f t="shared" si="18"/>
        <v>0</v>
      </c>
      <c r="J21" s="14">
        <f t="shared" si="18"/>
        <v>427458582173</v>
      </c>
      <c r="K21" s="14">
        <f t="shared" si="18"/>
        <v>427458582173</v>
      </c>
      <c r="L21" s="14">
        <f t="shared" si="18"/>
        <v>0</v>
      </c>
      <c r="M21" s="14">
        <f t="shared" si="18"/>
        <v>62762911673</v>
      </c>
      <c r="N21" s="14">
        <f>N32+N43+N54+N65+N76+N87+N97+N109</f>
        <v>62762911673</v>
      </c>
      <c r="O21" s="14">
        <f t="shared" ref="O21:O22" si="19">O32+O43+O54+O65+O76+O87+O97+O109</f>
        <v>0</v>
      </c>
      <c r="P21" s="45"/>
      <c r="Q21" s="45"/>
      <c r="R21" s="45"/>
      <c r="S21" s="162"/>
    </row>
    <row r="22" spans="1:19" s="5" customFormat="1" ht="27" hidden="1" customHeight="1">
      <c r="A22" s="286" t="s">
        <v>430</v>
      </c>
      <c r="B22" s="627" t="s">
        <v>683</v>
      </c>
      <c r="C22" s="14">
        <f t="shared" ref="C22:N22" si="20">C33+C44+C55+C66+C77+C88+C99+C110</f>
        <v>0</v>
      </c>
      <c r="D22" s="14">
        <f t="shared" si="20"/>
        <v>0</v>
      </c>
      <c r="E22" s="14">
        <f t="shared" si="20"/>
        <v>0</v>
      </c>
      <c r="F22" s="14">
        <f t="shared" si="20"/>
        <v>0</v>
      </c>
      <c r="G22" s="14">
        <f t="shared" si="20"/>
        <v>0</v>
      </c>
      <c r="H22" s="14">
        <f t="shared" si="20"/>
        <v>0</v>
      </c>
      <c r="I22" s="14">
        <f t="shared" si="20"/>
        <v>0</v>
      </c>
      <c r="J22" s="14">
        <f t="shared" si="20"/>
        <v>0</v>
      </c>
      <c r="K22" s="14">
        <f t="shared" si="20"/>
        <v>0</v>
      </c>
      <c r="L22" s="14">
        <f t="shared" si="20"/>
        <v>0</v>
      </c>
      <c r="M22" s="14">
        <f t="shared" si="20"/>
        <v>0</v>
      </c>
      <c r="N22" s="14">
        <f t="shared" si="20"/>
        <v>0</v>
      </c>
      <c r="O22" s="14">
        <f t="shared" si="19"/>
        <v>0</v>
      </c>
      <c r="P22" s="45"/>
      <c r="Q22" s="45"/>
      <c r="R22" s="45"/>
      <c r="S22" s="162"/>
    </row>
    <row r="23" spans="1:19" s="5" customFormat="1" ht="27" hidden="1" customHeight="1">
      <c r="A23" s="286" t="s">
        <v>430</v>
      </c>
      <c r="B23" s="627" t="s">
        <v>684</v>
      </c>
      <c r="C23" s="14">
        <f t="shared" ref="C23:E23" si="21">C24+C25</f>
        <v>83547000000</v>
      </c>
      <c r="D23" s="14">
        <f t="shared" si="21"/>
        <v>83212000000</v>
      </c>
      <c r="E23" s="14">
        <f t="shared" si="21"/>
        <v>335000000</v>
      </c>
      <c r="F23" s="14">
        <f t="shared" ref="F23:F86" si="22">G23+H23</f>
        <v>117191776827</v>
      </c>
      <c r="G23" s="14">
        <f t="shared" ref="G23:O23" si="23">G24+G25</f>
        <v>89929547656</v>
      </c>
      <c r="H23" s="14">
        <f t="shared" si="23"/>
        <v>27262229171</v>
      </c>
      <c r="I23" s="14">
        <f t="shared" si="23"/>
        <v>0</v>
      </c>
      <c r="J23" s="14">
        <f t="shared" si="23"/>
        <v>89929547656</v>
      </c>
      <c r="K23" s="14">
        <f t="shared" si="23"/>
        <v>10512611969</v>
      </c>
      <c r="L23" s="14">
        <f t="shared" si="23"/>
        <v>79416935687</v>
      </c>
      <c r="M23" s="14">
        <f t="shared" si="23"/>
        <v>27262229171</v>
      </c>
      <c r="N23" s="14">
        <f t="shared" si="23"/>
        <v>27262229171</v>
      </c>
      <c r="O23" s="14">
        <f t="shared" si="23"/>
        <v>0</v>
      </c>
      <c r="P23" s="45"/>
      <c r="Q23" s="45"/>
      <c r="R23" s="45"/>
      <c r="S23" s="162"/>
    </row>
    <row r="24" spans="1:19" s="5" customFormat="1" ht="27" hidden="1" customHeight="1">
      <c r="A24" s="286" t="s">
        <v>430</v>
      </c>
      <c r="B24" s="627" t="s">
        <v>682</v>
      </c>
      <c r="C24" s="14">
        <f>D24+E24</f>
        <v>335000000</v>
      </c>
      <c r="D24" s="14">
        <f t="shared" ref="D24:N25" si="24">D35+D46+D57+D68+D79+D90+D101+D112</f>
        <v>0</v>
      </c>
      <c r="E24" s="14">
        <f t="shared" si="24"/>
        <v>335000000</v>
      </c>
      <c r="F24" s="14">
        <f t="shared" si="24"/>
        <v>27262229171</v>
      </c>
      <c r="G24" s="14">
        <f t="shared" si="24"/>
        <v>0</v>
      </c>
      <c r="H24" s="14">
        <f t="shared" si="24"/>
        <v>27262229171</v>
      </c>
      <c r="I24" s="14">
        <f t="shared" si="24"/>
        <v>0</v>
      </c>
      <c r="J24" s="14">
        <f t="shared" si="24"/>
        <v>0</v>
      </c>
      <c r="K24" s="14">
        <f t="shared" si="24"/>
        <v>0</v>
      </c>
      <c r="L24" s="14">
        <f t="shared" si="24"/>
        <v>0</v>
      </c>
      <c r="M24" s="14">
        <f t="shared" si="24"/>
        <v>27262229171</v>
      </c>
      <c r="N24" s="14">
        <f t="shared" si="24"/>
        <v>27262229171</v>
      </c>
      <c r="O24" s="14">
        <f t="shared" ref="O24:O25" si="25">O35+O46+O57+O68+O79+O90+O100+O112</f>
        <v>0</v>
      </c>
      <c r="P24" s="45"/>
      <c r="Q24" s="45"/>
      <c r="R24" s="45"/>
      <c r="S24" s="162"/>
    </row>
    <row r="25" spans="1:19" s="5" customFormat="1" ht="27" hidden="1" customHeight="1">
      <c r="A25" s="286" t="s">
        <v>430</v>
      </c>
      <c r="B25" s="627" t="s">
        <v>683</v>
      </c>
      <c r="C25" s="14">
        <f>D25+E25</f>
        <v>83212000000</v>
      </c>
      <c r="D25" s="14">
        <f>D36+D47+D58+D69+D80+D91+D102+D113</f>
        <v>83212000000</v>
      </c>
      <c r="E25" s="14">
        <f t="shared" si="24"/>
        <v>0</v>
      </c>
      <c r="F25" s="14">
        <f t="shared" si="24"/>
        <v>89929547656</v>
      </c>
      <c r="G25" s="14">
        <f t="shared" si="24"/>
        <v>89929547656</v>
      </c>
      <c r="H25" s="14">
        <f t="shared" si="24"/>
        <v>0</v>
      </c>
      <c r="I25" s="14">
        <f t="shared" si="24"/>
        <v>0</v>
      </c>
      <c r="J25" s="14">
        <f t="shared" si="24"/>
        <v>89929547656</v>
      </c>
      <c r="K25" s="14">
        <f t="shared" si="24"/>
        <v>10512611969</v>
      </c>
      <c r="L25" s="14">
        <f t="shared" si="24"/>
        <v>79416935687</v>
      </c>
      <c r="M25" s="14">
        <f t="shared" si="24"/>
        <v>0</v>
      </c>
      <c r="N25" s="14">
        <f t="shared" si="24"/>
        <v>0</v>
      </c>
      <c r="O25" s="14">
        <f t="shared" si="25"/>
        <v>0</v>
      </c>
      <c r="P25" s="45"/>
      <c r="Q25" s="45"/>
      <c r="R25" s="45"/>
      <c r="S25" s="162"/>
    </row>
    <row r="26" spans="1:19" s="5" customFormat="1" ht="27" hidden="1" customHeight="1">
      <c r="A26" s="286" t="s">
        <v>430</v>
      </c>
      <c r="B26" s="627" t="s">
        <v>685</v>
      </c>
      <c r="C26" s="14">
        <f t="shared" ref="C26:D26" si="26">C27+C28</f>
        <v>477310000000</v>
      </c>
      <c r="D26" s="14">
        <f t="shared" si="26"/>
        <v>367860000000</v>
      </c>
      <c r="E26" s="14">
        <f>E27+E28</f>
        <v>109450000000</v>
      </c>
      <c r="F26" s="14">
        <f t="shared" si="22"/>
        <v>497475279220</v>
      </c>
      <c r="G26" s="14">
        <f>G27+G28</f>
        <v>392493845184</v>
      </c>
      <c r="H26" s="14">
        <f t="shared" ref="H26:M26" si="27">H27+H28</f>
        <v>104981434036</v>
      </c>
      <c r="I26" s="14">
        <f t="shared" si="27"/>
        <v>0</v>
      </c>
      <c r="J26" s="14">
        <f t="shared" si="27"/>
        <v>392493845184</v>
      </c>
      <c r="K26" s="14">
        <f t="shared" si="27"/>
        <v>270160803912</v>
      </c>
      <c r="L26" s="14">
        <f t="shared" si="27"/>
        <v>122333041272</v>
      </c>
      <c r="M26" s="14">
        <f t="shared" si="27"/>
        <v>104981434036</v>
      </c>
      <c r="N26" s="14">
        <f>N27+N28</f>
        <v>104981434036</v>
      </c>
      <c r="O26" s="14">
        <f t="shared" ref="O26" si="28">O27+O28</f>
        <v>0</v>
      </c>
      <c r="P26" s="45"/>
      <c r="Q26" s="45"/>
      <c r="R26" s="45"/>
      <c r="S26" s="162"/>
    </row>
    <row r="27" spans="1:19" s="5" customFormat="1" ht="27" hidden="1" customHeight="1">
      <c r="A27" s="286" t="s">
        <v>430</v>
      </c>
      <c r="B27" s="627" t="s">
        <v>682</v>
      </c>
      <c r="C27" s="14">
        <f t="shared" ref="C27:M28" si="29">C38+C49+C60+C71+C82+C93+C104+C115</f>
        <v>327310000000</v>
      </c>
      <c r="D27" s="14">
        <f t="shared" si="29"/>
        <v>217860000000</v>
      </c>
      <c r="E27" s="14">
        <f t="shared" si="29"/>
        <v>109450000000</v>
      </c>
      <c r="F27" s="14">
        <f t="shared" si="29"/>
        <v>375142237948</v>
      </c>
      <c r="G27" s="14">
        <f t="shared" si="29"/>
        <v>270160803912</v>
      </c>
      <c r="H27" s="14">
        <f t="shared" si="29"/>
        <v>104981434036</v>
      </c>
      <c r="I27" s="14">
        <f t="shared" si="29"/>
        <v>0</v>
      </c>
      <c r="J27" s="14">
        <f t="shared" si="29"/>
        <v>270160803912</v>
      </c>
      <c r="K27" s="14">
        <f t="shared" si="29"/>
        <v>270160803912</v>
      </c>
      <c r="L27" s="14">
        <f t="shared" si="29"/>
        <v>0</v>
      </c>
      <c r="M27" s="14">
        <f t="shared" si="29"/>
        <v>104981434036</v>
      </c>
      <c r="N27" s="14">
        <f>N38+N49+N60+N71+N82+N93+N104+N115</f>
        <v>104981434036</v>
      </c>
      <c r="O27" s="14">
        <f t="shared" ref="O27" si="30">O38+O49+O60+O71+O82+O93+O104+O115</f>
        <v>0</v>
      </c>
      <c r="P27" s="45"/>
      <c r="Q27" s="45"/>
      <c r="R27" s="45"/>
      <c r="S27" s="162"/>
    </row>
    <row r="28" spans="1:19" s="5" customFormat="1" ht="27" hidden="1" customHeight="1">
      <c r="A28" s="286" t="s">
        <v>430</v>
      </c>
      <c r="B28" s="627" t="s">
        <v>683</v>
      </c>
      <c r="C28" s="14">
        <f t="shared" si="29"/>
        <v>150000000000</v>
      </c>
      <c r="D28" s="14">
        <f t="shared" si="29"/>
        <v>150000000000</v>
      </c>
      <c r="E28" s="14">
        <f t="shared" si="29"/>
        <v>0</v>
      </c>
      <c r="F28" s="14">
        <f t="shared" si="29"/>
        <v>122333041272</v>
      </c>
      <c r="G28" s="14">
        <f t="shared" si="29"/>
        <v>122333041272</v>
      </c>
      <c r="H28" s="14">
        <f t="shared" si="29"/>
        <v>0</v>
      </c>
      <c r="I28" s="14">
        <f t="shared" si="29"/>
        <v>0</v>
      </c>
      <c r="J28" s="14">
        <f t="shared" si="29"/>
        <v>122333041272</v>
      </c>
      <c r="K28" s="14">
        <f t="shared" si="29"/>
        <v>0</v>
      </c>
      <c r="L28" s="14">
        <f t="shared" si="29"/>
        <v>122333041272</v>
      </c>
      <c r="M28" s="14">
        <f t="shared" si="29"/>
        <v>0</v>
      </c>
      <c r="N28" s="14">
        <f>N39+N50+N61+N72+N83+N94+N105+N116</f>
        <v>0</v>
      </c>
      <c r="O28" s="14">
        <f t="shared" ref="O28" si="31">O39+O50+O61+O72+O83+O94+O104+O116</f>
        <v>0</v>
      </c>
      <c r="P28" s="45"/>
      <c r="Q28" s="45"/>
      <c r="R28" s="45"/>
      <c r="S28" s="162"/>
    </row>
    <row r="29" spans="1:19" s="5" customFormat="1" ht="27" customHeight="1">
      <c r="A29" s="286">
        <v>1</v>
      </c>
      <c r="B29" s="627" t="s">
        <v>147</v>
      </c>
      <c r="C29" s="14">
        <f>C30+C37</f>
        <v>59818000000</v>
      </c>
      <c r="D29" s="14">
        <f t="shared" ref="D29:O29" si="32">D30+D37</f>
        <v>46301000000</v>
      </c>
      <c r="E29" s="14">
        <f t="shared" si="32"/>
        <v>13517000000</v>
      </c>
      <c r="F29" s="14">
        <f t="shared" si="22"/>
        <v>61563185923</v>
      </c>
      <c r="G29" s="14">
        <f>G30+G37</f>
        <v>45506503054</v>
      </c>
      <c r="H29" s="14">
        <f t="shared" si="32"/>
        <v>16056682869</v>
      </c>
      <c r="I29" s="14">
        <f>+J29+M29</f>
        <v>61563185923</v>
      </c>
      <c r="J29" s="14">
        <f>J30+J37</f>
        <v>45506503054</v>
      </c>
      <c r="K29" s="14">
        <f t="shared" si="32"/>
        <v>35772266142</v>
      </c>
      <c r="L29" s="14">
        <f t="shared" si="32"/>
        <v>9734236912</v>
      </c>
      <c r="M29" s="14">
        <f t="shared" si="32"/>
        <v>16056682869</v>
      </c>
      <c r="N29" s="14">
        <f t="shared" si="32"/>
        <v>16056682869</v>
      </c>
      <c r="O29" s="14">
        <f t="shared" si="32"/>
        <v>0</v>
      </c>
      <c r="P29" s="45">
        <f t="shared" si="12"/>
        <v>1.0291749293356516</v>
      </c>
      <c r="Q29" s="45">
        <f t="shared" si="12"/>
        <v>0.982840609360489</v>
      </c>
      <c r="R29" s="45">
        <f t="shared" si="12"/>
        <v>1.1878880571872457</v>
      </c>
      <c r="S29" s="162"/>
    </row>
    <row r="30" spans="1:19" s="5" customFormat="1" ht="27" hidden="1" customHeight="1">
      <c r="A30" s="286" t="s">
        <v>430</v>
      </c>
      <c r="B30" s="627" t="s">
        <v>680</v>
      </c>
      <c r="C30" s="14">
        <f>C31+C34</f>
        <v>11893000000</v>
      </c>
      <c r="D30" s="14">
        <f t="shared" ref="D30:E30" si="33">D31+D34</f>
        <v>11564000000</v>
      </c>
      <c r="E30" s="14">
        <f t="shared" si="33"/>
        <v>329000000</v>
      </c>
      <c r="F30" s="14">
        <f t="shared" si="22"/>
        <v>13394951112</v>
      </c>
      <c r="G30" s="14">
        <f t="shared" ref="G30:O30" si="34">G31+G34</f>
        <v>9734236912</v>
      </c>
      <c r="H30" s="14">
        <f t="shared" si="34"/>
        <v>3660714200</v>
      </c>
      <c r="I30" s="14">
        <f t="shared" si="34"/>
        <v>0</v>
      </c>
      <c r="J30" s="14">
        <f t="shared" si="34"/>
        <v>9734236912</v>
      </c>
      <c r="K30" s="14">
        <f t="shared" si="34"/>
        <v>0</v>
      </c>
      <c r="L30" s="14">
        <f t="shared" si="34"/>
        <v>9734236912</v>
      </c>
      <c r="M30" s="14">
        <f t="shared" si="34"/>
        <v>3660714200</v>
      </c>
      <c r="N30" s="14">
        <f t="shared" si="34"/>
        <v>3660714200</v>
      </c>
      <c r="O30" s="14">
        <f t="shared" si="34"/>
        <v>0</v>
      </c>
      <c r="P30" s="45"/>
      <c r="Q30" s="45"/>
      <c r="R30" s="45"/>
      <c r="S30" s="162"/>
    </row>
    <row r="31" spans="1:19" s="5" customFormat="1" ht="27" hidden="1" customHeight="1">
      <c r="A31" s="286" t="s">
        <v>430</v>
      </c>
      <c r="B31" s="627" t="s">
        <v>681</v>
      </c>
      <c r="C31" s="14">
        <f>C32+C33</f>
        <v>0</v>
      </c>
      <c r="D31" s="14">
        <f t="shared" ref="D31:O31" si="35">D32+D33</f>
        <v>0</v>
      </c>
      <c r="E31" s="14">
        <f t="shared" si="35"/>
        <v>0</v>
      </c>
      <c r="F31" s="14">
        <f t="shared" si="22"/>
        <v>0</v>
      </c>
      <c r="G31" s="14">
        <f>G32+G33</f>
        <v>0</v>
      </c>
      <c r="H31" s="14">
        <f t="shared" si="35"/>
        <v>0</v>
      </c>
      <c r="I31" s="14">
        <f t="shared" si="35"/>
        <v>0</v>
      </c>
      <c r="J31" s="14">
        <f t="shared" si="35"/>
        <v>0</v>
      </c>
      <c r="K31" s="14">
        <f t="shared" si="35"/>
        <v>0</v>
      </c>
      <c r="L31" s="14">
        <f t="shared" si="35"/>
        <v>0</v>
      </c>
      <c r="M31" s="14">
        <f t="shared" si="35"/>
        <v>0</v>
      </c>
      <c r="N31" s="14">
        <f t="shared" si="35"/>
        <v>0</v>
      </c>
      <c r="O31" s="14">
        <f t="shared" si="35"/>
        <v>0</v>
      </c>
      <c r="P31" s="45"/>
      <c r="Q31" s="45"/>
      <c r="R31" s="45"/>
      <c r="S31" s="162"/>
    </row>
    <row r="32" spans="1:19" s="5" customFormat="1" ht="27" hidden="1" customHeight="1">
      <c r="A32" s="286" t="s">
        <v>430</v>
      </c>
      <c r="B32" s="627" t="s">
        <v>682</v>
      </c>
      <c r="C32" s="14">
        <f>D32+E32</f>
        <v>0</v>
      </c>
      <c r="D32" s="14"/>
      <c r="E32" s="14"/>
      <c r="F32" s="14">
        <f t="shared" si="22"/>
        <v>0</v>
      </c>
      <c r="G32" s="14">
        <f>J32</f>
        <v>0</v>
      </c>
      <c r="H32" s="14"/>
      <c r="I32" s="14"/>
      <c r="J32" s="14"/>
      <c r="K32" s="14"/>
      <c r="L32" s="14"/>
      <c r="M32" s="14"/>
      <c r="N32" s="14"/>
      <c r="O32" s="14"/>
      <c r="P32" s="45"/>
      <c r="Q32" s="45"/>
      <c r="R32" s="45"/>
      <c r="S32" s="162"/>
    </row>
    <row r="33" spans="1:19" s="5" customFormat="1" ht="27" hidden="1" customHeight="1">
      <c r="A33" s="286" t="s">
        <v>430</v>
      </c>
      <c r="B33" s="627" t="s">
        <v>683</v>
      </c>
      <c r="C33" s="14">
        <f>D33+E33</f>
        <v>0</v>
      </c>
      <c r="D33" s="14"/>
      <c r="E33" s="14"/>
      <c r="F33" s="14">
        <f t="shared" si="22"/>
        <v>0</v>
      </c>
      <c r="G33" s="14">
        <f>J33</f>
        <v>0</v>
      </c>
      <c r="H33" s="14"/>
      <c r="I33" s="14"/>
      <c r="J33" s="14"/>
      <c r="K33" s="14"/>
      <c r="L33" s="14"/>
      <c r="M33" s="14"/>
      <c r="N33" s="14"/>
      <c r="O33" s="14"/>
      <c r="P33" s="45"/>
      <c r="Q33" s="45"/>
      <c r="R33" s="45"/>
      <c r="S33" s="162"/>
    </row>
    <row r="34" spans="1:19" s="5" customFormat="1" ht="27" hidden="1" customHeight="1">
      <c r="A34" s="286" t="s">
        <v>430</v>
      </c>
      <c r="B34" s="627" t="s">
        <v>684</v>
      </c>
      <c r="C34" s="14">
        <f>C35+C36</f>
        <v>11893000000</v>
      </c>
      <c r="D34" s="14">
        <f t="shared" ref="D34:O34" si="36">D35+D36</f>
        <v>11564000000</v>
      </c>
      <c r="E34" s="14">
        <f t="shared" si="36"/>
        <v>329000000</v>
      </c>
      <c r="F34" s="14">
        <f t="shared" si="22"/>
        <v>13394951112</v>
      </c>
      <c r="G34" s="14">
        <f t="shared" si="36"/>
        <v>9734236912</v>
      </c>
      <c r="H34" s="14">
        <f t="shared" si="36"/>
        <v>3660714200</v>
      </c>
      <c r="I34" s="14">
        <f t="shared" si="36"/>
        <v>0</v>
      </c>
      <c r="J34" s="14">
        <f t="shared" si="36"/>
        <v>9734236912</v>
      </c>
      <c r="K34" s="14">
        <f>K35+K36</f>
        <v>0</v>
      </c>
      <c r="L34" s="14">
        <f t="shared" si="36"/>
        <v>9734236912</v>
      </c>
      <c r="M34" s="14">
        <f t="shared" si="36"/>
        <v>3660714200</v>
      </c>
      <c r="N34" s="14">
        <f t="shared" si="36"/>
        <v>3660714200</v>
      </c>
      <c r="O34" s="14">
        <f t="shared" si="36"/>
        <v>0</v>
      </c>
      <c r="P34" s="45"/>
      <c r="Q34" s="45"/>
      <c r="R34" s="45"/>
      <c r="S34" s="162"/>
    </row>
    <row r="35" spans="1:19" s="5" customFormat="1" ht="27" hidden="1" customHeight="1">
      <c r="A35" s="286" t="s">
        <v>430</v>
      </c>
      <c r="B35" s="627" t="s">
        <v>682</v>
      </c>
      <c r="C35" s="14">
        <f>D35+E35</f>
        <v>329000000</v>
      </c>
      <c r="D35" s="14"/>
      <c r="E35" s="14">
        <v>329000000</v>
      </c>
      <c r="F35" s="14">
        <f t="shared" si="22"/>
        <v>3660714200</v>
      </c>
      <c r="G35" s="14">
        <f>J35</f>
        <v>0</v>
      </c>
      <c r="H35" s="14">
        <f>M35</f>
        <v>3660714200</v>
      </c>
      <c r="I35" s="14"/>
      <c r="J35" s="14"/>
      <c r="K35" s="14"/>
      <c r="L35" s="14"/>
      <c r="M35" s="14">
        <f>N35</f>
        <v>3660714200</v>
      </c>
      <c r="N35" s="14">
        <v>3660714200</v>
      </c>
      <c r="O35" s="14"/>
      <c r="P35" s="45"/>
      <c r="Q35" s="45"/>
      <c r="R35" s="45"/>
      <c r="S35" s="162"/>
    </row>
    <row r="36" spans="1:19" s="5" customFormat="1" ht="27" hidden="1" customHeight="1">
      <c r="A36" s="286" t="s">
        <v>430</v>
      </c>
      <c r="B36" s="627" t="s">
        <v>683</v>
      </c>
      <c r="C36" s="14">
        <f>D36+E36</f>
        <v>11564000000</v>
      </c>
      <c r="D36" s="14">
        <v>11564000000</v>
      </c>
      <c r="E36" s="14"/>
      <c r="F36" s="14">
        <f t="shared" si="22"/>
        <v>9734236912</v>
      </c>
      <c r="G36" s="14">
        <f>J36</f>
        <v>9734236912</v>
      </c>
      <c r="H36" s="14"/>
      <c r="I36" s="14"/>
      <c r="J36" s="14">
        <f>K36+L36</f>
        <v>9734236912</v>
      </c>
      <c r="K36" s="14"/>
      <c r="L36" s="14">
        <v>9734236912</v>
      </c>
      <c r="M36" s="14"/>
      <c r="N36" s="14"/>
      <c r="O36" s="14"/>
      <c r="P36" s="45"/>
      <c r="Q36" s="45"/>
      <c r="R36" s="45"/>
      <c r="S36" s="162"/>
    </row>
    <row r="37" spans="1:19" s="5" customFormat="1" ht="27" hidden="1" customHeight="1">
      <c r="A37" s="286" t="s">
        <v>430</v>
      </c>
      <c r="B37" s="627" t="s">
        <v>685</v>
      </c>
      <c r="C37" s="14">
        <f>C38+C39</f>
        <v>47925000000</v>
      </c>
      <c r="D37" s="14">
        <f t="shared" ref="D37:O37" si="37">D38+D39</f>
        <v>34737000000</v>
      </c>
      <c r="E37" s="14">
        <f t="shared" si="37"/>
        <v>13188000000</v>
      </c>
      <c r="F37" s="14">
        <f t="shared" si="22"/>
        <v>48168234811</v>
      </c>
      <c r="G37" s="14">
        <f t="shared" si="37"/>
        <v>35772266142</v>
      </c>
      <c r="H37" s="14">
        <f t="shared" si="37"/>
        <v>12395968669</v>
      </c>
      <c r="I37" s="14">
        <f t="shared" si="37"/>
        <v>0</v>
      </c>
      <c r="J37" s="14">
        <f t="shared" si="37"/>
        <v>35772266142</v>
      </c>
      <c r="K37" s="14">
        <f>K38+K39</f>
        <v>35772266142</v>
      </c>
      <c r="L37" s="14">
        <f t="shared" si="37"/>
        <v>0</v>
      </c>
      <c r="M37" s="14">
        <f t="shared" si="37"/>
        <v>12395968669</v>
      </c>
      <c r="N37" s="14">
        <f t="shared" si="37"/>
        <v>12395968669</v>
      </c>
      <c r="O37" s="14">
        <f t="shared" si="37"/>
        <v>0</v>
      </c>
      <c r="P37" s="45"/>
      <c r="Q37" s="45"/>
      <c r="R37" s="45"/>
      <c r="S37" s="162"/>
    </row>
    <row r="38" spans="1:19" s="5" customFormat="1" ht="27" hidden="1" customHeight="1">
      <c r="A38" s="286" t="s">
        <v>430</v>
      </c>
      <c r="B38" s="627" t="s">
        <v>682</v>
      </c>
      <c r="C38" s="14">
        <f t="shared" ref="C38:C39" si="38">D38+E38</f>
        <v>47925000000</v>
      </c>
      <c r="D38" s="14">
        <f>1000000000+33737000000</f>
        <v>34737000000</v>
      </c>
      <c r="E38" s="14">
        <v>13188000000</v>
      </c>
      <c r="F38" s="14">
        <f t="shared" si="22"/>
        <v>48168234811</v>
      </c>
      <c r="G38" s="14">
        <f>J38</f>
        <v>35772266142</v>
      </c>
      <c r="H38" s="14">
        <f>M38</f>
        <v>12395968669</v>
      </c>
      <c r="I38" s="14"/>
      <c r="J38" s="14">
        <f>K38+L38</f>
        <v>35772266142</v>
      </c>
      <c r="K38" s="14">
        <v>35772266142</v>
      </c>
      <c r="L38" s="14"/>
      <c r="M38" s="14">
        <f>N38</f>
        <v>12395968669</v>
      </c>
      <c r="N38" s="14">
        <v>12395968669</v>
      </c>
      <c r="O38" s="14"/>
      <c r="P38" s="45"/>
      <c r="Q38" s="45"/>
      <c r="R38" s="45"/>
      <c r="S38" s="162"/>
    </row>
    <row r="39" spans="1:19" s="5" customFormat="1" ht="27" hidden="1" customHeight="1">
      <c r="A39" s="286" t="s">
        <v>430</v>
      </c>
      <c r="B39" s="627" t="s">
        <v>683</v>
      </c>
      <c r="C39" s="14">
        <f t="shared" si="38"/>
        <v>0</v>
      </c>
      <c r="D39" s="14"/>
      <c r="E39" s="14"/>
      <c r="F39" s="14">
        <f t="shared" si="22"/>
        <v>0</v>
      </c>
      <c r="G39" s="14">
        <f>J39</f>
        <v>0</v>
      </c>
      <c r="H39" s="14"/>
      <c r="I39" s="14"/>
      <c r="J39" s="14"/>
      <c r="K39" s="14"/>
      <c r="L39" s="14"/>
      <c r="M39" s="14"/>
      <c r="N39" s="14"/>
      <c r="O39" s="14"/>
      <c r="P39" s="45"/>
      <c r="Q39" s="45"/>
      <c r="R39" s="45"/>
      <c r="S39" s="162"/>
    </row>
    <row r="40" spans="1:19" s="5" customFormat="1" ht="27" customHeight="1">
      <c r="A40" s="286">
        <v>2</v>
      </c>
      <c r="B40" s="627" t="s">
        <v>148</v>
      </c>
      <c r="C40" s="14">
        <f>C41+C48</f>
        <v>199661000000</v>
      </c>
      <c r="D40" s="14">
        <f t="shared" ref="D40:E40" si="39">D41+D48</f>
        <v>164433000000</v>
      </c>
      <c r="E40" s="14">
        <f t="shared" si="39"/>
        <v>35228000000</v>
      </c>
      <c r="F40" s="14">
        <f t="shared" si="22"/>
        <v>215939493081</v>
      </c>
      <c r="G40" s="14">
        <f t="shared" ref="G40:O40" si="40">G41+G48</f>
        <v>177604488908</v>
      </c>
      <c r="H40" s="14">
        <f t="shared" si="40"/>
        <v>38335004173</v>
      </c>
      <c r="I40" s="14">
        <f>+J40+M40</f>
        <v>215939493081</v>
      </c>
      <c r="J40" s="14">
        <f t="shared" si="40"/>
        <v>177604488908</v>
      </c>
      <c r="K40" s="14">
        <f t="shared" si="40"/>
        <v>129599992676</v>
      </c>
      <c r="L40" s="14">
        <f t="shared" si="40"/>
        <v>48004496232</v>
      </c>
      <c r="M40" s="14">
        <f t="shared" si="40"/>
        <v>38335004173</v>
      </c>
      <c r="N40" s="14">
        <f t="shared" si="40"/>
        <v>38335004173</v>
      </c>
      <c r="O40" s="14">
        <f t="shared" si="40"/>
        <v>0</v>
      </c>
      <c r="P40" s="45">
        <f t="shared" si="12"/>
        <v>1.0815306598734855</v>
      </c>
      <c r="Q40" s="45">
        <f t="shared" si="12"/>
        <v>1.0801024667068047</v>
      </c>
      <c r="R40" s="45">
        <f t="shared" si="12"/>
        <v>1.0881970072953333</v>
      </c>
      <c r="S40" s="162"/>
    </row>
    <row r="41" spans="1:19" s="5" customFormat="1" ht="27" hidden="1" customHeight="1">
      <c r="A41" s="286" t="s">
        <v>430</v>
      </c>
      <c r="B41" s="627" t="s">
        <v>680</v>
      </c>
      <c r="C41" s="14">
        <f>C42+C45</f>
        <v>84363000000</v>
      </c>
      <c r="D41" s="14">
        <f t="shared" ref="D41:E41" si="41">D42+D45</f>
        <v>71573000000</v>
      </c>
      <c r="E41" s="14">
        <f t="shared" si="41"/>
        <v>12790000000</v>
      </c>
      <c r="F41" s="14">
        <f t="shared" si="22"/>
        <v>96284243645</v>
      </c>
      <c r="G41" s="14">
        <f t="shared" ref="G41:I41" si="42">G42+G45</f>
        <v>78615402372</v>
      </c>
      <c r="H41" s="14">
        <f t="shared" si="42"/>
        <v>17668841273</v>
      </c>
      <c r="I41" s="14">
        <f t="shared" si="42"/>
        <v>0</v>
      </c>
      <c r="J41" s="14">
        <f>J42+J45</f>
        <v>78615402372</v>
      </c>
      <c r="K41" s="14">
        <f t="shared" ref="K41:O41" si="43">K42+K45</f>
        <v>61183862000</v>
      </c>
      <c r="L41" s="14">
        <f t="shared" si="43"/>
        <v>17431540372</v>
      </c>
      <c r="M41" s="14">
        <f t="shared" si="43"/>
        <v>17668841273</v>
      </c>
      <c r="N41" s="14">
        <f t="shared" si="43"/>
        <v>17668841273</v>
      </c>
      <c r="O41" s="14">
        <f t="shared" si="43"/>
        <v>0</v>
      </c>
      <c r="P41" s="45"/>
      <c r="Q41" s="45"/>
      <c r="R41" s="45"/>
      <c r="S41" s="162"/>
    </row>
    <row r="42" spans="1:19" s="5" customFormat="1" ht="27" hidden="1" customHeight="1">
      <c r="A42" s="286" t="s">
        <v>430</v>
      </c>
      <c r="B42" s="627" t="s">
        <v>681</v>
      </c>
      <c r="C42" s="14">
        <f>C43+C44</f>
        <v>67356000000</v>
      </c>
      <c r="D42" s="14">
        <f t="shared" ref="D42:E42" si="44">D43+D44</f>
        <v>54566000000</v>
      </c>
      <c r="E42" s="14">
        <f t="shared" si="44"/>
        <v>12790000000</v>
      </c>
      <c r="F42" s="14">
        <f t="shared" si="22"/>
        <v>74248992273</v>
      </c>
      <c r="G42" s="14">
        <f t="shared" ref="G42:O42" si="45">G43+G44</f>
        <v>61183862000</v>
      </c>
      <c r="H42" s="14">
        <f t="shared" si="45"/>
        <v>13065130273</v>
      </c>
      <c r="I42" s="14">
        <f t="shared" si="45"/>
        <v>0</v>
      </c>
      <c r="J42" s="14">
        <f>J43+J44</f>
        <v>61183862000</v>
      </c>
      <c r="K42" s="14">
        <f t="shared" si="45"/>
        <v>61183862000</v>
      </c>
      <c r="L42" s="14">
        <f t="shared" si="45"/>
        <v>0</v>
      </c>
      <c r="M42" s="14">
        <f t="shared" si="45"/>
        <v>13065130273</v>
      </c>
      <c r="N42" s="14">
        <f t="shared" si="45"/>
        <v>13065130273</v>
      </c>
      <c r="O42" s="14">
        <f t="shared" si="45"/>
        <v>0</v>
      </c>
      <c r="P42" s="45"/>
      <c r="Q42" s="45"/>
      <c r="R42" s="45"/>
      <c r="S42" s="162"/>
    </row>
    <row r="43" spans="1:19" s="5" customFormat="1" ht="27" hidden="1" customHeight="1">
      <c r="A43" s="286" t="s">
        <v>430</v>
      </c>
      <c r="B43" s="627" t="s">
        <v>682</v>
      </c>
      <c r="C43" s="14">
        <f>D43+E43</f>
        <v>67356000000</v>
      </c>
      <c r="D43" s="14">
        <v>54566000000</v>
      </c>
      <c r="E43" s="14">
        <v>12790000000</v>
      </c>
      <c r="F43" s="14">
        <f t="shared" si="22"/>
        <v>74248992273</v>
      </c>
      <c r="G43" s="14">
        <f>J43</f>
        <v>61183862000</v>
      </c>
      <c r="H43" s="14">
        <f t="shared" ref="H43:H44" si="46">M43</f>
        <v>13065130273</v>
      </c>
      <c r="I43" s="14"/>
      <c r="J43" s="14">
        <f t="shared" ref="J43:J44" si="47">K43+L43</f>
        <v>61183862000</v>
      </c>
      <c r="K43" s="14">
        <v>61183862000</v>
      </c>
      <c r="L43" s="14"/>
      <c r="M43" s="14">
        <f t="shared" ref="M43:M46" si="48">N43</f>
        <v>13065130273</v>
      </c>
      <c r="N43" s="14">
        <v>13065130273</v>
      </c>
      <c r="O43" s="14"/>
      <c r="P43" s="45"/>
      <c r="Q43" s="45"/>
      <c r="R43" s="45"/>
      <c r="S43" s="162"/>
    </row>
    <row r="44" spans="1:19" s="5" customFormat="1" ht="27" hidden="1" customHeight="1">
      <c r="A44" s="286" t="s">
        <v>430</v>
      </c>
      <c r="B44" s="627" t="s">
        <v>683</v>
      </c>
      <c r="C44" s="14">
        <f>D44+E44</f>
        <v>0</v>
      </c>
      <c r="D44" s="14"/>
      <c r="E44" s="14"/>
      <c r="F44" s="14">
        <f t="shared" si="22"/>
        <v>0</v>
      </c>
      <c r="G44" s="14">
        <f>J44</f>
        <v>0</v>
      </c>
      <c r="H44" s="14">
        <f t="shared" si="46"/>
        <v>0</v>
      </c>
      <c r="I44" s="14"/>
      <c r="J44" s="14">
        <f t="shared" si="47"/>
        <v>0</v>
      </c>
      <c r="K44" s="14"/>
      <c r="L44" s="14"/>
      <c r="M44" s="14">
        <f t="shared" si="48"/>
        <v>0</v>
      </c>
      <c r="N44" s="14"/>
      <c r="O44" s="14"/>
      <c r="P44" s="45"/>
      <c r="Q44" s="45"/>
      <c r="R44" s="45"/>
      <c r="S44" s="162"/>
    </row>
    <row r="45" spans="1:19" s="5" customFormat="1" ht="27" hidden="1" customHeight="1">
      <c r="A45" s="286" t="s">
        <v>430</v>
      </c>
      <c r="B45" s="627" t="s">
        <v>684</v>
      </c>
      <c r="C45" s="14">
        <f>C46+C47</f>
        <v>17007000000</v>
      </c>
      <c r="D45" s="14">
        <f t="shared" ref="D45:E45" si="49">D46+D47</f>
        <v>17007000000</v>
      </c>
      <c r="E45" s="14">
        <f t="shared" si="49"/>
        <v>0</v>
      </c>
      <c r="F45" s="14">
        <f t="shared" si="22"/>
        <v>22035251372</v>
      </c>
      <c r="G45" s="14">
        <f t="shared" ref="G45:O45" si="50">G46+G47</f>
        <v>17431540372</v>
      </c>
      <c r="H45" s="14">
        <f t="shared" si="50"/>
        <v>4603711000</v>
      </c>
      <c r="I45" s="14">
        <f t="shared" si="50"/>
        <v>0</v>
      </c>
      <c r="J45" s="14">
        <f>J46+J47</f>
        <v>17431540372</v>
      </c>
      <c r="K45" s="14">
        <f t="shared" si="50"/>
        <v>0</v>
      </c>
      <c r="L45" s="14">
        <f t="shared" si="50"/>
        <v>17431540372</v>
      </c>
      <c r="M45" s="14">
        <f t="shared" si="50"/>
        <v>4603711000</v>
      </c>
      <c r="N45" s="14">
        <f t="shared" si="50"/>
        <v>4603711000</v>
      </c>
      <c r="O45" s="14">
        <f t="shared" si="50"/>
        <v>0</v>
      </c>
      <c r="P45" s="45"/>
      <c r="Q45" s="45"/>
      <c r="R45" s="45"/>
      <c r="S45" s="162"/>
    </row>
    <row r="46" spans="1:19" s="5" customFormat="1" ht="27" hidden="1" customHeight="1">
      <c r="A46" s="286" t="s">
        <v>430</v>
      </c>
      <c r="B46" s="627" t="s">
        <v>682</v>
      </c>
      <c r="C46" s="14">
        <f>D46+E46</f>
        <v>0</v>
      </c>
      <c r="D46" s="14"/>
      <c r="E46" s="14"/>
      <c r="F46" s="14">
        <f t="shared" si="22"/>
        <v>4603711000</v>
      </c>
      <c r="G46" s="14">
        <f>J46</f>
        <v>0</v>
      </c>
      <c r="H46" s="14">
        <f t="shared" ref="H46" si="51">M46</f>
        <v>4603711000</v>
      </c>
      <c r="I46" s="14"/>
      <c r="J46" s="14"/>
      <c r="K46" s="14"/>
      <c r="L46" s="14"/>
      <c r="M46" s="14">
        <f t="shared" si="48"/>
        <v>4603711000</v>
      </c>
      <c r="N46" s="14">
        <v>4603711000</v>
      </c>
      <c r="O46" s="14"/>
      <c r="P46" s="45"/>
      <c r="Q46" s="45"/>
      <c r="R46" s="45"/>
      <c r="S46" s="162"/>
    </row>
    <row r="47" spans="1:19" s="5" customFormat="1" ht="27" hidden="1" customHeight="1">
      <c r="A47" s="286" t="s">
        <v>430</v>
      </c>
      <c r="B47" s="627" t="s">
        <v>683</v>
      </c>
      <c r="C47" s="14">
        <f>D47+E47</f>
        <v>17007000000</v>
      </c>
      <c r="D47" s="14">
        <v>17007000000</v>
      </c>
      <c r="E47" s="14"/>
      <c r="F47" s="14">
        <f t="shared" si="22"/>
        <v>17431540372</v>
      </c>
      <c r="G47" s="14">
        <f>J47</f>
        <v>17431540372</v>
      </c>
      <c r="H47" s="14"/>
      <c r="I47" s="14"/>
      <c r="J47" s="14">
        <f>K47+L47</f>
        <v>17431540372</v>
      </c>
      <c r="K47" s="14"/>
      <c r="L47" s="14">
        <v>17431540372</v>
      </c>
      <c r="M47" s="14"/>
      <c r="N47" s="14"/>
      <c r="O47" s="14"/>
      <c r="P47" s="45"/>
      <c r="Q47" s="45"/>
      <c r="R47" s="45"/>
      <c r="S47" s="162"/>
    </row>
    <row r="48" spans="1:19" s="5" customFormat="1" ht="27" hidden="1" customHeight="1">
      <c r="A48" s="286" t="s">
        <v>430</v>
      </c>
      <c r="B48" s="627" t="s">
        <v>685</v>
      </c>
      <c r="C48" s="14">
        <f>C49+C50</f>
        <v>115298000000</v>
      </c>
      <c r="D48" s="14">
        <f t="shared" ref="D48:E48" si="52">D49+D50</f>
        <v>92860000000</v>
      </c>
      <c r="E48" s="14">
        <f t="shared" si="52"/>
        <v>22438000000</v>
      </c>
      <c r="F48" s="14">
        <f t="shared" si="22"/>
        <v>119655249436</v>
      </c>
      <c r="G48" s="14">
        <f t="shared" ref="G48:O48" si="53">G49+G50</f>
        <v>98989086536</v>
      </c>
      <c r="H48" s="14">
        <f t="shared" si="53"/>
        <v>20666162900</v>
      </c>
      <c r="I48" s="14">
        <f t="shared" si="53"/>
        <v>0</v>
      </c>
      <c r="J48" s="14">
        <f t="shared" si="53"/>
        <v>98989086536</v>
      </c>
      <c r="K48" s="14">
        <f t="shared" si="53"/>
        <v>68416130676</v>
      </c>
      <c r="L48" s="14">
        <f t="shared" si="53"/>
        <v>30572955860</v>
      </c>
      <c r="M48" s="14">
        <f t="shared" si="53"/>
        <v>20666162900</v>
      </c>
      <c r="N48" s="14">
        <f t="shared" si="53"/>
        <v>20666162900</v>
      </c>
      <c r="O48" s="14">
        <f t="shared" si="53"/>
        <v>0</v>
      </c>
      <c r="P48" s="45"/>
      <c r="Q48" s="45"/>
      <c r="R48" s="45"/>
      <c r="S48" s="162"/>
    </row>
    <row r="49" spans="1:19" s="5" customFormat="1" ht="27" hidden="1" customHeight="1">
      <c r="A49" s="286" t="s">
        <v>430</v>
      </c>
      <c r="B49" s="627" t="s">
        <v>682</v>
      </c>
      <c r="C49" s="14">
        <f t="shared" ref="C49:C50" si="54">D49+E49</f>
        <v>47908000000</v>
      </c>
      <c r="D49" s="14">
        <f>900000000+24570000000</f>
        <v>25470000000</v>
      </c>
      <c r="E49" s="14">
        <v>22438000000</v>
      </c>
      <c r="F49" s="14">
        <f t="shared" si="22"/>
        <v>89082293576</v>
      </c>
      <c r="G49" s="14">
        <f>J49</f>
        <v>68416130676</v>
      </c>
      <c r="H49" s="14">
        <f t="shared" ref="H49" si="55">M49</f>
        <v>20666162900</v>
      </c>
      <c r="I49" s="14"/>
      <c r="J49" s="14">
        <f t="shared" ref="J49:J50" si="56">K49+L49</f>
        <v>68416130676</v>
      </c>
      <c r="K49" s="14">
        <v>68416130676</v>
      </c>
      <c r="L49" s="14"/>
      <c r="M49" s="14">
        <f t="shared" ref="M49" si="57">N49</f>
        <v>20666162900</v>
      </c>
      <c r="N49" s="14">
        <v>20666162900</v>
      </c>
      <c r="O49" s="14"/>
      <c r="P49" s="45"/>
      <c r="Q49" s="45"/>
      <c r="R49" s="45"/>
      <c r="S49" s="162"/>
    </row>
    <row r="50" spans="1:19" s="5" customFormat="1" ht="27" hidden="1" customHeight="1">
      <c r="A50" s="286" t="s">
        <v>430</v>
      </c>
      <c r="B50" s="627" t="s">
        <v>683</v>
      </c>
      <c r="C50" s="14">
        <f t="shared" si="54"/>
        <v>67390000000</v>
      </c>
      <c r="D50" s="14">
        <v>67390000000</v>
      </c>
      <c r="E50" s="14"/>
      <c r="F50" s="14">
        <f t="shared" si="22"/>
        <v>30572955860</v>
      </c>
      <c r="G50" s="14">
        <f>J50</f>
        <v>30572955860</v>
      </c>
      <c r="H50" s="14"/>
      <c r="I50" s="14"/>
      <c r="J50" s="14">
        <f t="shared" si="56"/>
        <v>30572955860</v>
      </c>
      <c r="K50" s="14"/>
      <c r="L50" s="14">
        <v>30572955860</v>
      </c>
      <c r="M50" s="14"/>
      <c r="N50" s="14"/>
      <c r="O50" s="14"/>
      <c r="P50" s="45"/>
      <c r="Q50" s="45"/>
      <c r="R50" s="45"/>
      <c r="S50" s="162"/>
    </row>
    <row r="51" spans="1:19" s="5" customFormat="1" ht="27" customHeight="1">
      <c r="A51" s="286">
        <v>3</v>
      </c>
      <c r="B51" s="627" t="s">
        <v>149</v>
      </c>
      <c r="C51" s="14">
        <f>C52+C59</f>
        <v>196091000000</v>
      </c>
      <c r="D51" s="14">
        <f t="shared" ref="D51:E51" si="58">D52+D59</f>
        <v>158086000000</v>
      </c>
      <c r="E51" s="14">
        <f t="shared" si="58"/>
        <v>38005000000</v>
      </c>
      <c r="F51" s="14">
        <f t="shared" si="22"/>
        <v>225587230712</v>
      </c>
      <c r="G51" s="14">
        <f t="shared" ref="G51:H51" si="59">G52+G59</f>
        <v>182637215862</v>
      </c>
      <c r="H51" s="14">
        <f t="shared" si="59"/>
        <v>42950014850</v>
      </c>
      <c r="I51" s="14">
        <f>+J51+M51</f>
        <v>225587230712</v>
      </c>
      <c r="J51" s="14">
        <f>J52+J59</f>
        <v>182637215862</v>
      </c>
      <c r="K51" s="14">
        <f>K52+K59</f>
        <v>73799249786</v>
      </c>
      <c r="L51" s="14">
        <f t="shared" ref="L51:O51" si="60">L52+L59</f>
        <v>108837966076</v>
      </c>
      <c r="M51" s="14">
        <f t="shared" si="60"/>
        <v>42950014850</v>
      </c>
      <c r="N51" s="14">
        <f t="shared" si="60"/>
        <v>42950014850</v>
      </c>
      <c r="O51" s="14">
        <f t="shared" si="60"/>
        <v>0</v>
      </c>
      <c r="P51" s="45">
        <f t="shared" si="12"/>
        <v>1.1504211346364699</v>
      </c>
      <c r="Q51" s="45">
        <f t="shared" si="12"/>
        <v>1.1553029102007768</v>
      </c>
      <c r="R51" s="45">
        <f t="shared" si="12"/>
        <v>1.130114849361926</v>
      </c>
      <c r="S51" s="162"/>
    </row>
    <row r="52" spans="1:19" s="5" customFormat="1" ht="27" hidden="1" customHeight="1">
      <c r="A52" s="286" t="s">
        <v>430</v>
      </c>
      <c r="B52" s="627" t="s">
        <v>680</v>
      </c>
      <c r="C52" s="14">
        <f>C53+C56</f>
        <v>86472000000</v>
      </c>
      <c r="D52" s="14">
        <f t="shared" ref="D52:E52" si="61">D53+D56</f>
        <v>74666000000</v>
      </c>
      <c r="E52" s="14">
        <f t="shared" si="61"/>
        <v>11806000000</v>
      </c>
      <c r="F52" s="14">
        <f t="shared" si="22"/>
        <v>108272527850</v>
      </c>
      <c r="G52" s="14">
        <f t="shared" ref="G52:O52" si="62">G53+G56</f>
        <v>90110029450</v>
      </c>
      <c r="H52" s="14">
        <f t="shared" si="62"/>
        <v>18162498400</v>
      </c>
      <c r="I52" s="14">
        <f t="shared" si="62"/>
        <v>0</v>
      </c>
      <c r="J52" s="14">
        <f t="shared" si="62"/>
        <v>90110029450</v>
      </c>
      <c r="K52" s="14">
        <f t="shared" si="62"/>
        <v>67028312786</v>
      </c>
      <c r="L52" s="14">
        <f t="shared" si="62"/>
        <v>23081716664</v>
      </c>
      <c r="M52" s="14">
        <f t="shared" si="62"/>
        <v>18162498400</v>
      </c>
      <c r="N52" s="14">
        <f t="shared" si="62"/>
        <v>18162498400</v>
      </c>
      <c r="O52" s="14">
        <f t="shared" si="62"/>
        <v>0</v>
      </c>
      <c r="P52" s="45"/>
      <c r="Q52" s="45"/>
      <c r="R52" s="45"/>
      <c r="S52" s="162"/>
    </row>
    <row r="53" spans="1:19" s="5" customFormat="1" ht="27" hidden="1" customHeight="1">
      <c r="A53" s="286" t="s">
        <v>430</v>
      </c>
      <c r="B53" s="627" t="s">
        <v>681</v>
      </c>
      <c r="C53" s="14">
        <f>C54+C55</f>
        <v>66372000000</v>
      </c>
      <c r="D53" s="14">
        <f t="shared" ref="D53:E53" si="63">D54+D55</f>
        <v>54566000000</v>
      </c>
      <c r="E53" s="14">
        <f t="shared" si="63"/>
        <v>11806000000</v>
      </c>
      <c r="F53" s="14">
        <f t="shared" si="22"/>
        <v>78713837186</v>
      </c>
      <c r="G53" s="14">
        <f t="shared" ref="G53:O53" si="64">G54+G55</f>
        <v>67028312786</v>
      </c>
      <c r="H53" s="14">
        <f t="shared" si="64"/>
        <v>11685524400</v>
      </c>
      <c r="I53" s="14">
        <f t="shared" si="64"/>
        <v>0</v>
      </c>
      <c r="J53" s="14">
        <f t="shared" si="64"/>
        <v>67028312786</v>
      </c>
      <c r="K53" s="14">
        <f t="shared" si="64"/>
        <v>67028312786</v>
      </c>
      <c r="L53" s="14">
        <f t="shared" si="64"/>
        <v>0</v>
      </c>
      <c r="M53" s="14">
        <f t="shared" si="64"/>
        <v>11685524400</v>
      </c>
      <c r="N53" s="14">
        <f t="shared" si="64"/>
        <v>11685524400</v>
      </c>
      <c r="O53" s="14">
        <f t="shared" si="64"/>
        <v>0</v>
      </c>
      <c r="P53" s="45"/>
      <c r="Q53" s="45"/>
      <c r="R53" s="45"/>
      <c r="S53" s="162"/>
    </row>
    <row r="54" spans="1:19" s="5" customFormat="1" ht="27" hidden="1" customHeight="1">
      <c r="A54" s="286" t="s">
        <v>430</v>
      </c>
      <c r="B54" s="627" t="s">
        <v>682</v>
      </c>
      <c r="C54" s="14">
        <f>D54+E54</f>
        <v>66372000000</v>
      </c>
      <c r="D54" s="14">
        <v>54566000000</v>
      </c>
      <c r="E54" s="14">
        <v>11806000000</v>
      </c>
      <c r="F54" s="14">
        <f t="shared" si="22"/>
        <v>78713837186</v>
      </c>
      <c r="G54" s="14">
        <f>J54</f>
        <v>67028312786</v>
      </c>
      <c r="H54" s="14">
        <f t="shared" ref="H54" si="65">M54</f>
        <v>11685524400</v>
      </c>
      <c r="I54" s="14"/>
      <c r="J54" s="14">
        <f>K54+L54</f>
        <v>67028312786</v>
      </c>
      <c r="K54" s="14">
        <v>67028312786</v>
      </c>
      <c r="L54" s="14"/>
      <c r="M54" s="14">
        <f t="shared" ref="M54" si="66">N54</f>
        <v>11685524400</v>
      </c>
      <c r="N54" s="14">
        <v>11685524400</v>
      </c>
      <c r="O54" s="14"/>
      <c r="P54" s="45"/>
      <c r="Q54" s="45"/>
      <c r="R54" s="45"/>
      <c r="S54" s="162"/>
    </row>
    <row r="55" spans="1:19" s="5" customFormat="1" ht="27" hidden="1" customHeight="1">
      <c r="A55" s="286" t="s">
        <v>430</v>
      </c>
      <c r="B55" s="627" t="s">
        <v>683</v>
      </c>
      <c r="C55" s="14">
        <f>D55+E55</f>
        <v>0</v>
      </c>
      <c r="D55" s="14"/>
      <c r="E55" s="14"/>
      <c r="F55" s="14">
        <f t="shared" si="22"/>
        <v>0</v>
      </c>
      <c r="G55" s="14">
        <f>J55</f>
        <v>0</v>
      </c>
      <c r="H55" s="14"/>
      <c r="I55" s="14"/>
      <c r="J55" s="14">
        <f>K55+L55</f>
        <v>0</v>
      </c>
      <c r="K55" s="14"/>
      <c r="L55" s="14"/>
      <c r="M55" s="14"/>
      <c r="N55" s="14"/>
      <c r="O55" s="14"/>
      <c r="P55" s="45"/>
      <c r="Q55" s="45"/>
      <c r="R55" s="45"/>
      <c r="S55" s="162"/>
    </row>
    <row r="56" spans="1:19" s="5" customFormat="1" ht="27" hidden="1" customHeight="1">
      <c r="A56" s="286" t="s">
        <v>430</v>
      </c>
      <c r="B56" s="627" t="s">
        <v>684</v>
      </c>
      <c r="C56" s="14">
        <f>C57+C58</f>
        <v>20100000000</v>
      </c>
      <c r="D56" s="14">
        <f t="shared" ref="D56:E56" si="67">D57+D58</f>
        <v>20100000000</v>
      </c>
      <c r="E56" s="14">
        <f t="shared" si="67"/>
        <v>0</v>
      </c>
      <c r="F56" s="14">
        <f t="shared" si="22"/>
        <v>29558690664</v>
      </c>
      <c r="G56" s="14">
        <f t="shared" ref="G56:O56" si="68">G57+G58</f>
        <v>23081716664</v>
      </c>
      <c r="H56" s="14">
        <f t="shared" si="68"/>
        <v>6476974000</v>
      </c>
      <c r="I56" s="14">
        <f t="shared" si="68"/>
        <v>0</v>
      </c>
      <c r="J56" s="14">
        <f t="shared" si="68"/>
        <v>23081716664</v>
      </c>
      <c r="K56" s="14">
        <f t="shared" si="68"/>
        <v>0</v>
      </c>
      <c r="L56" s="14">
        <f t="shared" si="68"/>
        <v>23081716664</v>
      </c>
      <c r="M56" s="14">
        <f t="shared" si="68"/>
        <v>6476974000</v>
      </c>
      <c r="N56" s="14">
        <f t="shared" si="68"/>
        <v>6476974000</v>
      </c>
      <c r="O56" s="14">
        <f t="shared" si="68"/>
        <v>0</v>
      </c>
      <c r="P56" s="45"/>
      <c r="Q56" s="45"/>
      <c r="R56" s="45"/>
      <c r="S56" s="162"/>
    </row>
    <row r="57" spans="1:19" s="5" customFormat="1" ht="27" hidden="1" customHeight="1">
      <c r="A57" s="286" t="s">
        <v>430</v>
      </c>
      <c r="B57" s="627" t="s">
        <v>682</v>
      </c>
      <c r="C57" s="14">
        <f>D57+E57</f>
        <v>0</v>
      </c>
      <c r="D57" s="14"/>
      <c r="E57" s="14"/>
      <c r="F57" s="14">
        <f t="shared" si="22"/>
        <v>6476974000</v>
      </c>
      <c r="G57" s="14">
        <f>J57</f>
        <v>0</v>
      </c>
      <c r="H57" s="14">
        <f t="shared" ref="H57" si="69">M57</f>
        <v>6476974000</v>
      </c>
      <c r="I57" s="14"/>
      <c r="J57" s="14"/>
      <c r="K57" s="14"/>
      <c r="L57" s="14"/>
      <c r="M57" s="14">
        <f t="shared" ref="M57" si="70">N57</f>
        <v>6476974000</v>
      </c>
      <c r="N57" s="14">
        <v>6476974000</v>
      </c>
      <c r="O57" s="14"/>
      <c r="P57" s="45"/>
      <c r="Q57" s="45"/>
      <c r="R57" s="45"/>
      <c r="S57" s="162"/>
    </row>
    <row r="58" spans="1:19" s="5" customFormat="1" ht="27" hidden="1" customHeight="1">
      <c r="A58" s="286" t="s">
        <v>430</v>
      </c>
      <c r="B58" s="627" t="s">
        <v>683</v>
      </c>
      <c r="C58" s="14">
        <f>D58+E58</f>
        <v>20100000000</v>
      </c>
      <c r="D58" s="14">
        <v>20100000000</v>
      </c>
      <c r="E58" s="14"/>
      <c r="F58" s="14">
        <f t="shared" si="22"/>
        <v>23081716664</v>
      </c>
      <c r="G58" s="14">
        <f>J58</f>
        <v>23081716664</v>
      </c>
      <c r="H58" s="14"/>
      <c r="I58" s="14"/>
      <c r="J58" s="14">
        <f t="shared" ref="J58:J61" si="71">K58+L58</f>
        <v>23081716664</v>
      </c>
      <c r="K58" s="14"/>
      <c r="L58" s="14">
        <v>23081716664</v>
      </c>
      <c r="M58" s="14"/>
      <c r="N58" s="14"/>
      <c r="O58" s="14"/>
      <c r="P58" s="45"/>
      <c r="Q58" s="45"/>
      <c r="R58" s="45"/>
      <c r="S58" s="162"/>
    </row>
    <row r="59" spans="1:19" s="5" customFormat="1" ht="27" hidden="1" customHeight="1">
      <c r="A59" s="286" t="s">
        <v>430</v>
      </c>
      <c r="B59" s="627" t="s">
        <v>685</v>
      </c>
      <c r="C59" s="14">
        <f>C60+C61</f>
        <v>109619000000</v>
      </c>
      <c r="D59" s="14">
        <f t="shared" ref="D59:E59" si="72">D60+D61</f>
        <v>83420000000</v>
      </c>
      <c r="E59" s="14">
        <f t="shared" si="72"/>
        <v>26199000000</v>
      </c>
      <c r="F59" s="14">
        <f t="shared" si="22"/>
        <v>117314702862</v>
      </c>
      <c r="G59" s="14">
        <f t="shared" ref="G59:O59" si="73">G60+G61</f>
        <v>92527186412</v>
      </c>
      <c r="H59" s="14">
        <f t="shared" si="73"/>
        <v>24787516450</v>
      </c>
      <c r="I59" s="14">
        <f t="shared" si="73"/>
        <v>0</v>
      </c>
      <c r="J59" s="14">
        <f t="shared" si="73"/>
        <v>92527186412</v>
      </c>
      <c r="K59" s="14">
        <f t="shared" si="73"/>
        <v>6770937000</v>
      </c>
      <c r="L59" s="14">
        <f t="shared" si="73"/>
        <v>85756249412</v>
      </c>
      <c r="M59" s="14">
        <f t="shared" si="73"/>
        <v>24787516450</v>
      </c>
      <c r="N59" s="14">
        <f t="shared" si="73"/>
        <v>24787516450</v>
      </c>
      <c r="O59" s="14">
        <f t="shared" si="73"/>
        <v>0</v>
      </c>
      <c r="P59" s="45"/>
      <c r="Q59" s="45"/>
      <c r="R59" s="45"/>
      <c r="S59" s="162"/>
    </row>
    <row r="60" spans="1:19" s="5" customFormat="1" ht="27" hidden="1" customHeight="1">
      <c r="A60" s="286" t="s">
        <v>430</v>
      </c>
      <c r="B60" s="627" t="s">
        <v>682</v>
      </c>
      <c r="C60" s="14">
        <f t="shared" ref="C60:C61" si="74">D60+E60</f>
        <v>33024000000</v>
      </c>
      <c r="D60" s="14">
        <v>6825000000</v>
      </c>
      <c r="E60" s="14">
        <v>26199000000</v>
      </c>
      <c r="F60" s="14">
        <f t="shared" si="22"/>
        <v>31558453450</v>
      </c>
      <c r="G60" s="14">
        <f>J60</f>
        <v>6770937000</v>
      </c>
      <c r="H60" s="14">
        <f t="shared" ref="H60" si="75">M60</f>
        <v>24787516450</v>
      </c>
      <c r="I60" s="14"/>
      <c r="J60" s="14">
        <f t="shared" si="71"/>
        <v>6770937000</v>
      </c>
      <c r="K60" s="14">
        <v>6770937000</v>
      </c>
      <c r="L60" s="14"/>
      <c r="M60" s="14">
        <f t="shared" ref="M60" si="76">N60</f>
        <v>24787516450</v>
      </c>
      <c r="N60" s="14">
        <v>24787516450</v>
      </c>
      <c r="O60" s="14"/>
      <c r="P60" s="45"/>
      <c r="Q60" s="45"/>
      <c r="R60" s="45"/>
      <c r="S60" s="162"/>
    </row>
    <row r="61" spans="1:19" s="5" customFormat="1" ht="27" hidden="1" customHeight="1">
      <c r="A61" s="286" t="s">
        <v>430</v>
      </c>
      <c r="B61" s="627" t="s">
        <v>683</v>
      </c>
      <c r="C61" s="14">
        <f t="shared" si="74"/>
        <v>76595000000</v>
      </c>
      <c r="D61" s="14">
        <v>76595000000</v>
      </c>
      <c r="E61" s="14"/>
      <c r="F61" s="14">
        <f t="shared" si="22"/>
        <v>85756249412</v>
      </c>
      <c r="G61" s="14">
        <f>J61</f>
        <v>85756249412</v>
      </c>
      <c r="H61" s="14"/>
      <c r="I61" s="14"/>
      <c r="J61" s="14">
        <f t="shared" si="71"/>
        <v>85756249412</v>
      </c>
      <c r="K61" s="14"/>
      <c r="L61" s="14">
        <v>85756249412</v>
      </c>
      <c r="M61" s="14"/>
      <c r="N61" s="14"/>
      <c r="O61" s="14"/>
      <c r="P61" s="45"/>
      <c r="Q61" s="45"/>
      <c r="R61" s="45"/>
      <c r="S61" s="162"/>
    </row>
    <row r="62" spans="1:19" s="5" customFormat="1" ht="27" customHeight="1">
      <c r="A62" s="286">
        <v>4</v>
      </c>
      <c r="B62" s="627" t="s">
        <v>150</v>
      </c>
      <c r="C62" s="14">
        <f>C63+C70</f>
        <v>112295000000</v>
      </c>
      <c r="D62" s="14">
        <f t="shared" ref="D62:E62" si="77">D63+D70</f>
        <v>90498000000</v>
      </c>
      <c r="E62" s="14">
        <f t="shared" si="77"/>
        <v>21797000000</v>
      </c>
      <c r="F62" s="14">
        <f t="shared" si="22"/>
        <v>151106348160</v>
      </c>
      <c r="G62" s="14">
        <f t="shared" ref="G62:O62" si="78">G63+G70</f>
        <v>129003869160</v>
      </c>
      <c r="H62" s="14">
        <f t="shared" si="78"/>
        <v>22102479000</v>
      </c>
      <c r="I62" s="14">
        <f>+J62+M62</f>
        <v>151106348160</v>
      </c>
      <c r="J62" s="14">
        <f t="shared" si="78"/>
        <v>129003869160</v>
      </c>
      <c r="K62" s="14">
        <f t="shared" si="78"/>
        <v>129003869160</v>
      </c>
      <c r="L62" s="14">
        <f t="shared" si="78"/>
        <v>0</v>
      </c>
      <c r="M62" s="14">
        <f t="shared" si="78"/>
        <v>22102479000</v>
      </c>
      <c r="N62" s="14">
        <f t="shared" si="78"/>
        <v>22102479000</v>
      </c>
      <c r="O62" s="14">
        <f t="shared" si="78"/>
        <v>0</v>
      </c>
      <c r="P62" s="45">
        <f t="shared" si="12"/>
        <v>1.3456195570595306</v>
      </c>
      <c r="Q62" s="45">
        <f t="shared" si="12"/>
        <v>1.4254886203010011</v>
      </c>
      <c r="R62" s="45">
        <f t="shared" si="12"/>
        <v>1.0140147267972657</v>
      </c>
      <c r="S62" s="162"/>
    </row>
    <row r="63" spans="1:19" s="5" customFormat="1" ht="27" hidden="1" customHeight="1">
      <c r="A63" s="286" t="s">
        <v>430</v>
      </c>
      <c r="B63" s="627" t="s">
        <v>680</v>
      </c>
      <c r="C63" s="14">
        <f>C64+C67</f>
        <v>66708000000</v>
      </c>
      <c r="D63" s="14">
        <f t="shared" ref="D63:E63" si="79">D64+D67</f>
        <v>55278000000</v>
      </c>
      <c r="E63" s="14">
        <f t="shared" si="79"/>
        <v>11430000000</v>
      </c>
      <c r="F63" s="14">
        <f t="shared" si="22"/>
        <v>100601193566</v>
      </c>
      <c r="G63" s="14">
        <f t="shared" ref="G63:O63" si="80">G64+G67</f>
        <v>88439997566</v>
      </c>
      <c r="H63" s="14">
        <f t="shared" si="80"/>
        <v>12161196000</v>
      </c>
      <c r="I63" s="14">
        <f t="shared" si="80"/>
        <v>0</v>
      </c>
      <c r="J63" s="14">
        <f t="shared" si="80"/>
        <v>88439997566</v>
      </c>
      <c r="K63" s="14">
        <f t="shared" si="80"/>
        <v>88439997566</v>
      </c>
      <c r="L63" s="14">
        <f t="shared" si="80"/>
        <v>0</v>
      </c>
      <c r="M63" s="14">
        <f t="shared" si="80"/>
        <v>12161196000</v>
      </c>
      <c r="N63" s="14">
        <f t="shared" si="80"/>
        <v>12161196000</v>
      </c>
      <c r="O63" s="14">
        <f t="shared" si="80"/>
        <v>0</v>
      </c>
      <c r="P63" s="45"/>
      <c r="Q63" s="45"/>
      <c r="R63" s="45"/>
      <c r="S63" s="162"/>
    </row>
    <row r="64" spans="1:19" s="5" customFormat="1" ht="27" hidden="1" customHeight="1">
      <c r="A64" s="286" t="s">
        <v>430</v>
      </c>
      <c r="B64" s="627" t="s">
        <v>681</v>
      </c>
      <c r="C64" s="14">
        <f>C65+C66</f>
        <v>59836000000</v>
      </c>
      <c r="D64" s="14">
        <f t="shared" ref="D64:E64" si="81">D65+D66</f>
        <v>48406000000</v>
      </c>
      <c r="E64" s="14">
        <f t="shared" si="81"/>
        <v>11430000000</v>
      </c>
      <c r="F64" s="14">
        <f t="shared" si="22"/>
        <v>88309467597</v>
      </c>
      <c r="G64" s="14">
        <f t="shared" ref="G64:O64" si="82">G65+G66</f>
        <v>77927385597</v>
      </c>
      <c r="H64" s="14">
        <f t="shared" si="82"/>
        <v>10382082000</v>
      </c>
      <c r="I64" s="14">
        <f t="shared" si="82"/>
        <v>0</v>
      </c>
      <c r="J64" s="14">
        <f t="shared" si="82"/>
        <v>77927385597</v>
      </c>
      <c r="K64" s="14">
        <f t="shared" si="82"/>
        <v>77927385597</v>
      </c>
      <c r="L64" s="14">
        <f t="shared" si="82"/>
        <v>0</v>
      </c>
      <c r="M64" s="14">
        <f t="shared" si="82"/>
        <v>10382082000</v>
      </c>
      <c r="N64" s="14">
        <f t="shared" si="82"/>
        <v>10382082000</v>
      </c>
      <c r="O64" s="14">
        <f t="shared" si="82"/>
        <v>0</v>
      </c>
      <c r="P64" s="45"/>
      <c r="Q64" s="45"/>
      <c r="R64" s="45"/>
      <c r="S64" s="162"/>
    </row>
    <row r="65" spans="1:19" s="5" customFormat="1" ht="27" hidden="1" customHeight="1">
      <c r="A65" s="286" t="s">
        <v>430</v>
      </c>
      <c r="B65" s="627" t="s">
        <v>682</v>
      </c>
      <c r="C65" s="14">
        <f>D65+E65</f>
        <v>59836000000</v>
      </c>
      <c r="D65" s="14">
        <v>48406000000</v>
      </c>
      <c r="E65" s="14">
        <v>11430000000</v>
      </c>
      <c r="F65" s="14">
        <f t="shared" si="22"/>
        <v>88309467597</v>
      </c>
      <c r="G65" s="14">
        <f>J65</f>
        <v>77927385597</v>
      </c>
      <c r="H65" s="14">
        <f t="shared" ref="H65" si="83">M65</f>
        <v>10382082000</v>
      </c>
      <c r="I65" s="14"/>
      <c r="J65" s="14">
        <f>K65+L65</f>
        <v>77927385597</v>
      </c>
      <c r="K65" s="14">
        <v>77927385597</v>
      </c>
      <c r="L65" s="14"/>
      <c r="M65" s="14">
        <f t="shared" ref="M65" si="84">N65</f>
        <v>10382082000</v>
      </c>
      <c r="N65" s="14">
        <v>10382082000</v>
      </c>
      <c r="O65" s="14"/>
      <c r="P65" s="45"/>
      <c r="Q65" s="45"/>
      <c r="R65" s="45"/>
      <c r="S65" s="162"/>
    </row>
    <row r="66" spans="1:19" s="5" customFormat="1" ht="27" hidden="1" customHeight="1">
      <c r="A66" s="286" t="s">
        <v>430</v>
      </c>
      <c r="B66" s="627" t="s">
        <v>683</v>
      </c>
      <c r="C66" s="14">
        <f>D66+E66</f>
        <v>0</v>
      </c>
      <c r="D66" s="14"/>
      <c r="E66" s="14"/>
      <c r="F66" s="14">
        <f t="shared" si="22"/>
        <v>0</v>
      </c>
      <c r="G66" s="14">
        <f>J66</f>
        <v>0</v>
      </c>
      <c r="H66" s="14"/>
      <c r="I66" s="14"/>
      <c r="J66" s="14">
        <f>K66+L66</f>
        <v>0</v>
      </c>
      <c r="K66" s="14"/>
      <c r="L66" s="14"/>
      <c r="M66" s="14"/>
      <c r="N66" s="14"/>
      <c r="O66" s="14"/>
      <c r="P66" s="45"/>
      <c r="Q66" s="45"/>
      <c r="R66" s="45"/>
      <c r="S66" s="162"/>
    </row>
    <row r="67" spans="1:19" s="5" customFormat="1" ht="27" hidden="1" customHeight="1">
      <c r="A67" s="286" t="s">
        <v>430</v>
      </c>
      <c r="B67" s="627" t="s">
        <v>684</v>
      </c>
      <c r="C67" s="14">
        <f>C68+C69</f>
        <v>6872000000</v>
      </c>
      <c r="D67" s="14">
        <f t="shared" ref="D67:E67" si="85">D68+D69</f>
        <v>6872000000</v>
      </c>
      <c r="E67" s="14">
        <f t="shared" si="85"/>
        <v>0</v>
      </c>
      <c r="F67" s="14">
        <f t="shared" si="22"/>
        <v>12291725969</v>
      </c>
      <c r="G67" s="14">
        <f t="shared" ref="G67:O67" si="86">G68+G69</f>
        <v>10512611969</v>
      </c>
      <c r="H67" s="14">
        <f t="shared" si="86"/>
        <v>1779114000</v>
      </c>
      <c r="I67" s="14">
        <f t="shared" si="86"/>
        <v>0</v>
      </c>
      <c r="J67" s="14">
        <f t="shared" si="86"/>
        <v>10512611969</v>
      </c>
      <c r="K67" s="14">
        <f t="shared" si="86"/>
        <v>10512611969</v>
      </c>
      <c r="L67" s="14">
        <f t="shared" si="86"/>
        <v>0</v>
      </c>
      <c r="M67" s="14">
        <f t="shared" si="86"/>
        <v>1779114000</v>
      </c>
      <c r="N67" s="14">
        <f t="shared" si="86"/>
        <v>1779114000</v>
      </c>
      <c r="O67" s="14">
        <f t="shared" si="86"/>
        <v>0</v>
      </c>
      <c r="P67" s="45"/>
      <c r="Q67" s="45"/>
      <c r="R67" s="45"/>
      <c r="S67" s="162"/>
    </row>
    <row r="68" spans="1:19" s="5" customFormat="1" ht="27" hidden="1" customHeight="1">
      <c r="A68" s="286" t="s">
        <v>430</v>
      </c>
      <c r="B68" s="627" t="s">
        <v>682</v>
      </c>
      <c r="C68" s="14">
        <f>D68+E68</f>
        <v>0</v>
      </c>
      <c r="D68" s="14"/>
      <c r="E68" s="14"/>
      <c r="F68" s="14">
        <f t="shared" si="22"/>
        <v>1779114000</v>
      </c>
      <c r="G68" s="14">
        <f>J68</f>
        <v>0</v>
      </c>
      <c r="H68" s="14">
        <f t="shared" ref="H68" si="87">M68</f>
        <v>1779114000</v>
      </c>
      <c r="I68" s="14"/>
      <c r="J68" s="14"/>
      <c r="K68" s="14"/>
      <c r="L68" s="14"/>
      <c r="M68" s="14">
        <f t="shared" ref="M68" si="88">N68</f>
        <v>1779114000</v>
      </c>
      <c r="N68" s="14">
        <v>1779114000</v>
      </c>
      <c r="O68" s="14"/>
      <c r="P68" s="45"/>
      <c r="Q68" s="45"/>
      <c r="R68" s="45"/>
      <c r="S68" s="162"/>
    </row>
    <row r="69" spans="1:19" s="5" customFormat="1" ht="27" hidden="1" customHeight="1">
      <c r="A69" s="286" t="s">
        <v>430</v>
      </c>
      <c r="B69" s="627" t="s">
        <v>683</v>
      </c>
      <c r="C69" s="14">
        <f>D69+E69</f>
        <v>6872000000</v>
      </c>
      <c r="D69" s="14">
        <v>6872000000</v>
      </c>
      <c r="E69" s="14"/>
      <c r="F69" s="14">
        <f t="shared" si="22"/>
        <v>10512611969</v>
      </c>
      <c r="G69" s="14">
        <f>J69</f>
        <v>10512611969</v>
      </c>
      <c r="H69" s="14"/>
      <c r="I69" s="14"/>
      <c r="J69" s="14">
        <f>K69+L69</f>
        <v>10512611969</v>
      </c>
      <c r="K69" s="14">
        <v>10512611969</v>
      </c>
      <c r="L69" s="14"/>
      <c r="M69" s="14"/>
      <c r="N69" s="14"/>
      <c r="O69" s="14"/>
      <c r="P69" s="45"/>
      <c r="Q69" s="45"/>
      <c r="R69" s="45"/>
      <c r="S69" s="162"/>
    </row>
    <row r="70" spans="1:19" s="5" customFormat="1" ht="27" hidden="1" customHeight="1">
      <c r="A70" s="286" t="s">
        <v>430</v>
      </c>
      <c r="B70" s="627" t="s">
        <v>685</v>
      </c>
      <c r="C70" s="14">
        <f>C71+C72</f>
        <v>45587000000</v>
      </c>
      <c r="D70" s="14">
        <f t="shared" ref="D70:E70" si="89">D71+D72</f>
        <v>35220000000</v>
      </c>
      <c r="E70" s="14">
        <f t="shared" si="89"/>
        <v>10367000000</v>
      </c>
      <c r="F70" s="14">
        <f t="shared" si="22"/>
        <v>50505154594</v>
      </c>
      <c r="G70" s="14">
        <f t="shared" ref="G70:O70" si="90">G71+G72</f>
        <v>40563871594</v>
      </c>
      <c r="H70" s="14">
        <f t="shared" si="90"/>
        <v>9941283000</v>
      </c>
      <c r="I70" s="14">
        <f t="shared" si="90"/>
        <v>0</v>
      </c>
      <c r="J70" s="14">
        <f t="shared" si="90"/>
        <v>40563871594</v>
      </c>
      <c r="K70" s="14">
        <f t="shared" si="90"/>
        <v>40563871594</v>
      </c>
      <c r="L70" s="14">
        <f t="shared" si="90"/>
        <v>0</v>
      </c>
      <c r="M70" s="14">
        <f t="shared" si="90"/>
        <v>9941283000</v>
      </c>
      <c r="N70" s="14">
        <f t="shared" si="90"/>
        <v>9941283000</v>
      </c>
      <c r="O70" s="14">
        <f t="shared" si="90"/>
        <v>0</v>
      </c>
      <c r="P70" s="45"/>
      <c r="Q70" s="45"/>
      <c r="R70" s="45"/>
      <c r="S70" s="162"/>
    </row>
    <row r="71" spans="1:19" s="5" customFormat="1" ht="27" hidden="1" customHeight="1">
      <c r="A71" s="286" t="s">
        <v>430</v>
      </c>
      <c r="B71" s="627" t="s">
        <v>682</v>
      </c>
      <c r="C71" s="14">
        <f t="shared" ref="C71:C72" si="91">D71+E71</f>
        <v>45587000000</v>
      </c>
      <c r="D71" s="14">
        <f>5460000000+29760000000</f>
        <v>35220000000</v>
      </c>
      <c r="E71" s="14">
        <v>10367000000</v>
      </c>
      <c r="F71" s="14">
        <f t="shared" si="22"/>
        <v>50505154594</v>
      </c>
      <c r="G71" s="14">
        <f>J71</f>
        <v>40563871594</v>
      </c>
      <c r="H71" s="14">
        <f t="shared" ref="H71" si="92">M71</f>
        <v>9941283000</v>
      </c>
      <c r="I71" s="14"/>
      <c r="J71" s="14">
        <f>K71+L71</f>
        <v>40563871594</v>
      </c>
      <c r="K71" s="14">
        <v>40563871594</v>
      </c>
      <c r="L71" s="14"/>
      <c r="M71" s="14">
        <f t="shared" ref="M71" si="93">N71</f>
        <v>9941283000</v>
      </c>
      <c r="N71" s="14">
        <v>9941283000</v>
      </c>
      <c r="O71" s="14"/>
      <c r="P71" s="45"/>
      <c r="Q71" s="45"/>
      <c r="R71" s="45"/>
      <c r="S71" s="162"/>
    </row>
    <row r="72" spans="1:19" s="5" customFormat="1" ht="27" hidden="1" customHeight="1">
      <c r="A72" s="286" t="s">
        <v>430</v>
      </c>
      <c r="B72" s="627" t="s">
        <v>683</v>
      </c>
      <c r="C72" s="14">
        <f t="shared" si="91"/>
        <v>0</v>
      </c>
      <c r="D72" s="14"/>
      <c r="E72" s="14"/>
      <c r="F72" s="14">
        <f t="shared" si="22"/>
        <v>0</v>
      </c>
      <c r="G72" s="14">
        <f>J72</f>
        <v>0</v>
      </c>
      <c r="H72" s="14"/>
      <c r="I72" s="14"/>
      <c r="J72" s="14">
        <f>K72+L72</f>
        <v>0</v>
      </c>
      <c r="K72" s="14"/>
      <c r="L72" s="14"/>
      <c r="M72" s="14"/>
      <c r="N72" s="14"/>
      <c r="O72" s="14"/>
      <c r="P72" s="45"/>
      <c r="Q72" s="45"/>
      <c r="R72" s="45"/>
      <c r="S72" s="162"/>
    </row>
    <row r="73" spans="1:19" s="5" customFormat="1" ht="27" customHeight="1">
      <c r="A73" s="286">
        <v>5</v>
      </c>
      <c r="B73" s="627" t="s">
        <v>151</v>
      </c>
      <c r="C73" s="14">
        <f>C74+C81</f>
        <v>160008000000</v>
      </c>
      <c r="D73" s="14">
        <f t="shared" ref="D73:E73" si="94">D74+D81</f>
        <v>130344000000</v>
      </c>
      <c r="E73" s="14">
        <f t="shared" si="94"/>
        <v>29664000000</v>
      </c>
      <c r="F73" s="14">
        <f t="shared" si="22"/>
        <v>178541163175</v>
      </c>
      <c r="G73" s="14">
        <f t="shared" ref="G73:O73" si="95">G74+G81</f>
        <v>145190453175</v>
      </c>
      <c r="H73" s="14">
        <f t="shared" si="95"/>
        <v>33350710000</v>
      </c>
      <c r="I73" s="14">
        <f>+J73+M73</f>
        <v>178541163175</v>
      </c>
      <c r="J73" s="14">
        <f t="shared" si="95"/>
        <v>145190453175</v>
      </c>
      <c r="K73" s="14">
        <f t="shared" si="95"/>
        <v>125969884175</v>
      </c>
      <c r="L73" s="14">
        <f t="shared" si="95"/>
        <v>19220569000</v>
      </c>
      <c r="M73" s="14">
        <f t="shared" si="95"/>
        <v>33350710000</v>
      </c>
      <c r="N73" s="14">
        <f t="shared" si="95"/>
        <v>33350710000</v>
      </c>
      <c r="O73" s="14">
        <f t="shared" si="95"/>
        <v>0</v>
      </c>
      <c r="P73" s="45">
        <f t="shared" si="12"/>
        <v>1.115826478519824</v>
      </c>
      <c r="Q73" s="45">
        <f t="shared" si="12"/>
        <v>1.1139020835251334</v>
      </c>
      <c r="R73" s="45">
        <f t="shared" si="12"/>
        <v>1.1242822950377562</v>
      </c>
      <c r="S73" s="162"/>
    </row>
    <row r="74" spans="1:19" s="5" customFormat="1" ht="27" hidden="1" customHeight="1">
      <c r="A74" s="286" t="s">
        <v>430</v>
      </c>
      <c r="B74" s="627" t="s">
        <v>680</v>
      </c>
      <c r="C74" s="14">
        <f>C75+C78</f>
        <v>75805000000</v>
      </c>
      <c r="D74" s="14">
        <f t="shared" ref="D74:E74" si="96">D75+D78</f>
        <v>64599000000</v>
      </c>
      <c r="E74" s="14">
        <f t="shared" si="96"/>
        <v>11206000000</v>
      </c>
      <c r="F74" s="14">
        <f t="shared" si="22"/>
        <v>97221783000</v>
      </c>
      <c r="G74" s="14">
        <f t="shared" ref="G74:O74" si="97">G75+G78</f>
        <v>81058385000</v>
      </c>
      <c r="H74" s="14">
        <f t="shared" si="97"/>
        <v>16163398000</v>
      </c>
      <c r="I74" s="14">
        <f t="shared" si="97"/>
        <v>0</v>
      </c>
      <c r="J74" s="14">
        <f t="shared" si="97"/>
        <v>81058385000</v>
      </c>
      <c r="K74" s="14">
        <f t="shared" si="97"/>
        <v>67841652000</v>
      </c>
      <c r="L74" s="14">
        <f t="shared" si="97"/>
        <v>13216733000</v>
      </c>
      <c r="M74" s="14">
        <f t="shared" si="97"/>
        <v>16163398000</v>
      </c>
      <c r="N74" s="14">
        <f t="shared" si="97"/>
        <v>16163398000</v>
      </c>
      <c r="O74" s="14">
        <f t="shared" si="97"/>
        <v>0</v>
      </c>
      <c r="P74" s="45"/>
      <c r="Q74" s="45"/>
      <c r="R74" s="45"/>
      <c r="S74" s="162"/>
    </row>
    <row r="75" spans="1:19" s="5" customFormat="1" ht="27" hidden="1" customHeight="1">
      <c r="A75" s="286" t="s">
        <v>430</v>
      </c>
      <c r="B75" s="627" t="s">
        <v>681</v>
      </c>
      <c r="C75" s="14">
        <f>C76+C77</f>
        <v>63132000000</v>
      </c>
      <c r="D75" s="14">
        <f t="shared" ref="D75:E75" si="98">D76+D77</f>
        <v>51926000000</v>
      </c>
      <c r="E75" s="14">
        <f t="shared" si="98"/>
        <v>11206000000</v>
      </c>
      <c r="F75" s="14">
        <f t="shared" si="22"/>
        <v>79333692000</v>
      </c>
      <c r="G75" s="14">
        <f t="shared" ref="G75:O75" si="99">G76+G77</f>
        <v>67841652000</v>
      </c>
      <c r="H75" s="14">
        <f t="shared" si="99"/>
        <v>11492040000</v>
      </c>
      <c r="I75" s="14">
        <f t="shared" si="99"/>
        <v>0</v>
      </c>
      <c r="J75" s="14">
        <f t="shared" si="99"/>
        <v>67841652000</v>
      </c>
      <c r="K75" s="14">
        <f t="shared" si="99"/>
        <v>67841652000</v>
      </c>
      <c r="L75" s="14">
        <f t="shared" si="99"/>
        <v>0</v>
      </c>
      <c r="M75" s="14">
        <f t="shared" si="99"/>
        <v>11492040000</v>
      </c>
      <c r="N75" s="14">
        <f t="shared" si="99"/>
        <v>11492040000</v>
      </c>
      <c r="O75" s="14">
        <f t="shared" si="99"/>
        <v>0</v>
      </c>
      <c r="P75" s="45"/>
      <c r="Q75" s="45"/>
      <c r="R75" s="45"/>
      <c r="S75" s="162"/>
    </row>
    <row r="76" spans="1:19" s="5" customFormat="1" ht="27" hidden="1" customHeight="1">
      <c r="A76" s="286" t="s">
        <v>430</v>
      </c>
      <c r="B76" s="627" t="s">
        <v>682</v>
      </c>
      <c r="C76" s="14">
        <f>D76+E76</f>
        <v>63132000000</v>
      </c>
      <c r="D76" s="14">
        <v>51926000000</v>
      </c>
      <c r="E76" s="14">
        <v>11206000000</v>
      </c>
      <c r="F76" s="14">
        <f t="shared" si="22"/>
        <v>79333692000</v>
      </c>
      <c r="G76" s="14">
        <f>J76</f>
        <v>67841652000</v>
      </c>
      <c r="H76" s="14">
        <f t="shared" ref="H76" si="100">M76</f>
        <v>11492040000</v>
      </c>
      <c r="I76" s="14"/>
      <c r="J76" s="14">
        <f>K76+L76</f>
        <v>67841652000</v>
      </c>
      <c r="K76" s="14">
        <v>67841652000</v>
      </c>
      <c r="L76" s="14"/>
      <c r="M76" s="14">
        <f t="shared" ref="M76" si="101">N76</f>
        <v>11492040000</v>
      </c>
      <c r="N76" s="14">
        <v>11492040000</v>
      </c>
      <c r="O76" s="14"/>
      <c r="P76" s="45"/>
      <c r="Q76" s="45"/>
      <c r="R76" s="45"/>
      <c r="S76" s="162"/>
    </row>
    <row r="77" spans="1:19" s="5" customFormat="1" ht="27" hidden="1" customHeight="1">
      <c r="A77" s="286" t="s">
        <v>430</v>
      </c>
      <c r="B77" s="627" t="s">
        <v>683</v>
      </c>
      <c r="C77" s="14">
        <f>D77+E77</f>
        <v>0</v>
      </c>
      <c r="D77" s="14"/>
      <c r="E77" s="14"/>
      <c r="F77" s="14">
        <f t="shared" si="22"/>
        <v>0</v>
      </c>
      <c r="G77" s="14">
        <f>J77</f>
        <v>0</v>
      </c>
      <c r="H77" s="14"/>
      <c r="I77" s="14"/>
      <c r="J77" s="14">
        <f>K77+L77</f>
        <v>0</v>
      </c>
      <c r="K77" s="14"/>
      <c r="L77" s="14"/>
      <c r="M77" s="14"/>
      <c r="N77" s="14"/>
      <c r="O77" s="14"/>
      <c r="P77" s="45"/>
      <c r="Q77" s="45"/>
      <c r="R77" s="45"/>
      <c r="S77" s="162"/>
    </row>
    <row r="78" spans="1:19" s="5" customFormat="1" ht="27" hidden="1" customHeight="1">
      <c r="A78" s="286" t="s">
        <v>430</v>
      </c>
      <c r="B78" s="627" t="s">
        <v>684</v>
      </c>
      <c r="C78" s="14">
        <f>C79+C80</f>
        <v>12673000000</v>
      </c>
      <c r="D78" s="14">
        <f t="shared" ref="D78:E78" si="102">D79+D80</f>
        <v>12673000000</v>
      </c>
      <c r="E78" s="14">
        <f t="shared" si="102"/>
        <v>0</v>
      </c>
      <c r="F78" s="14">
        <f t="shared" si="22"/>
        <v>17888091000</v>
      </c>
      <c r="G78" s="14">
        <f t="shared" ref="G78:O78" si="103">G79+G80</f>
        <v>13216733000</v>
      </c>
      <c r="H78" s="14">
        <f t="shared" si="103"/>
        <v>4671358000</v>
      </c>
      <c r="I78" s="14">
        <f t="shared" si="103"/>
        <v>0</v>
      </c>
      <c r="J78" s="14">
        <f t="shared" si="103"/>
        <v>13216733000</v>
      </c>
      <c r="K78" s="14">
        <f t="shared" si="103"/>
        <v>0</v>
      </c>
      <c r="L78" s="14">
        <f t="shared" si="103"/>
        <v>13216733000</v>
      </c>
      <c r="M78" s="14">
        <f t="shared" si="103"/>
        <v>4671358000</v>
      </c>
      <c r="N78" s="14">
        <f t="shared" si="103"/>
        <v>4671358000</v>
      </c>
      <c r="O78" s="14">
        <f t="shared" si="103"/>
        <v>0</v>
      </c>
      <c r="P78" s="45"/>
      <c r="Q78" s="45"/>
      <c r="R78" s="45"/>
      <c r="S78" s="162"/>
    </row>
    <row r="79" spans="1:19" s="5" customFormat="1" ht="27" hidden="1" customHeight="1">
      <c r="A79" s="286" t="s">
        <v>430</v>
      </c>
      <c r="B79" s="627" t="s">
        <v>682</v>
      </c>
      <c r="C79" s="14">
        <f>D79+E79</f>
        <v>0</v>
      </c>
      <c r="D79" s="14"/>
      <c r="E79" s="14"/>
      <c r="F79" s="14">
        <f t="shared" si="22"/>
        <v>4671358000</v>
      </c>
      <c r="G79" s="14">
        <f>J79</f>
        <v>0</v>
      </c>
      <c r="H79" s="14">
        <f t="shared" ref="H79" si="104">M79</f>
        <v>4671358000</v>
      </c>
      <c r="I79" s="14"/>
      <c r="J79" s="14"/>
      <c r="K79" s="14"/>
      <c r="L79" s="14"/>
      <c r="M79" s="14">
        <f t="shared" ref="M79" si="105">N79</f>
        <v>4671358000</v>
      </c>
      <c r="N79" s="14">
        <v>4671358000</v>
      </c>
      <c r="O79" s="14"/>
      <c r="P79" s="45"/>
      <c r="Q79" s="45"/>
      <c r="R79" s="45"/>
      <c r="S79" s="162"/>
    </row>
    <row r="80" spans="1:19" s="5" customFormat="1" ht="27" hidden="1" customHeight="1">
      <c r="A80" s="286" t="s">
        <v>430</v>
      </c>
      <c r="B80" s="627" t="s">
        <v>683</v>
      </c>
      <c r="C80" s="14">
        <f>D80+E80</f>
        <v>12673000000</v>
      </c>
      <c r="D80" s="14">
        <v>12673000000</v>
      </c>
      <c r="E80" s="14"/>
      <c r="F80" s="14">
        <f t="shared" si="22"/>
        <v>13216733000</v>
      </c>
      <c r="G80" s="14">
        <f>J80</f>
        <v>13216733000</v>
      </c>
      <c r="H80" s="14"/>
      <c r="I80" s="14"/>
      <c r="J80" s="14">
        <f>K80+L80</f>
        <v>13216733000</v>
      </c>
      <c r="K80" s="14"/>
      <c r="L80" s="14">
        <v>13216733000</v>
      </c>
      <c r="M80" s="14"/>
      <c r="N80" s="14"/>
      <c r="O80" s="14"/>
      <c r="P80" s="45"/>
      <c r="Q80" s="45"/>
      <c r="R80" s="45"/>
      <c r="S80" s="162"/>
    </row>
    <row r="81" spans="1:19" s="778" customFormat="1" ht="27" hidden="1" customHeight="1">
      <c r="A81" s="775" t="s">
        <v>430</v>
      </c>
      <c r="B81" s="776" t="s">
        <v>685</v>
      </c>
      <c r="C81" s="774">
        <f>C82+C83</f>
        <v>84203000000</v>
      </c>
      <c r="D81" s="774">
        <f t="shared" ref="D81:E81" si="106">D82+D83</f>
        <v>65745000000</v>
      </c>
      <c r="E81" s="774">
        <f t="shared" si="106"/>
        <v>18458000000</v>
      </c>
      <c r="F81" s="774">
        <f t="shared" si="22"/>
        <v>81319380175</v>
      </c>
      <c r="G81" s="774">
        <f>G82+G83</f>
        <v>64132068175</v>
      </c>
      <c r="H81" s="774">
        <f t="shared" ref="H81:O81" si="107">H82+H83</f>
        <v>17187312000</v>
      </c>
      <c r="I81" s="774">
        <f t="shared" si="107"/>
        <v>0</v>
      </c>
      <c r="J81" s="774">
        <f t="shared" si="107"/>
        <v>64132068175</v>
      </c>
      <c r="K81" s="774">
        <f t="shared" si="107"/>
        <v>58128232175</v>
      </c>
      <c r="L81" s="774">
        <f t="shared" si="107"/>
        <v>6003836000</v>
      </c>
      <c r="M81" s="774">
        <f t="shared" si="107"/>
        <v>17187312000</v>
      </c>
      <c r="N81" s="774">
        <f t="shared" si="107"/>
        <v>17187312000</v>
      </c>
      <c r="O81" s="774">
        <f t="shared" si="107"/>
        <v>0</v>
      </c>
      <c r="P81" s="777"/>
      <c r="Q81" s="777"/>
      <c r="R81" s="777"/>
    </row>
    <row r="82" spans="1:19" s="778" customFormat="1" ht="27" hidden="1" customHeight="1">
      <c r="A82" s="775" t="s">
        <v>430</v>
      </c>
      <c r="B82" s="776" t="s">
        <v>682</v>
      </c>
      <c r="C82" s="774">
        <f t="shared" ref="C82:C83" si="108">D82+E82</f>
        <v>78188000000</v>
      </c>
      <c r="D82" s="774">
        <f>13665000000+46065000000</f>
        <v>59730000000</v>
      </c>
      <c r="E82" s="774">
        <v>18458000000</v>
      </c>
      <c r="F82" s="774">
        <f t="shared" si="22"/>
        <v>75315544175</v>
      </c>
      <c r="G82" s="774">
        <f>J82</f>
        <v>58128232175</v>
      </c>
      <c r="H82" s="774">
        <f t="shared" ref="H82" si="109">M82</f>
        <v>17187312000</v>
      </c>
      <c r="I82" s="774"/>
      <c r="J82" s="774">
        <f>K82+L82</f>
        <v>58128232175</v>
      </c>
      <c r="K82" s="774">
        <f>60875232175-2747000000</f>
        <v>58128232175</v>
      </c>
      <c r="L82" s="774"/>
      <c r="M82" s="774">
        <f t="shared" ref="M82" si="110">N82</f>
        <v>17187312000</v>
      </c>
      <c r="N82" s="774">
        <v>17187312000</v>
      </c>
      <c r="O82" s="774"/>
      <c r="P82" s="777"/>
      <c r="Q82" s="777"/>
      <c r="R82" s="777"/>
    </row>
    <row r="83" spans="1:19" s="778" customFormat="1" ht="27" hidden="1" customHeight="1">
      <c r="A83" s="775" t="s">
        <v>430</v>
      </c>
      <c r="B83" s="776" t="s">
        <v>683</v>
      </c>
      <c r="C83" s="774">
        <f t="shared" si="108"/>
        <v>6015000000</v>
      </c>
      <c r="D83" s="774">
        <v>6015000000</v>
      </c>
      <c r="E83" s="774"/>
      <c r="F83" s="774">
        <f t="shared" si="22"/>
        <v>6003836000</v>
      </c>
      <c r="G83" s="774">
        <f>J83</f>
        <v>6003836000</v>
      </c>
      <c r="H83" s="774"/>
      <c r="I83" s="774"/>
      <c r="J83" s="774">
        <f>K83+L83</f>
        <v>6003836000</v>
      </c>
      <c r="K83" s="774"/>
      <c r="L83" s="774">
        <v>6003836000</v>
      </c>
      <c r="M83" s="774"/>
      <c r="N83" s="774"/>
      <c r="O83" s="774"/>
      <c r="P83" s="777"/>
      <c r="Q83" s="777"/>
      <c r="R83" s="777"/>
    </row>
    <row r="84" spans="1:19" s="5" customFormat="1" ht="27" customHeight="1">
      <c r="A84" s="286">
        <v>6</v>
      </c>
      <c r="B84" s="627" t="s">
        <v>152</v>
      </c>
      <c r="C84" s="14">
        <f>C85+C92</f>
        <v>129749000000</v>
      </c>
      <c r="D84" s="14">
        <f t="shared" ref="D84:E84" si="111">D85+D92</f>
        <v>113697000000</v>
      </c>
      <c r="E84" s="14">
        <f t="shared" si="111"/>
        <v>16052000000</v>
      </c>
      <c r="F84" s="14">
        <f t="shared" si="22"/>
        <v>133923518137</v>
      </c>
      <c r="G84" s="14">
        <f t="shared" ref="G84:O84" si="112">G85+G92</f>
        <v>114191177756</v>
      </c>
      <c r="H84" s="14">
        <f t="shared" si="112"/>
        <v>19732340381</v>
      </c>
      <c r="I84" s="14">
        <f>+J84+M84</f>
        <v>133923518137</v>
      </c>
      <c r="J84" s="14">
        <f t="shared" si="112"/>
        <v>114191177756</v>
      </c>
      <c r="K84" s="14">
        <f t="shared" si="112"/>
        <v>106700831216</v>
      </c>
      <c r="L84" s="14">
        <f t="shared" si="112"/>
        <v>7490346540</v>
      </c>
      <c r="M84" s="14">
        <f t="shared" si="112"/>
        <v>19732340381</v>
      </c>
      <c r="N84" s="14">
        <f t="shared" si="112"/>
        <v>19732340381</v>
      </c>
      <c r="O84" s="14">
        <f t="shared" si="112"/>
        <v>0</v>
      </c>
      <c r="P84" s="45">
        <f t="shared" si="12"/>
        <v>1.0321737981564405</v>
      </c>
      <c r="Q84" s="45">
        <f t="shared" si="12"/>
        <v>1.0043464449897535</v>
      </c>
      <c r="R84" s="45">
        <f t="shared" si="12"/>
        <v>1.2292761264016945</v>
      </c>
      <c r="S84" s="162"/>
    </row>
    <row r="85" spans="1:19" s="5" customFormat="1" ht="27" hidden="1" customHeight="1">
      <c r="A85" s="286" t="s">
        <v>430</v>
      </c>
      <c r="B85" s="627" t="s">
        <v>680</v>
      </c>
      <c r="C85" s="14">
        <f>C86+C89</f>
        <v>95801000000</v>
      </c>
      <c r="D85" s="14">
        <f t="shared" ref="D85:E85" si="113">D86+D89</f>
        <v>87922000000</v>
      </c>
      <c r="E85" s="14">
        <f t="shared" si="113"/>
        <v>7879000000</v>
      </c>
      <c r="F85" s="14">
        <f t="shared" si="22"/>
        <v>97699731560</v>
      </c>
      <c r="G85" s="14">
        <f t="shared" ref="G85:O85" si="114">G86+G89</f>
        <v>86558249589</v>
      </c>
      <c r="H85" s="14">
        <f t="shared" si="114"/>
        <v>11141481971</v>
      </c>
      <c r="I85" s="14">
        <f t="shared" si="114"/>
        <v>0</v>
      </c>
      <c r="J85" s="14">
        <f t="shared" si="114"/>
        <v>86558249589</v>
      </c>
      <c r="K85" s="14">
        <f t="shared" si="114"/>
        <v>79067903049</v>
      </c>
      <c r="L85" s="14">
        <f t="shared" si="114"/>
        <v>7490346540</v>
      </c>
      <c r="M85" s="14">
        <f t="shared" si="114"/>
        <v>11141481971</v>
      </c>
      <c r="N85" s="14">
        <f t="shared" si="114"/>
        <v>11141481971</v>
      </c>
      <c r="O85" s="14">
        <f t="shared" si="114"/>
        <v>0</v>
      </c>
      <c r="P85" s="45"/>
      <c r="Q85" s="45"/>
      <c r="R85" s="45"/>
      <c r="S85" s="162"/>
    </row>
    <row r="86" spans="1:19" s="5" customFormat="1" ht="27" hidden="1" customHeight="1">
      <c r="A86" s="286" t="s">
        <v>430</v>
      </c>
      <c r="B86" s="627" t="s">
        <v>681</v>
      </c>
      <c r="C86" s="14">
        <f>C87+C88</f>
        <v>88303000000</v>
      </c>
      <c r="D86" s="14">
        <f t="shared" ref="D86:E86" si="115">D87+D88</f>
        <v>80424000000</v>
      </c>
      <c r="E86" s="14">
        <f t="shared" si="115"/>
        <v>7879000000</v>
      </c>
      <c r="F86" s="14">
        <f t="shared" si="22"/>
        <v>86946903049</v>
      </c>
      <c r="G86" s="14">
        <f t="shared" ref="G86:O86" si="116">G87+G88</f>
        <v>79067903049</v>
      </c>
      <c r="H86" s="14">
        <f t="shared" si="116"/>
        <v>7879000000</v>
      </c>
      <c r="I86" s="14">
        <f t="shared" si="116"/>
        <v>0</v>
      </c>
      <c r="J86" s="14">
        <f t="shared" si="116"/>
        <v>79067903049</v>
      </c>
      <c r="K86" s="14">
        <f t="shared" si="116"/>
        <v>79067903049</v>
      </c>
      <c r="L86" s="14">
        <f t="shared" si="116"/>
        <v>0</v>
      </c>
      <c r="M86" s="14">
        <f t="shared" si="116"/>
        <v>7879000000</v>
      </c>
      <c r="N86" s="14">
        <f t="shared" si="116"/>
        <v>7879000000</v>
      </c>
      <c r="O86" s="14">
        <f t="shared" si="116"/>
        <v>0</v>
      </c>
      <c r="P86" s="45"/>
      <c r="Q86" s="45"/>
      <c r="R86" s="45"/>
      <c r="S86" s="162"/>
    </row>
    <row r="87" spans="1:19" s="5" customFormat="1" ht="27" hidden="1" customHeight="1">
      <c r="A87" s="286" t="s">
        <v>430</v>
      </c>
      <c r="B87" s="627" t="s">
        <v>682</v>
      </c>
      <c r="C87" s="14">
        <f>D87+E87</f>
        <v>88303000000</v>
      </c>
      <c r="D87" s="14">
        <v>80424000000</v>
      </c>
      <c r="E87" s="14">
        <v>7879000000</v>
      </c>
      <c r="F87" s="14">
        <f t="shared" ref="F87:F115" si="117">G87+H87</f>
        <v>86946903049</v>
      </c>
      <c r="G87" s="14">
        <f>J87</f>
        <v>79067903049</v>
      </c>
      <c r="H87" s="14">
        <f t="shared" ref="H87" si="118">M87</f>
        <v>7879000000</v>
      </c>
      <c r="I87" s="14"/>
      <c r="J87" s="14">
        <f>K87+L87</f>
        <v>79067903049</v>
      </c>
      <c r="K87" s="14">
        <v>79067903049</v>
      </c>
      <c r="L87" s="14"/>
      <c r="M87" s="14">
        <f t="shared" ref="M87" si="119">N87</f>
        <v>7879000000</v>
      </c>
      <c r="N87" s="14">
        <v>7879000000</v>
      </c>
      <c r="O87" s="14"/>
      <c r="P87" s="45"/>
      <c r="Q87" s="45"/>
      <c r="R87" s="45"/>
      <c r="S87" s="162"/>
    </row>
    <row r="88" spans="1:19" s="5" customFormat="1" ht="27" hidden="1" customHeight="1">
      <c r="A88" s="286" t="s">
        <v>430</v>
      </c>
      <c r="B88" s="627" t="s">
        <v>683</v>
      </c>
      <c r="C88" s="14">
        <f>D88+E88</f>
        <v>0</v>
      </c>
      <c r="D88" s="14"/>
      <c r="E88" s="14"/>
      <c r="F88" s="14">
        <f t="shared" si="117"/>
        <v>0</v>
      </c>
      <c r="G88" s="14">
        <f>J88</f>
        <v>0</v>
      </c>
      <c r="H88" s="14"/>
      <c r="I88" s="14"/>
      <c r="J88" s="14">
        <f>K88+L88</f>
        <v>0</v>
      </c>
      <c r="K88" s="14"/>
      <c r="L88" s="14"/>
      <c r="M88" s="14"/>
      <c r="N88" s="14"/>
      <c r="O88" s="14"/>
      <c r="P88" s="45"/>
      <c r="Q88" s="45"/>
      <c r="R88" s="45"/>
      <c r="S88" s="162"/>
    </row>
    <row r="89" spans="1:19" s="5" customFormat="1" ht="27" hidden="1" customHeight="1">
      <c r="A89" s="286" t="s">
        <v>430</v>
      </c>
      <c r="B89" s="627" t="s">
        <v>684</v>
      </c>
      <c r="C89" s="14">
        <f>C90+C91</f>
        <v>7498000000</v>
      </c>
      <c r="D89" s="14">
        <f t="shared" ref="D89:E89" si="120">D90+D91</f>
        <v>7498000000</v>
      </c>
      <c r="E89" s="14">
        <f t="shared" si="120"/>
        <v>0</v>
      </c>
      <c r="F89" s="14">
        <f t="shared" si="117"/>
        <v>10752828511</v>
      </c>
      <c r="G89" s="14">
        <f t="shared" ref="G89:O89" si="121">G90+G91</f>
        <v>7490346540</v>
      </c>
      <c r="H89" s="14">
        <f t="shared" si="121"/>
        <v>3262481971</v>
      </c>
      <c r="I89" s="14">
        <f t="shared" si="121"/>
        <v>0</v>
      </c>
      <c r="J89" s="14">
        <f t="shared" si="121"/>
        <v>7490346540</v>
      </c>
      <c r="K89" s="14">
        <f t="shared" si="121"/>
        <v>0</v>
      </c>
      <c r="L89" s="14">
        <f t="shared" si="121"/>
        <v>7490346540</v>
      </c>
      <c r="M89" s="14">
        <f t="shared" si="121"/>
        <v>3262481971</v>
      </c>
      <c r="N89" s="14">
        <f t="shared" si="121"/>
        <v>3262481971</v>
      </c>
      <c r="O89" s="14">
        <f t="shared" si="121"/>
        <v>0</v>
      </c>
      <c r="P89" s="45"/>
      <c r="Q89" s="45"/>
      <c r="R89" s="45"/>
      <c r="S89" s="162"/>
    </row>
    <row r="90" spans="1:19" s="5" customFormat="1" ht="27" hidden="1" customHeight="1">
      <c r="A90" s="286" t="s">
        <v>430</v>
      </c>
      <c r="B90" s="627" t="s">
        <v>682</v>
      </c>
      <c r="C90" s="14">
        <f>D90+E90</f>
        <v>0</v>
      </c>
      <c r="D90" s="14"/>
      <c r="E90" s="14"/>
      <c r="F90" s="14">
        <f t="shared" si="117"/>
        <v>3262481971</v>
      </c>
      <c r="G90" s="14">
        <f>J90</f>
        <v>0</v>
      </c>
      <c r="H90" s="14">
        <f t="shared" ref="H90" si="122">M90</f>
        <v>3262481971</v>
      </c>
      <c r="I90" s="14"/>
      <c r="J90" s="14"/>
      <c r="K90" s="14"/>
      <c r="L90" s="14"/>
      <c r="M90" s="14">
        <f t="shared" ref="M90" si="123">N90</f>
        <v>3262481971</v>
      </c>
      <c r="N90" s="14">
        <v>3262481971</v>
      </c>
      <c r="O90" s="14"/>
      <c r="P90" s="45"/>
      <c r="Q90" s="45"/>
      <c r="R90" s="45"/>
      <c r="S90" s="162"/>
    </row>
    <row r="91" spans="1:19" s="5" customFormat="1" ht="27" hidden="1" customHeight="1">
      <c r="A91" s="286" t="s">
        <v>430</v>
      </c>
      <c r="B91" s="627" t="s">
        <v>683</v>
      </c>
      <c r="C91" s="14">
        <f>D91+E91</f>
        <v>7498000000</v>
      </c>
      <c r="D91" s="14">
        <v>7498000000</v>
      </c>
      <c r="E91" s="14"/>
      <c r="F91" s="14">
        <f t="shared" si="117"/>
        <v>7490346540</v>
      </c>
      <c r="G91" s="14">
        <f>J91</f>
        <v>7490346540</v>
      </c>
      <c r="H91" s="14"/>
      <c r="I91" s="14"/>
      <c r="J91" s="14">
        <f>K91+L91</f>
        <v>7490346540</v>
      </c>
      <c r="K91" s="14"/>
      <c r="L91" s="14">
        <v>7490346540</v>
      </c>
      <c r="M91" s="14"/>
      <c r="N91" s="14"/>
      <c r="O91" s="14"/>
      <c r="P91" s="45"/>
      <c r="Q91" s="45"/>
      <c r="R91" s="45"/>
      <c r="S91" s="162"/>
    </row>
    <row r="92" spans="1:19" s="778" customFormat="1" ht="27" hidden="1" customHeight="1">
      <c r="A92" s="775" t="s">
        <v>430</v>
      </c>
      <c r="B92" s="776" t="s">
        <v>685</v>
      </c>
      <c r="C92" s="774">
        <f>C93+C94</f>
        <v>33948000000</v>
      </c>
      <c r="D92" s="774">
        <f t="shared" ref="D92:E92" si="124">D93+D94</f>
        <v>25775000000</v>
      </c>
      <c r="E92" s="774">
        <f t="shared" si="124"/>
        <v>8173000000</v>
      </c>
      <c r="F92" s="774">
        <f>G92+H92</f>
        <v>36223786577</v>
      </c>
      <c r="G92" s="774">
        <f t="shared" ref="G92:O92" si="125">G93+G94</f>
        <v>27632928167</v>
      </c>
      <c r="H92" s="774">
        <f t="shared" si="125"/>
        <v>8590858410</v>
      </c>
      <c r="I92" s="774">
        <f t="shared" si="125"/>
        <v>0</v>
      </c>
      <c r="J92" s="774">
        <f t="shared" si="125"/>
        <v>27632928167</v>
      </c>
      <c r="K92" s="774">
        <f t="shared" si="125"/>
        <v>27632928167</v>
      </c>
      <c r="L92" s="774">
        <f t="shared" si="125"/>
        <v>0</v>
      </c>
      <c r="M92" s="774">
        <f t="shared" si="125"/>
        <v>8590858410</v>
      </c>
      <c r="N92" s="774">
        <f t="shared" si="125"/>
        <v>8590858410</v>
      </c>
      <c r="O92" s="774">
        <f t="shared" si="125"/>
        <v>0</v>
      </c>
      <c r="P92" s="777"/>
      <c r="Q92" s="777"/>
      <c r="R92" s="777"/>
    </row>
    <row r="93" spans="1:19" s="778" customFormat="1" ht="27" hidden="1" customHeight="1">
      <c r="A93" s="775" t="s">
        <v>430</v>
      </c>
      <c r="B93" s="776" t="s">
        <v>682</v>
      </c>
      <c r="C93" s="774">
        <f t="shared" ref="C93:C94" si="126">D93+E93</f>
        <v>33948000000</v>
      </c>
      <c r="D93" s="774">
        <f>1300000000+24475000000</f>
        <v>25775000000</v>
      </c>
      <c r="E93" s="774">
        <v>8173000000</v>
      </c>
      <c r="F93" s="774">
        <f>G93+H93</f>
        <v>36223786577</v>
      </c>
      <c r="G93" s="774">
        <f>J93</f>
        <v>27632928167</v>
      </c>
      <c r="H93" s="774">
        <f t="shared" ref="H93" si="127">M93</f>
        <v>8590858410</v>
      </c>
      <c r="I93" s="774"/>
      <c r="J93" s="774">
        <f>K93+L93</f>
        <v>27632928167</v>
      </c>
      <c r="K93" s="774">
        <f>27769014000-136085833</f>
        <v>27632928167</v>
      </c>
      <c r="L93" s="774"/>
      <c r="M93" s="774">
        <f t="shared" ref="M93" si="128">N93</f>
        <v>8590858410</v>
      </c>
      <c r="N93" s="774">
        <v>8590858410</v>
      </c>
      <c r="O93" s="774"/>
      <c r="P93" s="777"/>
      <c r="Q93" s="777"/>
      <c r="R93" s="777"/>
    </row>
    <row r="94" spans="1:19" s="778" customFormat="1" ht="27" hidden="1" customHeight="1">
      <c r="A94" s="775" t="s">
        <v>430</v>
      </c>
      <c r="B94" s="776" t="s">
        <v>683</v>
      </c>
      <c r="C94" s="774">
        <f t="shared" si="126"/>
        <v>0</v>
      </c>
      <c r="D94" s="774"/>
      <c r="E94" s="774"/>
      <c r="F94" s="774">
        <f t="shared" si="117"/>
        <v>0</v>
      </c>
      <c r="G94" s="774">
        <f>J94</f>
        <v>0</v>
      </c>
      <c r="H94" s="774"/>
      <c r="I94" s="774"/>
      <c r="J94" s="774">
        <f t="shared" ref="J94" si="129">K94+L94</f>
        <v>0</v>
      </c>
      <c r="K94" s="774"/>
      <c r="L94" s="774"/>
      <c r="M94" s="774"/>
      <c r="N94" s="774"/>
      <c r="O94" s="774"/>
      <c r="P94" s="777"/>
      <c r="Q94" s="777"/>
      <c r="R94" s="777"/>
    </row>
    <row r="95" spans="1:19" s="5" customFormat="1" ht="27" customHeight="1">
      <c r="A95" s="286">
        <v>7</v>
      </c>
      <c r="B95" s="627" t="s">
        <v>154</v>
      </c>
      <c r="C95" s="14">
        <f>C96+C103</f>
        <v>128007000000</v>
      </c>
      <c r="D95" s="14">
        <f t="shared" ref="D95:E95" si="130">D96+D103</f>
        <v>110834000000</v>
      </c>
      <c r="E95" s="14">
        <f t="shared" si="130"/>
        <v>17173000000</v>
      </c>
      <c r="F95" s="14">
        <f t="shared" si="117"/>
        <v>130293909041</v>
      </c>
      <c r="G95" s="14">
        <f t="shared" ref="G95:O95" si="131">G96+G103</f>
        <v>108665433141</v>
      </c>
      <c r="H95" s="14">
        <f t="shared" si="131"/>
        <v>21628475900</v>
      </c>
      <c r="I95" s="14">
        <f>+J95+M95</f>
        <v>130293909041</v>
      </c>
      <c r="J95" s="14">
        <f t="shared" si="131"/>
        <v>108665433141</v>
      </c>
      <c r="K95" s="14">
        <f t="shared" si="131"/>
        <v>101333301141</v>
      </c>
      <c r="L95" s="14">
        <f t="shared" si="131"/>
        <v>7332132000</v>
      </c>
      <c r="M95" s="14">
        <f t="shared" si="131"/>
        <v>21628475900</v>
      </c>
      <c r="N95" s="14">
        <f t="shared" si="131"/>
        <v>21628475900</v>
      </c>
      <c r="O95" s="14">
        <f t="shared" si="131"/>
        <v>0</v>
      </c>
      <c r="P95" s="45">
        <f t="shared" si="12"/>
        <v>1.0178654998632888</v>
      </c>
      <c r="Q95" s="45">
        <f t="shared" si="12"/>
        <v>0.98043410091668626</v>
      </c>
      <c r="R95" s="45">
        <f t="shared" si="12"/>
        <v>1.2594465672858557</v>
      </c>
      <c r="S95" s="162"/>
    </row>
    <row r="96" spans="1:19" s="5" customFormat="1" ht="27" hidden="1" customHeight="1">
      <c r="A96" s="286" t="s">
        <v>430</v>
      </c>
      <c r="B96" s="627" t="s">
        <v>680</v>
      </c>
      <c r="C96" s="14">
        <f>C97+C100</f>
        <v>93297000000</v>
      </c>
      <c r="D96" s="14">
        <f t="shared" ref="D96:E96" si="132">D97+D100</f>
        <v>85646000000</v>
      </c>
      <c r="E96" s="14">
        <f t="shared" si="132"/>
        <v>7651000000</v>
      </c>
      <c r="F96" s="14">
        <f t="shared" si="117"/>
        <v>92802609741</v>
      </c>
      <c r="G96" s="14">
        <f t="shared" ref="G96:O96" si="133">G97+G100</f>
        <v>81741598741</v>
      </c>
      <c r="H96" s="14">
        <f t="shared" si="133"/>
        <v>11061011000</v>
      </c>
      <c r="I96" s="14">
        <f t="shared" si="133"/>
        <v>0</v>
      </c>
      <c r="J96" s="14">
        <f t="shared" si="133"/>
        <v>81741598741</v>
      </c>
      <c r="K96" s="14">
        <f t="shared" si="133"/>
        <v>74409466741</v>
      </c>
      <c r="L96" s="14">
        <f t="shared" si="133"/>
        <v>7332132000</v>
      </c>
      <c r="M96" s="14">
        <f t="shared" si="133"/>
        <v>11061011000</v>
      </c>
      <c r="N96" s="14">
        <f t="shared" si="133"/>
        <v>11061011000</v>
      </c>
      <c r="O96" s="14">
        <f t="shared" si="133"/>
        <v>0</v>
      </c>
      <c r="P96" s="45"/>
      <c r="Q96" s="45"/>
      <c r="R96" s="45"/>
      <c r="S96" s="162"/>
    </row>
    <row r="97" spans="1:19" s="5" customFormat="1" ht="27" hidden="1" customHeight="1">
      <c r="A97" s="286" t="s">
        <v>430</v>
      </c>
      <c r="B97" s="627" t="s">
        <v>681</v>
      </c>
      <c r="C97" s="14">
        <f>C98+C99</f>
        <v>85799000000</v>
      </c>
      <c r="D97" s="14">
        <f t="shared" ref="D97:E97" si="134">D98+D99</f>
        <v>78148000000</v>
      </c>
      <c r="E97" s="14">
        <f t="shared" si="134"/>
        <v>7651000000</v>
      </c>
      <c r="F97" s="14">
        <f t="shared" si="117"/>
        <v>82668601741</v>
      </c>
      <c r="G97" s="14">
        <f t="shared" ref="G97:O97" si="135">G98+G99</f>
        <v>74409466741</v>
      </c>
      <c r="H97" s="14">
        <f t="shared" si="135"/>
        <v>8259135000</v>
      </c>
      <c r="I97" s="14">
        <f t="shared" si="135"/>
        <v>0</v>
      </c>
      <c r="J97" s="14">
        <f t="shared" si="135"/>
        <v>74409466741</v>
      </c>
      <c r="K97" s="14">
        <f t="shared" si="135"/>
        <v>74409466741</v>
      </c>
      <c r="L97" s="14">
        <f t="shared" si="135"/>
        <v>0</v>
      </c>
      <c r="M97" s="14">
        <f t="shared" si="135"/>
        <v>8259135000</v>
      </c>
      <c r="N97" s="14">
        <f t="shared" si="135"/>
        <v>8259135000</v>
      </c>
      <c r="O97" s="14">
        <f t="shared" si="135"/>
        <v>0</v>
      </c>
      <c r="P97" s="45"/>
      <c r="Q97" s="45"/>
      <c r="R97" s="45"/>
      <c r="S97" s="162"/>
    </row>
    <row r="98" spans="1:19" s="5" customFormat="1" ht="27" hidden="1" customHeight="1">
      <c r="A98" s="286" t="s">
        <v>430</v>
      </c>
      <c r="B98" s="627" t="s">
        <v>682</v>
      </c>
      <c r="C98" s="14">
        <f>D98+E98</f>
        <v>85799000000</v>
      </c>
      <c r="D98" s="14">
        <v>78148000000</v>
      </c>
      <c r="E98" s="14">
        <v>7651000000</v>
      </c>
      <c r="F98" s="14">
        <f t="shared" si="117"/>
        <v>82668601741</v>
      </c>
      <c r="G98" s="14">
        <f>J98</f>
        <v>74409466741</v>
      </c>
      <c r="H98" s="14">
        <f t="shared" ref="H98" si="136">M98</f>
        <v>8259135000</v>
      </c>
      <c r="I98" s="14"/>
      <c r="J98" s="14">
        <f t="shared" ref="J98:J99" si="137">K98+L98</f>
        <v>74409466741</v>
      </c>
      <c r="K98" s="14">
        <v>74409466741</v>
      </c>
      <c r="L98" s="14"/>
      <c r="M98" s="14">
        <f t="shared" ref="M98" si="138">N98</f>
        <v>8259135000</v>
      </c>
      <c r="N98" s="14">
        <v>8259135000</v>
      </c>
      <c r="O98" s="14"/>
      <c r="P98" s="45"/>
      <c r="Q98" s="45"/>
      <c r="R98" s="45"/>
      <c r="S98" s="162"/>
    </row>
    <row r="99" spans="1:19" s="5" customFormat="1" ht="27" hidden="1" customHeight="1">
      <c r="A99" s="286" t="s">
        <v>430</v>
      </c>
      <c r="B99" s="627" t="s">
        <v>683</v>
      </c>
      <c r="C99" s="14">
        <f>D99+E99</f>
        <v>0</v>
      </c>
      <c r="D99" s="14"/>
      <c r="E99" s="14"/>
      <c r="F99" s="14">
        <f t="shared" si="117"/>
        <v>0</v>
      </c>
      <c r="G99" s="14">
        <f>J99</f>
        <v>0</v>
      </c>
      <c r="H99" s="14"/>
      <c r="I99" s="14"/>
      <c r="J99" s="14">
        <f t="shared" si="137"/>
        <v>0</v>
      </c>
      <c r="K99" s="14"/>
      <c r="L99" s="14"/>
      <c r="M99" s="14"/>
      <c r="N99" s="14"/>
      <c r="O99" s="14"/>
      <c r="P99" s="45"/>
      <c r="Q99" s="45"/>
      <c r="R99" s="45"/>
      <c r="S99" s="162"/>
    </row>
    <row r="100" spans="1:19" s="5" customFormat="1" ht="27" hidden="1" customHeight="1">
      <c r="A100" s="286" t="s">
        <v>430</v>
      </c>
      <c r="B100" s="627" t="s">
        <v>684</v>
      </c>
      <c r="C100" s="14">
        <f>C101+C102</f>
        <v>7498000000</v>
      </c>
      <c r="D100" s="14">
        <f t="shared" ref="D100:E100" si="139">D101+D102</f>
        <v>7498000000</v>
      </c>
      <c r="E100" s="14">
        <f t="shared" si="139"/>
        <v>0</v>
      </c>
      <c r="F100" s="14">
        <f t="shared" si="117"/>
        <v>10134008000</v>
      </c>
      <c r="G100" s="14">
        <f t="shared" ref="G100:O100" si="140">G101+G102</f>
        <v>7332132000</v>
      </c>
      <c r="H100" s="14">
        <f t="shared" si="140"/>
        <v>2801876000</v>
      </c>
      <c r="I100" s="14">
        <f t="shared" si="140"/>
        <v>0</v>
      </c>
      <c r="J100" s="14">
        <f t="shared" si="140"/>
        <v>7332132000</v>
      </c>
      <c r="K100" s="14">
        <f t="shared" si="140"/>
        <v>0</v>
      </c>
      <c r="L100" s="14">
        <f t="shared" si="140"/>
        <v>7332132000</v>
      </c>
      <c r="M100" s="14">
        <f t="shared" si="140"/>
        <v>2801876000</v>
      </c>
      <c r="N100" s="14">
        <f t="shared" si="140"/>
        <v>2801876000</v>
      </c>
      <c r="O100" s="14">
        <f t="shared" si="140"/>
        <v>0</v>
      </c>
      <c r="P100" s="45"/>
      <c r="Q100" s="45"/>
      <c r="R100" s="45"/>
      <c r="S100" s="162"/>
    </row>
    <row r="101" spans="1:19" s="5" customFormat="1" ht="27" hidden="1" customHeight="1">
      <c r="A101" s="286" t="s">
        <v>430</v>
      </c>
      <c r="B101" s="627" t="s">
        <v>682</v>
      </c>
      <c r="C101" s="14">
        <f>D101+E101</f>
        <v>0</v>
      </c>
      <c r="D101" s="14"/>
      <c r="E101" s="14"/>
      <c r="F101" s="14">
        <f t="shared" si="117"/>
        <v>2801876000</v>
      </c>
      <c r="G101" s="14">
        <f>J101</f>
        <v>0</v>
      </c>
      <c r="H101" s="14">
        <f t="shared" ref="H101" si="141">M101</f>
        <v>2801876000</v>
      </c>
      <c r="I101" s="14"/>
      <c r="J101" s="14"/>
      <c r="K101" s="14"/>
      <c r="L101" s="14"/>
      <c r="M101" s="14">
        <f t="shared" ref="M101" si="142">N101</f>
        <v>2801876000</v>
      </c>
      <c r="N101" s="14">
        <v>2801876000</v>
      </c>
      <c r="O101" s="14"/>
      <c r="P101" s="45"/>
      <c r="Q101" s="45"/>
      <c r="R101" s="45"/>
      <c r="S101" s="162"/>
    </row>
    <row r="102" spans="1:19" s="5" customFormat="1" ht="27" hidden="1" customHeight="1">
      <c r="A102" s="286" t="s">
        <v>430</v>
      </c>
      <c r="B102" s="627" t="s">
        <v>683</v>
      </c>
      <c r="C102" s="14">
        <f>D102+E102</f>
        <v>7498000000</v>
      </c>
      <c r="D102" s="14">
        <v>7498000000</v>
      </c>
      <c r="E102" s="14"/>
      <c r="F102" s="14">
        <f t="shared" si="117"/>
        <v>7332132000</v>
      </c>
      <c r="G102" s="14">
        <f>J102</f>
        <v>7332132000</v>
      </c>
      <c r="H102" s="14"/>
      <c r="I102" s="14"/>
      <c r="J102" s="14">
        <f t="shared" ref="J102:J105" si="143">K102+L102</f>
        <v>7332132000</v>
      </c>
      <c r="K102" s="14"/>
      <c r="L102" s="14">
        <v>7332132000</v>
      </c>
      <c r="M102" s="14"/>
      <c r="N102" s="14"/>
      <c r="O102" s="14"/>
      <c r="P102" s="45"/>
      <c r="Q102" s="45"/>
      <c r="R102" s="45"/>
      <c r="S102" s="162"/>
    </row>
    <row r="103" spans="1:19" s="5" customFormat="1" ht="27" hidden="1" customHeight="1">
      <c r="A103" s="286" t="s">
        <v>430</v>
      </c>
      <c r="B103" s="627" t="s">
        <v>685</v>
      </c>
      <c r="C103" s="14">
        <f>C104+C105</f>
        <v>34710000000</v>
      </c>
      <c r="D103" s="14">
        <f t="shared" ref="D103:E103" si="144">D104+D105</f>
        <v>25188000000</v>
      </c>
      <c r="E103" s="14">
        <f t="shared" si="144"/>
        <v>9522000000</v>
      </c>
      <c r="F103" s="14">
        <f t="shared" si="117"/>
        <v>37491299300</v>
      </c>
      <c r="G103" s="14">
        <f t="shared" ref="G103:O103" si="145">G104+G105</f>
        <v>26923834400</v>
      </c>
      <c r="H103" s="14">
        <f t="shared" si="145"/>
        <v>10567464900</v>
      </c>
      <c r="I103" s="14">
        <f t="shared" si="145"/>
        <v>0</v>
      </c>
      <c r="J103" s="14">
        <f t="shared" si="145"/>
        <v>26923834400</v>
      </c>
      <c r="K103" s="14">
        <f t="shared" si="145"/>
        <v>26923834400</v>
      </c>
      <c r="L103" s="14">
        <f t="shared" si="145"/>
        <v>0</v>
      </c>
      <c r="M103" s="14">
        <f t="shared" si="145"/>
        <v>10567464900</v>
      </c>
      <c r="N103" s="14">
        <f t="shared" si="145"/>
        <v>10567464900</v>
      </c>
      <c r="O103" s="14">
        <f t="shared" si="145"/>
        <v>0</v>
      </c>
      <c r="P103" s="45"/>
      <c r="Q103" s="45"/>
      <c r="R103" s="45"/>
      <c r="S103" s="162"/>
    </row>
    <row r="104" spans="1:19" s="5" customFormat="1" ht="27" hidden="1" customHeight="1">
      <c r="A104" s="286" t="s">
        <v>430</v>
      </c>
      <c r="B104" s="627" t="s">
        <v>682</v>
      </c>
      <c r="C104" s="14">
        <f t="shared" ref="C104:C105" si="146">D104+E104</f>
        <v>34710000000</v>
      </c>
      <c r="D104" s="14">
        <f>1300000000+23888000000</f>
        <v>25188000000</v>
      </c>
      <c r="E104" s="14">
        <v>9522000000</v>
      </c>
      <c r="F104" s="14">
        <f t="shared" si="117"/>
        <v>37491299300</v>
      </c>
      <c r="G104" s="14">
        <f>J104</f>
        <v>26923834400</v>
      </c>
      <c r="H104" s="14">
        <f t="shared" ref="H104" si="147">M104</f>
        <v>10567464900</v>
      </c>
      <c r="I104" s="14"/>
      <c r="J104" s="14">
        <f>K104+L104</f>
        <v>26923834400</v>
      </c>
      <c r="K104" s="14">
        <v>26923834400</v>
      </c>
      <c r="L104" s="14"/>
      <c r="M104" s="14">
        <f t="shared" ref="M104" si="148">N104</f>
        <v>10567464900</v>
      </c>
      <c r="N104" s="14">
        <v>10567464900</v>
      </c>
      <c r="O104" s="14"/>
      <c r="P104" s="45"/>
      <c r="Q104" s="45"/>
      <c r="R104" s="45"/>
      <c r="S104" s="162"/>
    </row>
    <row r="105" spans="1:19" s="5" customFormat="1" ht="27" hidden="1" customHeight="1">
      <c r="A105" s="286" t="s">
        <v>430</v>
      </c>
      <c r="B105" s="627" t="s">
        <v>683</v>
      </c>
      <c r="C105" s="14">
        <f t="shared" si="146"/>
        <v>0</v>
      </c>
      <c r="D105" s="14"/>
      <c r="E105" s="14"/>
      <c r="F105" s="14">
        <f t="shared" si="117"/>
        <v>0</v>
      </c>
      <c r="G105" s="14">
        <f>J105</f>
        <v>0</v>
      </c>
      <c r="H105" s="14"/>
      <c r="I105" s="14"/>
      <c r="J105" s="14">
        <f t="shared" si="143"/>
        <v>0</v>
      </c>
      <c r="K105" s="14"/>
      <c r="L105" s="14"/>
      <c r="M105" s="14"/>
      <c r="N105" s="14"/>
      <c r="O105" s="14"/>
      <c r="P105" s="45"/>
      <c r="Q105" s="45"/>
      <c r="R105" s="45"/>
      <c r="S105" s="162"/>
    </row>
    <row r="106" spans="1:19" s="5" customFormat="1" ht="27" customHeight="1">
      <c r="A106" s="286">
        <v>8</v>
      </c>
      <c r="B106" s="627" t="s">
        <v>153</v>
      </c>
      <c r="C106" s="14">
        <f>C107+C114</f>
        <v>6026000000</v>
      </c>
      <c r="D106" s="14">
        <f t="shared" ref="D106:E106" si="149">D107+D114</f>
        <v>4915000000</v>
      </c>
      <c r="E106" s="14">
        <f t="shared" si="149"/>
        <v>1111000000</v>
      </c>
      <c r="F106" s="14">
        <f t="shared" si="117"/>
        <v>7933701664</v>
      </c>
      <c r="G106" s="14">
        <f t="shared" ref="G106:O106" si="150">G107+G114</f>
        <v>7082833957</v>
      </c>
      <c r="H106" s="14">
        <f t="shared" si="150"/>
        <v>850867707</v>
      </c>
      <c r="I106" s="14">
        <f>+J106+M106</f>
        <v>7933701664</v>
      </c>
      <c r="J106" s="14">
        <f t="shared" si="150"/>
        <v>7082833957</v>
      </c>
      <c r="K106" s="14">
        <f t="shared" si="150"/>
        <v>5952603758</v>
      </c>
      <c r="L106" s="14">
        <f t="shared" si="150"/>
        <v>1130230199</v>
      </c>
      <c r="M106" s="14">
        <f t="shared" si="150"/>
        <v>850867707</v>
      </c>
      <c r="N106" s="14">
        <f t="shared" si="150"/>
        <v>850867707</v>
      </c>
      <c r="O106" s="14">
        <f t="shared" si="150"/>
        <v>0</v>
      </c>
      <c r="P106" s="45">
        <f t="shared" si="12"/>
        <v>1.3165784374377696</v>
      </c>
      <c r="Q106" s="45">
        <f t="shared" si="12"/>
        <v>1.4410648946083418</v>
      </c>
      <c r="R106" s="45">
        <f t="shared" si="12"/>
        <v>0.76585752205220525</v>
      </c>
      <c r="S106" s="162"/>
    </row>
    <row r="107" spans="1:19" s="5" customFormat="1" ht="27" hidden="1" customHeight="1">
      <c r="A107" s="286" t="s">
        <v>430</v>
      </c>
      <c r="B107" s="627" t="s">
        <v>680</v>
      </c>
      <c r="C107" s="14">
        <f>C108+C111</f>
        <v>6000000</v>
      </c>
      <c r="D107" s="14">
        <f t="shared" ref="D107:E107" si="151">D108+D111</f>
        <v>0</v>
      </c>
      <c r="E107" s="14">
        <f t="shared" si="151"/>
        <v>6000000</v>
      </c>
      <c r="F107" s="14">
        <f t="shared" si="117"/>
        <v>1136230199</v>
      </c>
      <c r="G107" s="14">
        <f t="shared" ref="G107:O107" si="152">G108+G111</f>
        <v>1130230199</v>
      </c>
      <c r="H107" s="14">
        <f t="shared" si="152"/>
        <v>6000000</v>
      </c>
      <c r="I107" s="14">
        <f t="shared" si="152"/>
        <v>0</v>
      </c>
      <c r="J107" s="14">
        <f t="shared" si="152"/>
        <v>1130230199</v>
      </c>
      <c r="K107" s="14">
        <f t="shared" si="152"/>
        <v>0</v>
      </c>
      <c r="L107" s="14">
        <f t="shared" si="152"/>
        <v>1130230199</v>
      </c>
      <c r="M107" s="14">
        <f t="shared" si="152"/>
        <v>6000000</v>
      </c>
      <c r="N107" s="14">
        <f t="shared" si="152"/>
        <v>6000000</v>
      </c>
      <c r="O107" s="14">
        <f t="shared" si="152"/>
        <v>0</v>
      </c>
      <c r="P107" s="45"/>
      <c r="Q107" s="45"/>
      <c r="R107" s="45"/>
      <c r="S107" s="162"/>
    </row>
    <row r="108" spans="1:19" s="5" customFormat="1" ht="27" hidden="1" customHeight="1">
      <c r="A108" s="286" t="s">
        <v>430</v>
      </c>
      <c r="B108" s="627" t="s">
        <v>681</v>
      </c>
      <c r="C108" s="14">
        <f>C109+C110</f>
        <v>0</v>
      </c>
      <c r="D108" s="14">
        <f t="shared" ref="D108:E108" si="153">D109+D110</f>
        <v>0</v>
      </c>
      <c r="E108" s="14">
        <f t="shared" si="153"/>
        <v>0</v>
      </c>
      <c r="F108" s="14">
        <f t="shared" si="117"/>
        <v>0</v>
      </c>
      <c r="G108" s="14">
        <f t="shared" ref="G108:O108" si="154">G109+G110</f>
        <v>0</v>
      </c>
      <c r="H108" s="14">
        <f t="shared" si="154"/>
        <v>0</v>
      </c>
      <c r="I108" s="14">
        <f t="shared" si="154"/>
        <v>0</v>
      </c>
      <c r="J108" s="14">
        <f t="shared" si="154"/>
        <v>0</v>
      </c>
      <c r="K108" s="14">
        <f t="shared" si="154"/>
        <v>0</v>
      </c>
      <c r="L108" s="14">
        <f t="shared" si="154"/>
        <v>0</v>
      </c>
      <c r="M108" s="14">
        <f t="shared" si="154"/>
        <v>0</v>
      </c>
      <c r="N108" s="14">
        <f t="shared" si="154"/>
        <v>0</v>
      </c>
      <c r="O108" s="14">
        <f t="shared" si="154"/>
        <v>0</v>
      </c>
      <c r="P108" s="45"/>
      <c r="Q108" s="45"/>
      <c r="R108" s="45"/>
      <c r="S108" s="162"/>
    </row>
    <row r="109" spans="1:19" s="5" customFormat="1" ht="27" hidden="1" customHeight="1">
      <c r="A109" s="286" t="s">
        <v>430</v>
      </c>
      <c r="B109" s="627" t="s">
        <v>682</v>
      </c>
      <c r="C109" s="14">
        <f>D109+E109</f>
        <v>0</v>
      </c>
      <c r="D109" s="14"/>
      <c r="E109" s="14"/>
      <c r="F109" s="14">
        <f t="shared" si="117"/>
        <v>0</v>
      </c>
      <c r="G109" s="14">
        <f>J109</f>
        <v>0</v>
      </c>
      <c r="H109" s="14"/>
      <c r="I109" s="14"/>
      <c r="J109" s="14">
        <f t="shared" ref="J109:J110" si="155">K109+L109</f>
        <v>0</v>
      </c>
      <c r="K109" s="14"/>
      <c r="L109" s="14"/>
      <c r="M109" s="14"/>
      <c r="N109" s="14"/>
      <c r="O109" s="14"/>
      <c r="P109" s="45"/>
      <c r="Q109" s="45"/>
      <c r="R109" s="45"/>
      <c r="S109" s="162"/>
    </row>
    <row r="110" spans="1:19" s="5" customFormat="1" ht="27" hidden="1" customHeight="1">
      <c r="A110" s="286" t="s">
        <v>430</v>
      </c>
      <c r="B110" s="627" t="s">
        <v>683</v>
      </c>
      <c r="C110" s="14">
        <f>D110+E110</f>
        <v>0</v>
      </c>
      <c r="D110" s="14"/>
      <c r="E110" s="14"/>
      <c r="F110" s="14">
        <f t="shared" si="117"/>
        <v>0</v>
      </c>
      <c r="G110" s="14">
        <f>J110</f>
        <v>0</v>
      </c>
      <c r="H110" s="14"/>
      <c r="I110" s="14"/>
      <c r="J110" s="14">
        <f t="shared" si="155"/>
        <v>0</v>
      </c>
      <c r="K110" s="14"/>
      <c r="L110" s="14"/>
      <c r="M110" s="14"/>
      <c r="N110" s="14"/>
      <c r="O110" s="14"/>
      <c r="P110" s="45"/>
      <c r="Q110" s="45"/>
      <c r="R110" s="45"/>
      <c r="S110" s="162"/>
    </row>
    <row r="111" spans="1:19" s="5" customFormat="1" ht="27" hidden="1" customHeight="1">
      <c r="A111" s="286" t="s">
        <v>430</v>
      </c>
      <c r="B111" s="627" t="s">
        <v>684</v>
      </c>
      <c r="C111" s="14">
        <f>C112+C113</f>
        <v>6000000</v>
      </c>
      <c r="D111" s="14">
        <f t="shared" ref="D111:E111" si="156">D112+D113</f>
        <v>0</v>
      </c>
      <c r="E111" s="14">
        <f t="shared" si="156"/>
        <v>6000000</v>
      </c>
      <c r="F111" s="14">
        <f t="shared" si="117"/>
        <v>1136230199</v>
      </c>
      <c r="G111" s="14">
        <f t="shared" ref="G111:O111" si="157">G112+G113</f>
        <v>1130230199</v>
      </c>
      <c r="H111" s="14">
        <f t="shared" si="157"/>
        <v>6000000</v>
      </c>
      <c r="I111" s="14">
        <f t="shared" si="157"/>
        <v>0</v>
      </c>
      <c r="J111" s="14">
        <f t="shared" si="157"/>
        <v>1130230199</v>
      </c>
      <c r="K111" s="14">
        <f t="shared" si="157"/>
        <v>0</v>
      </c>
      <c r="L111" s="14">
        <f t="shared" si="157"/>
        <v>1130230199</v>
      </c>
      <c r="M111" s="14">
        <f t="shared" si="157"/>
        <v>6000000</v>
      </c>
      <c r="N111" s="14">
        <f t="shared" si="157"/>
        <v>6000000</v>
      </c>
      <c r="O111" s="14">
        <f t="shared" si="157"/>
        <v>0</v>
      </c>
      <c r="P111" s="45"/>
      <c r="Q111" s="45"/>
      <c r="R111" s="45"/>
      <c r="S111" s="162"/>
    </row>
    <row r="112" spans="1:19" s="5" customFormat="1" ht="27" hidden="1" customHeight="1">
      <c r="A112" s="286" t="s">
        <v>430</v>
      </c>
      <c r="B112" s="627" t="s">
        <v>682</v>
      </c>
      <c r="C112" s="14">
        <f>D112+E112</f>
        <v>6000000</v>
      </c>
      <c r="D112" s="14"/>
      <c r="E112" s="14">
        <v>6000000</v>
      </c>
      <c r="F112" s="14">
        <f t="shared" si="117"/>
        <v>6000000</v>
      </c>
      <c r="G112" s="14">
        <f>J112</f>
        <v>0</v>
      </c>
      <c r="H112" s="14">
        <f t="shared" ref="H112" si="158">M112</f>
        <v>6000000</v>
      </c>
      <c r="I112" s="14"/>
      <c r="J112" s="14"/>
      <c r="K112" s="14"/>
      <c r="L112" s="14"/>
      <c r="M112" s="14">
        <f t="shared" ref="M112" si="159">N112</f>
        <v>6000000</v>
      </c>
      <c r="N112" s="14">
        <v>6000000</v>
      </c>
      <c r="O112" s="14"/>
      <c r="P112" s="45"/>
      <c r="Q112" s="45"/>
      <c r="R112" s="45"/>
      <c r="S112" s="162"/>
    </row>
    <row r="113" spans="1:19" s="5" customFormat="1" ht="27" hidden="1" customHeight="1">
      <c r="A113" s="286" t="s">
        <v>430</v>
      </c>
      <c r="B113" s="627" t="s">
        <v>683</v>
      </c>
      <c r="C113" s="14">
        <f>D113+E113</f>
        <v>0</v>
      </c>
      <c r="D113" s="14"/>
      <c r="E113" s="14"/>
      <c r="F113" s="14">
        <f t="shared" si="117"/>
        <v>1130230199</v>
      </c>
      <c r="G113" s="14">
        <f>J113</f>
        <v>1130230199</v>
      </c>
      <c r="H113" s="14"/>
      <c r="I113" s="14"/>
      <c r="J113" s="14">
        <f t="shared" ref="J113" si="160">K113+L113</f>
        <v>1130230199</v>
      </c>
      <c r="K113" s="14"/>
      <c r="L113" s="14">
        <v>1130230199</v>
      </c>
      <c r="M113" s="14"/>
      <c r="N113" s="14"/>
      <c r="O113" s="14"/>
      <c r="P113" s="45"/>
      <c r="Q113" s="45"/>
      <c r="R113" s="45"/>
      <c r="S113" s="162"/>
    </row>
    <row r="114" spans="1:19" s="5" customFormat="1" ht="27" hidden="1" customHeight="1">
      <c r="A114" s="286" t="s">
        <v>430</v>
      </c>
      <c r="B114" s="627" t="s">
        <v>685</v>
      </c>
      <c r="C114" s="14">
        <f>C115+C116</f>
        <v>6020000000</v>
      </c>
      <c r="D114" s="14">
        <f t="shared" ref="D114:E114" si="161">D115+D116</f>
        <v>4915000000</v>
      </c>
      <c r="E114" s="14">
        <f t="shared" si="161"/>
        <v>1105000000</v>
      </c>
      <c r="F114" s="14">
        <f t="shared" si="117"/>
        <v>6797471465</v>
      </c>
      <c r="G114" s="14">
        <f t="shared" ref="G114:O114" si="162">G115+G116</f>
        <v>5952603758</v>
      </c>
      <c r="H114" s="14">
        <f t="shared" si="162"/>
        <v>844867707</v>
      </c>
      <c r="I114" s="14">
        <f t="shared" si="162"/>
        <v>0</v>
      </c>
      <c r="J114" s="14">
        <f t="shared" si="162"/>
        <v>5952603758</v>
      </c>
      <c r="K114" s="14">
        <f t="shared" si="162"/>
        <v>5952603758</v>
      </c>
      <c r="L114" s="14">
        <f t="shared" si="162"/>
        <v>0</v>
      </c>
      <c r="M114" s="14">
        <f t="shared" si="162"/>
        <v>844867707</v>
      </c>
      <c r="N114" s="14">
        <f t="shared" si="162"/>
        <v>844867707</v>
      </c>
      <c r="O114" s="14">
        <f t="shared" si="162"/>
        <v>0</v>
      </c>
      <c r="P114" s="45"/>
      <c r="Q114" s="45"/>
      <c r="R114" s="45"/>
      <c r="S114" s="162"/>
    </row>
    <row r="115" spans="1:19" s="5" customFormat="1" ht="27" hidden="1" customHeight="1">
      <c r="A115" s="286" t="s">
        <v>430</v>
      </c>
      <c r="B115" s="627" t="s">
        <v>682</v>
      </c>
      <c r="C115" s="14">
        <f t="shared" ref="C115:C116" si="163">D115+E115</f>
        <v>6020000000</v>
      </c>
      <c r="D115" s="14">
        <f>2000000000+2915000000</f>
        <v>4915000000</v>
      </c>
      <c r="E115" s="14">
        <v>1105000000</v>
      </c>
      <c r="F115" s="14">
        <f t="shared" si="117"/>
        <v>6797471465</v>
      </c>
      <c r="G115" s="14">
        <f>J115</f>
        <v>5952603758</v>
      </c>
      <c r="H115" s="14">
        <f t="shared" ref="H115" si="164">M115</f>
        <v>844867707</v>
      </c>
      <c r="I115" s="14"/>
      <c r="J115" s="14">
        <f>K115+L115</f>
        <v>5952603758</v>
      </c>
      <c r="K115" s="14">
        <v>5952603758</v>
      </c>
      <c r="L115" s="14"/>
      <c r="M115" s="14">
        <f t="shared" ref="M115" si="165">N115</f>
        <v>844867707</v>
      </c>
      <c r="N115" s="14">
        <v>844867707</v>
      </c>
      <c r="O115" s="14"/>
      <c r="P115" s="45"/>
      <c r="Q115" s="45"/>
      <c r="R115" s="45"/>
      <c r="S115" s="162"/>
    </row>
    <row r="116" spans="1:19" s="5" customFormat="1" ht="27" hidden="1" customHeight="1">
      <c r="A116" s="286" t="s">
        <v>430</v>
      </c>
      <c r="B116" s="627" t="s">
        <v>683</v>
      </c>
      <c r="C116" s="14">
        <f t="shared" si="163"/>
        <v>0</v>
      </c>
      <c r="D116" s="14"/>
      <c r="E116" s="14"/>
      <c r="F116" s="14"/>
      <c r="G116" s="14">
        <f>J116</f>
        <v>0</v>
      </c>
      <c r="H116" s="14"/>
      <c r="I116" s="14"/>
      <c r="J116" s="14">
        <f t="shared" ref="J116" si="166">K116+L116</f>
        <v>0</v>
      </c>
      <c r="K116" s="14"/>
      <c r="L116" s="14"/>
      <c r="M116" s="14"/>
      <c r="N116" s="14"/>
      <c r="O116" s="14"/>
      <c r="P116" s="45"/>
      <c r="Q116" s="45"/>
      <c r="R116" s="45"/>
      <c r="S116" s="162"/>
    </row>
    <row r="117" spans="1:19" s="5" customFormat="1" ht="12.75">
      <c r="A117" s="115"/>
      <c r="B117" s="310"/>
      <c r="C117" s="6"/>
      <c r="D117" s="6"/>
      <c r="E117" s="6"/>
      <c r="F117" s="6" t="b">
        <f>+F18='[7]62-Khoi huyen'!$C$1194</f>
        <v>0</v>
      </c>
      <c r="G117" s="6"/>
      <c r="H117" s="6"/>
      <c r="I117" s="6"/>
      <c r="J117" s="6"/>
      <c r="K117" s="6"/>
      <c r="L117" s="6"/>
      <c r="M117" s="6"/>
      <c r="N117" s="6"/>
      <c r="O117" s="6"/>
      <c r="S117" s="162"/>
    </row>
    <row r="118" spans="1:19" s="5" customFormat="1" ht="12.75">
      <c r="A118" s="115"/>
      <c r="B118" s="310"/>
      <c r="C118" s="6"/>
      <c r="D118" s="6"/>
      <c r="E118" s="6"/>
      <c r="F118" s="6"/>
      <c r="G118" s="6"/>
      <c r="H118" s="6"/>
      <c r="I118" s="6"/>
      <c r="J118" s="6"/>
      <c r="K118" s="6"/>
      <c r="L118" s="6"/>
      <c r="M118" s="6"/>
      <c r="N118" s="6"/>
      <c r="O118" s="6"/>
      <c r="S118" s="162"/>
    </row>
    <row r="119" spans="1:19" s="5" customFormat="1" ht="12.75">
      <c r="A119" s="115"/>
      <c r="B119" s="310"/>
      <c r="C119" s="6"/>
      <c r="D119" s="6"/>
      <c r="E119" s="6"/>
      <c r="F119" s="6"/>
      <c r="G119" s="6"/>
      <c r="H119" s="6"/>
      <c r="I119" s="6"/>
      <c r="J119" s="6"/>
      <c r="K119" s="6"/>
      <c r="L119" s="6"/>
      <c r="M119" s="6"/>
      <c r="N119" s="6"/>
      <c r="O119" s="6"/>
      <c r="S119" s="162"/>
    </row>
  </sheetData>
  <mergeCells count="25">
    <mergeCell ref="M1:R1"/>
    <mergeCell ref="A2:R2"/>
    <mergeCell ref="A3:R3"/>
    <mergeCell ref="O4:R4"/>
    <mergeCell ref="A5:A8"/>
    <mergeCell ref="B5:B8"/>
    <mergeCell ref="C5:E5"/>
    <mergeCell ref="F5:O5"/>
    <mergeCell ref="P5:R5"/>
    <mergeCell ref="C6:C8"/>
    <mergeCell ref="Q6:R6"/>
    <mergeCell ref="D7:D8"/>
    <mergeCell ref="E7:E8"/>
    <mergeCell ref="G7:G8"/>
    <mergeCell ref="H7:H8"/>
    <mergeCell ref="D6:E6"/>
    <mergeCell ref="Q7:Q8"/>
    <mergeCell ref="R7:R8"/>
    <mergeCell ref="F6:F8"/>
    <mergeCell ref="G6:H6"/>
    <mergeCell ref="I6:O6"/>
    <mergeCell ref="P6:P8"/>
    <mergeCell ref="I7:I8"/>
    <mergeCell ref="J7:L7"/>
    <mergeCell ref="M7:O7"/>
  </mergeCells>
  <printOptions horizontalCentered="1"/>
  <pageMargins left="0.3" right="0.3" top="0.6" bottom="0.56000000000000005" header="0.3" footer="0.3"/>
  <pageSetup paperSize="9" scale="65" orientation="landscape" r:id="rId1"/>
  <headerFooter>
    <oddHeader>&amp;C&amp;P</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0"/>
  <sheetViews>
    <sheetView workbookViewId="0">
      <selection activeCell="L25" sqref="L25"/>
    </sheetView>
  </sheetViews>
  <sheetFormatPr defaultRowHeight="15.75"/>
  <cols>
    <col min="2" max="2" width="35.375" customWidth="1"/>
    <col min="3" max="3" width="11.625" bestFit="1" customWidth="1"/>
    <col min="4" max="4" width="12.5" bestFit="1" customWidth="1"/>
    <col min="5" max="5" width="11.625" bestFit="1" customWidth="1"/>
    <col min="6" max="6" width="12.5" bestFit="1" customWidth="1"/>
    <col min="7" max="7" width="11.625" style="186" bestFit="1" customWidth="1"/>
    <col min="8" max="8" width="11.625" bestFit="1" customWidth="1"/>
    <col min="9" max="9" width="10.25" bestFit="1" customWidth="1"/>
  </cols>
  <sheetData>
    <row r="1" spans="1:13">
      <c r="A1" s="176" t="s">
        <v>311</v>
      </c>
    </row>
    <row r="2" spans="1:13">
      <c r="A2" s="176" t="s">
        <v>312</v>
      </c>
    </row>
    <row r="3" spans="1:13">
      <c r="A3" s="177" t="s">
        <v>313</v>
      </c>
    </row>
    <row r="4" spans="1:13">
      <c r="A4" s="177" t="s">
        <v>314</v>
      </c>
    </row>
    <row r="5" spans="1:13">
      <c r="A5" s="176" t="s">
        <v>315</v>
      </c>
    </row>
    <row r="6" spans="1:13">
      <c r="A6" s="176" t="s">
        <v>316</v>
      </c>
    </row>
    <row r="7" spans="1:13">
      <c r="A7" s="176" t="s">
        <v>230</v>
      </c>
    </row>
    <row r="8" spans="1:13" ht="71.25">
      <c r="A8" s="178" t="s">
        <v>317</v>
      </c>
      <c r="B8" s="178" t="s">
        <v>318</v>
      </c>
      <c r="C8" s="178" t="s">
        <v>319</v>
      </c>
      <c r="D8" s="178" t="s">
        <v>320</v>
      </c>
      <c r="E8" s="178" t="s">
        <v>321</v>
      </c>
      <c r="F8" s="178" t="s">
        <v>322</v>
      </c>
      <c r="G8" s="187" t="s">
        <v>323</v>
      </c>
      <c r="H8" s="178" t="s">
        <v>324</v>
      </c>
      <c r="I8" s="178" t="s">
        <v>325</v>
      </c>
      <c r="J8" s="178" t="s">
        <v>326</v>
      </c>
    </row>
    <row r="9" spans="1:13">
      <c r="A9" s="178" t="s">
        <v>327</v>
      </c>
      <c r="B9" s="178" t="s">
        <v>328</v>
      </c>
    </row>
    <row r="10" spans="1:13" ht="71.25">
      <c r="A10" s="178" t="s">
        <v>329</v>
      </c>
      <c r="B10" s="178" t="s">
        <v>330</v>
      </c>
      <c r="C10" s="178" t="s">
        <v>331</v>
      </c>
    </row>
    <row r="11" spans="1:13" ht="30">
      <c r="A11" s="179">
        <v>1</v>
      </c>
      <c r="B11" s="179">
        <v>2</v>
      </c>
      <c r="C11" s="179">
        <v>3</v>
      </c>
      <c r="D11" s="179">
        <v>4</v>
      </c>
      <c r="E11" s="179">
        <v>5</v>
      </c>
      <c r="F11" s="179">
        <v>6</v>
      </c>
      <c r="G11" s="188" t="s">
        <v>332</v>
      </c>
      <c r="H11" s="179">
        <v>8</v>
      </c>
      <c r="I11" s="179">
        <v>9</v>
      </c>
      <c r="J11" s="179">
        <v>10</v>
      </c>
      <c r="K11" s="179">
        <v>11</v>
      </c>
      <c r="L11" s="179">
        <v>12</v>
      </c>
      <c r="M11" s="179" t="s">
        <v>333</v>
      </c>
    </row>
    <row r="12" spans="1:13">
      <c r="A12" s="179" t="s">
        <v>327</v>
      </c>
      <c r="B12" s="180">
        <v>617469762758</v>
      </c>
      <c r="C12" s="180">
        <v>35025646758</v>
      </c>
      <c r="D12" s="180">
        <v>510192525000</v>
      </c>
      <c r="E12" s="180">
        <v>72251591000</v>
      </c>
      <c r="F12" s="180">
        <v>553730758506</v>
      </c>
      <c r="G12" s="189">
        <v>32426393812</v>
      </c>
      <c r="H12" s="180">
        <v>31312610440</v>
      </c>
    </row>
    <row r="13" spans="1:13" ht="45">
      <c r="A13" s="179" t="s">
        <v>334</v>
      </c>
      <c r="B13" s="181">
        <v>617469762758</v>
      </c>
      <c r="C13" s="181">
        <v>35025646758</v>
      </c>
      <c r="D13" s="181">
        <v>510192525000</v>
      </c>
      <c r="E13" s="181">
        <v>72251591000</v>
      </c>
      <c r="F13" s="181">
        <v>553730758506</v>
      </c>
      <c r="G13" s="190">
        <v>32426393812</v>
      </c>
      <c r="H13" s="181">
        <v>31312610440</v>
      </c>
    </row>
    <row r="14" spans="1:13" ht="60">
      <c r="A14" s="179" t="s">
        <v>335</v>
      </c>
      <c r="B14" s="182">
        <v>0</v>
      </c>
      <c r="C14" s="182">
        <v>0</v>
      </c>
    </row>
    <row r="15" spans="1:13" ht="25.5">
      <c r="A15" s="183">
        <v>1</v>
      </c>
      <c r="B15" s="182" t="s">
        <v>336</v>
      </c>
      <c r="C15" s="181">
        <v>150000000</v>
      </c>
      <c r="D15" s="181">
        <v>150000000</v>
      </c>
      <c r="E15" s="181">
        <v>150000000</v>
      </c>
      <c r="F15" s="182">
        <v>0</v>
      </c>
    </row>
    <row r="16" spans="1:13">
      <c r="A16" s="182">
        <v>1.1000000000000001</v>
      </c>
      <c r="B16" s="182" t="s">
        <v>334</v>
      </c>
      <c r="C16" s="181">
        <v>150000000</v>
      </c>
      <c r="D16" s="181">
        <v>150000000</v>
      </c>
      <c r="E16" s="181">
        <v>150000000</v>
      </c>
      <c r="F16" s="182">
        <v>0</v>
      </c>
    </row>
    <row r="17" spans="1:11" ht="38.25">
      <c r="A17" s="182" t="s">
        <v>337</v>
      </c>
      <c r="B17" s="181">
        <v>150000000</v>
      </c>
      <c r="C17" s="181">
        <v>150000000</v>
      </c>
      <c r="D17" s="181">
        <v>150000000</v>
      </c>
      <c r="E17" s="182">
        <v>0</v>
      </c>
    </row>
    <row r="18" spans="1:11">
      <c r="A18" s="182">
        <v>12</v>
      </c>
      <c r="B18" s="182">
        <v>599</v>
      </c>
      <c r="C18" s="182">
        <v>428</v>
      </c>
      <c r="D18" s="182">
        <v>0</v>
      </c>
      <c r="E18" s="181">
        <v>150000000</v>
      </c>
      <c r="F18" s="181">
        <v>150000000</v>
      </c>
      <c r="G18" s="190">
        <v>150000000</v>
      </c>
      <c r="H18" s="182">
        <v>0</v>
      </c>
    </row>
    <row r="19" spans="1:11" ht="25.5">
      <c r="A19" s="183">
        <v>2</v>
      </c>
      <c r="B19" s="182" t="s">
        <v>338</v>
      </c>
      <c r="C19" s="181">
        <v>62720283000</v>
      </c>
      <c r="D19" s="181">
        <v>12720283000</v>
      </c>
      <c r="E19" s="181">
        <v>21615909000</v>
      </c>
      <c r="F19" s="181">
        <v>28384091000</v>
      </c>
      <c r="G19" s="190">
        <v>39867740000</v>
      </c>
      <c r="H19" s="181">
        <v>22852543000</v>
      </c>
      <c r="I19" s="182">
        <v>0</v>
      </c>
    </row>
    <row r="20" spans="1:11">
      <c r="A20" s="182">
        <v>2.1</v>
      </c>
      <c r="B20" s="182" t="s">
        <v>334</v>
      </c>
      <c r="C20" s="181">
        <v>62720283000</v>
      </c>
      <c r="D20" s="181">
        <v>12720283000</v>
      </c>
      <c r="E20" s="181">
        <v>21615909000</v>
      </c>
      <c r="F20" s="181">
        <v>28384091000</v>
      </c>
      <c r="G20" s="190">
        <v>39867740000</v>
      </c>
      <c r="H20" s="181">
        <v>22852543000</v>
      </c>
      <c r="I20" s="182">
        <v>0</v>
      </c>
    </row>
    <row r="21" spans="1:11" ht="38.25">
      <c r="A21" s="182" t="s">
        <v>337</v>
      </c>
      <c r="B21" s="181">
        <v>62720283000</v>
      </c>
      <c r="C21" s="181">
        <v>12720283000</v>
      </c>
      <c r="D21" s="181">
        <v>21615909000</v>
      </c>
      <c r="E21" s="181">
        <v>28384091000</v>
      </c>
      <c r="F21" s="181">
        <v>39867740000</v>
      </c>
      <c r="G21" s="190">
        <v>22852543000</v>
      </c>
      <c r="H21" s="182">
        <v>0</v>
      </c>
    </row>
    <row r="22" spans="1:11">
      <c r="A22" s="182">
        <v>12</v>
      </c>
      <c r="B22" s="182">
        <v>599</v>
      </c>
      <c r="C22" s="182">
        <v>139</v>
      </c>
      <c r="D22" s="182">
        <v>0</v>
      </c>
      <c r="E22" s="181">
        <v>62720283000</v>
      </c>
      <c r="F22" s="181">
        <v>12720283000</v>
      </c>
      <c r="G22" s="190">
        <v>21615909000</v>
      </c>
      <c r="H22" s="181">
        <v>28384091000</v>
      </c>
      <c r="I22" s="181">
        <v>39867740000</v>
      </c>
      <c r="J22" s="181">
        <v>22852543000</v>
      </c>
      <c r="K22" s="182">
        <v>0</v>
      </c>
    </row>
    <row r="23" spans="1:11">
      <c r="A23" s="183">
        <v>3</v>
      </c>
      <c r="B23" s="182" t="s">
        <v>339</v>
      </c>
      <c r="C23" s="181">
        <v>15694000000</v>
      </c>
      <c r="D23" s="181">
        <v>15694000000</v>
      </c>
      <c r="E23" s="181">
        <v>15057069221</v>
      </c>
      <c r="F23" s="181">
        <v>636930779</v>
      </c>
    </row>
    <row r="24" spans="1:11">
      <c r="A24" s="182">
        <v>3.1</v>
      </c>
      <c r="B24" s="182" t="s">
        <v>334</v>
      </c>
      <c r="C24" s="181">
        <v>15694000000</v>
      </c>
      <c r="D24" s="181">
        <v>15694000000</v>
      </c>
      <c r="E24" s="181">
        <v>15057069221</v>
      </c>
      <c r="F24" s="181">
        <v>636930779</v>
      </c>
    </row>
    <row r="25" spans="1:11" ht="38.25">
      <c r="A25" s="182" t="s">
        <v>337</v>
      </c>
      <c r="B25" s="181">
        <v>15694000000</v>
      </c>
      <c r="C25" s="181">
        <v>15694000000</v>
      </c>
      <c r="D25" s="181">
        <v>15057069221</v>
      </c>
      <c r="E25" s="181">
        <v>636930779</v>
      </c>
    </row>
    <row r="26" spans="1:11">
      <c r="A26" s="182">
        <v>12</v>
      </c>
      <c r="B26" s="182">
        <v>423</v>
      </c>
      <c r="C26" s="182">
        <v>139</v>
      </c>
      <c r="D26" s="182">
        <v>0</v>
      </c>
      <c r="E26" s="181">
        <v>15694000000</v>
      </c>
      <c r="F26" s="181">
        <v>15694000000</v>
      </c>
      <c r="G26" s="190">
        <v>15057069221</v>
      </c>
      <c r="H26" s="181">
        <v>636930779</v>
      </c>
    </row>
    <row r="27" spans="1:11">
      <c r="A27" s="183">
        <v>4</v>
      </c>
      <c r="B27" s="182" t="s">
        <v>340</v>
      </c>
      <c r="C27" s="181">
        <v>2000000000</v>
      </c>
      <c r="D27" s="181">
        <v>2000000000</v>
      </c>
      <c r="E27" s="181">
        <v>2000000000</v>
      </c>
      <c r="F27" s="182">
        <v>0</v>
      </c>
    </row>
    <row r="28" spans="1:11">
      <c r="A28" s="182">
        <v>4.0999999999999996</v>
      </c>
      <c r="B28" s="182" t="s">
        <v>334</v>
      </c>
      <c r="C28" s="181">
        <v>2000000000</v>
      </c>
      <c r="D28" s="181">
        <v>2000000000</v>
      </c>
      <c r="E28" s="181">
        <v>2000000000</v>
      </c>
      <c r="F28" s="182">
        <v>0</v>
      </c>
    </row>
    <row r="29" spans="1:11" ht="38.25">
      <c r="A29" s="182" t="s">
        <v>337</v>
      </c>
      <c r="B29" s="181">
        <v>2000000000</v>
      </c>
      <c r="C29" s="181">
        <v>2000000000</v>
      </c>
      <c r="D29" s="181">
        <v>2000000000</v>
      </c>
      <c r="E29" s="182">
        <v>0</v>
      </c>
    </row>
    <row r="30" spans="1:11">
      <c r="A30" s="182">
        <v>12</v>
      </c>
      <c r="B30" s="182">
        <v>448</v>
      </c>
      <c r="C30" s="182">
        <v>428</v>
      </c>
      <c r="D30" s="182">
        <v>0</v>
      </c>
      <c r="E30" s="181">
        <v>2000000000</v>
      </c>
      <c r="F30" s="181">
        <v>2000000000</v>
      </c>
      <c r="G30" s="190">
        <v>2000000000</v>
      </c>
      <c r="H30" s="182">
        <v>0</v>
      </c>
    </row>
    <row r="31" spans="1:11">
      <c r="A31" s="183">
        <v>5</v>
      </c>
      <c r="B31" s="182" t="s">
        <v>341</v>
      </c>
      <c r="C31" s="181">
        <v>88088085758</v>
      </c>
      <c r="D31" s="181">
        <v>7822085758</v>
      </c>
      <c r="E31" s="181">
        <v>73084000000</v>
      </c>
      <c r="F31" s="181">
        <v>7182000000</v>
      </c>
      <c r="G31" s="190">
        <v>75783351285</v>
      </c>
      <c r="H31" s="181">
        <v>9568230812</v>
      </c>
      <c r="I31" s="181">
        <v>2736503661</v>
      </c>
    </row>
    <row r="32" spans="1:11">
      <c r="A32" s="182">
        <v>5.0999999999999996</v>
      </c>
      <c r="B32" s="182" t="s">
        <v>334</v>
      </c>
      <c r="C32" s="181">
        <v>88088085758</v>
      </c>
      <c r="D32" s="181">
        <v>7822085758</v>
      </c>
      <c r="E32" s="181">
        <v>73084000000</v>
      </c>
      <c r="F32" s="181">
        <v>7182000000</v>
      </c>
      <c r="G32" s="190">
        <v>75783351285</v>
      </c>
      <c r="H32" s="181">
        <v>9568230812</v>
      </c>
      <c r="I32" s="181">
        <v>2736503661</v>
      </c>
    </row>
    <row r="33" spans="1:10" ht="38.25">
      <c r="A33" s="182" t="s">
        <v>342</v>
      </c>
      <c r="B33" s="181">
        <v>32884274758</v>
      </c>
      <c r="C33" s="181">
        <v>2410274758</v>
      </c>
      <c r="D33" s="181">
        <v>30474000000</v>
      </c>
      <c r="E33" s="181">
        <v>30862807946</v>
      </c>
      <c r="F33" s="181">
        <v>2021466812</v>
      </c>
      <c r="G33" s="191">
        <v>0</v>
      </c>
    </row>
    <row r="34" spans="1:10">
      <c r="A34" s="182">
        <v>13</v>
      </c>
      <c r="B34" s="182">
        <v>509</v>
      </c>
      <c r="C34" s="182">
        <v>351</v>
      </c>
      <c r="D34" s="182">
        <v>0</v>
      </c>
      <c r="E34" s="181">
        <v>32884274758</v>
      </c>
      <c r="F34" s="181">
        <v>2410274758</v>
      </c>
      <c r="G34" s="190">
        <v>30474000000</v>
      </c>
      <c r="H34" s="181">
        <v>30862807946</v>
      </c>
      <c r="I34" s="181">
        <v>2021466812</v>
      </c>
      <c r="J34" s="182">
        <v>0</v>
      </c>
    </row>
    <row r="35" spans="1:10" ht="38.25">
      <c r="A35" s="182" t="s">
        <v>337</v>
      </c>
      <c r="B35" s="181">
        <v>55203811000</v>
      </c>
      <c r="C35" s="181">
        <v>5411811000</v>
      </c>
      <c r="D35" s="181">
        <v>42610000000</v>
      </c>
      <c r="E35" s="181">
        <v>7182000000</v>
      </c>
      <c r="F35" s="181">
        <v>44920543339</v>
      </c>
      <c r="G35" s="190">
        <v>7546764000</v>
      </c>
      <c r="H35" s="181">
        <v>2736503661</v>
      </c>
    </row>
    <row r="36" spans="1:10">
      <c r="A36" s="182">
        <v>12</v>
      </c>
      <c r="B36" s="182">
        <v>509</v>
      </c>
      <c r="C36" s="182">
        <v>83</v>
      </c>
      <c r="D36" s="182">
        <v>0</v>
      </c>
      <c r="E36" s="181">
        <v>1709000000</v>
      </c>
      <c r="F36" s="181">
        <v>1709000000</v>
      </c>
      <c r="G36" s="190">
        <v>1632179000</v>
      </c>
      <c r="H36" s="181">
        <v>76821000</v>
      </c>
    </row>
    <row r="37" spans="1:10">
      <c r="A37" s="182">
        <v>12</v>
      </c>
      <c r="B37" s="182">
        <v>509</v>
      </c>
      <c r="C37" s="182">
        <v>351</v>
      </c>
      <c r="D37" s="182">
        <v>0</v>
      </c>
      <c r="E37" s="181">
        <v>38901000000</v>
      </c>
      <c r="F37" s="181">
        <v>38901000000</v>
      </c>
      <c r="G37" s="190">
        <v>36485719339</v>
      </c>
      <c r="H37" s="181">
        <v>2415280661</v>
      </c>
    </row>
    <row r="38" spans="1:10">
      <c r="A38" s="182">
        <v>14</v>
      </c>
      <c r="B38" s="182">
        <v>509</v>
      </c>
      <c r="C38" s="182">
        <v>351</v>
      </c>
      <c r="D38" s="182">
        <v>0</v>
      </c>
      <c r="E38" s="181">
        <v>4644000000</v>
      </c>
      <c r="F38" s="181">
        <v>2644000000</v>
      </c>
      <c r="G38" s="190">
        <v>2000000000</v>
      </c>
      <c r="H38" s="181">
        <v>995000000</v>
      </c>
      <c r="I38" s="181">
        <v>3649000000</v>
      </c>
      <c r="J38" s="182">
        <v>0</v>
      </c>
    </row>
    <row r="39" spans="1:10">
      <c r="A39" s="182">
        <v>15</v>
      </c>
      <c r="B39" s="182">
        <v>509</v>
      </c>
      <c r="C39" s="182">
        <v>83</v>
      </c>
      <c r="D39" s="182">
        <v>0</v>
      </c>
      <c r="E39" s="181">
        <v>1175410000</v>
      </c>
      <c r="F39" s="181">
        <v>70410000</v>
      </c>
      <c r="G39" s="190">
        <v>1105000000</v>
      </c>
      <c r="H39" s="181">
        <v>1109380000</v>
      </c>
      <c r="I39" s="181">
        <v>66030000</v>
      </c>
    </row>
    <row r="40" spans="1:10">
      <c r="A40" s="182">
        <v>15</v>
      </c>
      <c r="B40" s="182">
        <v>509</v>
      </c>
      <c r="C40" s="182">
        <v>351</v>
      </c>
      <c r="D40" s="182">
        <v>0</v>
      </c>
      <c r="E40" s="181">
        <v>8774401000</v>
      </c>
      <c r="F40" s="181">
        <v>2697401000</v>
      </c>
      <c r="G40" s="190">
        <v>6077000000</v>
      </c>
      <c r="H40" s="181">
        <v>4698265000</v>
      </c>
      <c r="I40" s="181">
        <v>3897764000</v>
      </c>
      <c r="J40" s="181">
        <v>178372000</v>
      </c>
    </row>
    <row r="41" spans="1:10">
      <c r="A41" s="183">
        <v>6</v>
      </c>
      <c r="B41" s="182" t="s">
        <v>343</v>
      </c>
      <c r="C41" s="181">
        <v>3000000000</v>
      </c>
      <c r="D41" s="181">
        <v>3000000000</v>
      </c>
      <c r="E41" s="181">
        <v>3000000000</v>
      </c>
      <c r="F41" s="182">
        <v>0</v>
      </c>
    </row>
    <row r="42" spans="1:10">
      <c r="A42" s="182">
        <v>6.1</v>
      </c>
      <c r="B42" s="182" t="s">
        <v>334</v>
      </c>
      <c r="C42" s="181">
        <v>3000000000</v>
      </c>
      <c r="D42" s="181">
        <v>3000000000</v>
      </c>
      <c r="E42" s="181">
        <v>3000000000</v>
      </c>
      <c r="F42" s="182">
        <v>0</v>
      </c>
    </row>
    <row r="43" spans="1:10" ht="38.25">
      <c r="A43" s="182" t="s">
        <v>337</v>
      </c>
      <c r="B43" s="181">
        <v>3000000000</v>
      </c>
      <c r="C43" s="181">
        <v>3000000000</v>
      </c>
      <c r="D43" s="181">
        <v>3000000000</v>
      </c>
      <c r="E43" s="182">
        <v>0</v>
      </c>
    </row>
    <row r="44" spans="1:10">
      <c r="A44" s="182">
        <v>12</v>
      </c>
      <c r="B44" s="182">
        <v>513</v>
      </c>
      <c r="C44" s="182">
        <v>428</v>
      </c>
      <c r="D44" s="182">
        <v>0</v>
      </c>
      <c r="E44" s="181">
        <v>3000000000</v>
      </c>
      <c r="F44" s="181">
        <v>3000000000</v>
      </c>
      <c r="G44" s="190">
        <v>3000000000</v>
      </c>
      <c r="H44" s="182">
        <v>0</v>
      </c>
    </row>
    <row r="45" spans="1:10">
      <c r="A45" s="183">
        <v>7</v>
      </c>
      <c r="B45" s="182" t="s">
        <v>344</v>
      </c>
      <c r="C45" s="181">
        <v>4908616000</v>
      </c>
      <c r="D45" s="181">
        <v>4908616000</v>
      </c>
      <c r="E45" s="181">
        <v>4846109000</v>
      </c>
      <c r="F45" s="181">
        <v>62507000</v>
      </c>
    </row>
    <row r="46" spans="1:10">
      <c r="A46" s="182">
        <v>7.1</v>
      </c>
      <c r="B46" s="182" t="s">
        <v>334</v>
      </c>
      <c r="C46" s="181">
        <v>4908616000</v>
      </c>
      <c r="D46" s="181">
        <v>4908616000</v>
      </c>
      <c r="E46" s="181">
        <v>4846109000</v>
      </c>
      <c r="F46" s="181">
        <v>62507000</v>
      </c>
    </row>
    <row r="47" spans="1:10" ht="38.25">
      <c r="A47" s="182" t="s">
        <v>337</v>
      </c>
      <c r="B47" s="181">
        <v>4908616000</v>
      </c>
      <c r="C47" s="181">
        <v>4908616000</v>
      </c>
      <c r="D47" s="181">
        <v>4846109000</v>
      </c>
      <c r="E47" s="181">
        <v>62507000</v>
      </c>
    </row>
    <row r="48" spans="1:10">
      <c r="A48" s="182">
        <v>12</v>
      </c>
      <c r="B48" s="182">
        <v>515</v>
      </c>
      <c r="C48" s="182">
        <v>428</v>
      </c>
      <c r="D48" s="182">
        <v>0</v>
      </c>
      <c r="E48" s="181">
        <v>4908616000</v>
      </c>
      <c r="F48" s="181">
        <v>4908616000</v>
      </c>
      <c r="G48" s="190">
        <v>4846109000</v>
      </c>
      <c r="H48" s="181">
        <v>62507000</v>
      </c>
    </row>
    <row r="49" spans="1:9" ht="25.5">
      <c r="A49" s="183">
        <v>8</v>
      </c>
      <c r="B49" s="182" t="s">
        <v>345</v>
      </c>
      <c r="C49" s="181">
        <v>429459778000</v>
      </c>
      <c r="D49" s="181">
        <v>14483278000</v>
      </c>
      <c r="E49" s="181">
        <v>378657000000</v>
      </c>
      <c r="F49" s="181">
        <v>36319500000</v>
      </c>
      <c r="G49" s="190">
        <v>401577489000</v>
      </c>
      <c r="H49" s="181">
        <v>5620000</v>
      </c>
      <c r="I49" s="181">
        <v>27876669000</v>
      </c>
    </row>
    <row r="52" spans="1:9">
      <c r="A52" s="182">
        <v>8.1</v>
      </c>
      <c r="B52" s="182" t="s">
        <v>334</v>
      </c>
      <c r="C52" s="181">
        <v>429459778000</v>
      </c>
      <c r="D52" s="181">
        <v>14483278000</v>
      </c>
      <c r="E52" s="181">
        <v>378657000000</v>
      </c>
      <c r="F52" s="181">
        <v>36319500000</v>
      </c>
      <c r="G52" s="190">
        <v>401577489000</v>
      </c>
      <c r="H52" s="181">
        <v>5620000</v>
      </c>
      <c r="I52" s="181">
        <v>27876669000</v>
      </c>
    </row>
    <row r="53" spans="1:9" ht="38.25">
      <c r="A53" s="182" t="s">
        <v>337</v>
      </c>
      <c r="B53" s="181">
        <v>429459778000</v>
      </c>
      <c r="C53" s="181">
        <v>14483278000</v>
      </c>
      <c r="D53" s="181">
        <v>378657000000</v>
      </c>
      <c r="E53" s="181">
        <v>36319500000</v>
      </c>
      <c r="F53" s="181">
        <v>401577489000</v>
      </c>
      <c r="G53" s="190">
        <v>5620000</v>
      </c>
      <c r="H53" s="181">
        <v>27876669000</v>
      </c>
    </row>
    <row r="54" spans="1:9">
      <c r="A54" s="182">
        <v>12</v>
      </c>
      <c r="B54" s="182">
        <v>560</v>
      </c>
      <c r="C54" s="182">
        <v>11</v>
      </c>
      <c r="D54" s="182">
        <v>0</v>
      </c>
      <c r="E54" s="181">
        <v>79775000000</v>
      </c>
      <c r="F54" s="181">
        <v>14424000000</v>
      </c>
      <c r="G54" s="190">
        <v>65351000000</v>
      </c>
      <c r="H54" s="181">
        <v>59202331000</v>
      </c>
      <c r="I54" s="181">
        <v>20572669000</v>
      </c>
    </row>
    <row r="55" spans="1:9">
      <c r="A55" s="182">
        <v>12</v>
      </c>
      <c r="B55" s="182">
        <v>560</v>
      </c>
      <c r="C55" s="182">
        <v>41</v>
      </c>
      <c r="D55" s="182">
        <v>0</v>
      </c>
      <c r="E55" s="181">
        <v>33073000000</v>
      </c>
      <c r="F55" s="181">
        <v>31831000000</v>
      </c>
      <c r="G55" s="190">
        <v>1242000000</v>
      </c>
      <c r="H55" s="181">
        <v>33073000000</v>
      </c>
      <c r="I55" s="182">
        <v>0</v>
      </c>
    </row>
    <row r="56" spans="1:9">
      <c r="A56" s="182">
        <v>12</v>
      </c>
      <c r="B56" s="182">
        <v>560</v>
      </c>
      <c r="C56" s="182">
        <v>133</v>
      </c>
      <c r="D56" s="182">
        <v>0</v>
      </c>
      <c r="E56" s="181">
        <v>270175000000</v>
      </c>
      <c r="F56" s="181">
        <v>270175000000</v>
      </c>
      <c r="G56" s="190">
        <v>270175000000</v>
      </c>
      <c r="H56" s="182">
        <v>0</v>
      </c>
    </row>
    <row r="57" spans="1:9">
      <c r="A57" s="182">
        <v>12</v>
      </c>
      <c r="B57" s="182">
        <v>560</v>
      </c>
      <c r="C57" s="182">
        <v>428</v>
      </c>
      <c r="D57" s="182">
        <v>0</v>
      </c>
      <c r="E57" s="181">
        <v>11300000000</v>
      </c>
      <c r="F57" s="181">
        <v>11300000000</v>
      </c>
      <c r="G57" s="190">
        <v>11300000000</v>
      </c>
      <c r="H57" s="182">
        <v>0</v>
      </c>
    </row>
    <row r="58" spans="1:9">
      <c r="A58" s="182">
        <v>15</v>
      </c>
      <c r="B58" s="182">
        <v>560</v>
      </c>
      <c r="C58" s="182">
        <v>11</v>
      </c>
      <c r="D58" s="182">
        <v>0</v>
      </c>
      <c r="E58" s="181">
        <v>7014000000</v>
      </c>
      <c r="F58" s="181">
        <v>7014000000</v>
      </c>
      <c r="G58" s="190">
        <v>7008380000</v>
      </c>
      <c r="H58" s="181">
        <v>5620000</v>
      </c>
      <c r="I58" s="182">
        <v>0</v>
      </c>
    </row>
    <row r="59" spans="1:9">
      <c r="A59" s="182">
        <v>15</v>
      </c>
      <c r="B59" s="182">
        <v>560</v>
      </c>
      <c r="C59" s="182">
        <v>41</v>
      </c>
      <c r="D59" s="182">
        <v>0</v>
      </c>
      <c r="E59" s="181">
        <v>301278000</v>
      </c>
      <c r="F59" s="181">
        <v>59278000</v>
      </c>
      <c r="G59" s="190">
        <v>242000000</v>
      </c>
      <c r="H59" s="181">
        <v>301278000</v>
      </c>
      <c r="I59" s="182">
        <v>0</v>
      </c>
    </row>
    <row r="60" spans="1:9">
      <c r="A60" s="182">
        <v>15</v>
      </c>
      <c r="B60" s="182">
        <v>560</v>
      </c>
      <c r="C60" s="182">
        <v>133</v>
      </c>
      <c r="D60" s="182">
        <v>0</v>
      </c>
      <c r="E60" s="181">
        <v>16938000000</v>
      </c>
      <c r="F60" s="181">
        <v>16938000000</v>
      </c>
      <c r="G60" s="190">
        <v>16938000000</v>
      </c>
      <c r="H60" s="182">
        <v>0</v>
      </c>
    </row>
    <row r="61" spans="1:9">
      <c r="A61" s="182">
        <v>15</v>
      </c>
      <c r="B61" s="182">
        <v>560</v>
      </c>
      <c r="C61" s="182">
        <v>398</v>
      </c>
      <c r="D61" s="182">
        <v>0</v>
      </c>
      <c r="E61" s="181">
        <v>10804000000</v>
      </c>
      <c r="F61" s="181">
        <v>10804000000</v>
      </c>
      <c r="G61" s="190">
        <v>3500000000</v>
      </c>
      <c r="H61" s="181">
        <v>7304000000</v>
      </c>
    </row>
    <row r="62" spans="1:9">
      <c r="A62" s="182">
        <v>15</v>
      </c>
      <c r="B62" s="182">
        <v>560</v>
      </c>
      <c r="C62" s="182">
        <v>428</v>
      </c>
      <c r="D62" s="182">
        <v>0</v>
      </c>
      <c r="E62" s="181">
        <v>79500000</v>
      </c>
      <c r="F62" s="181">
        <v>79500000</v>
      </c>
      <c r="G62" s="190">
        <v>79500000</v>
      </c>
      <c r="H62" s="182">
        <v>0</v>
      </c>
    </row>
    <row r="63" spans="1:9" ht="63.75">
      <c r="A63" s="183">
        <v>9</v>
      </c>
      <c r="B63" s="182" t="s">
        <v>346</v>
      </c>
      <c r="C63" s="181">
        <v>11449000000</v>
      </c>
      <c r="D63" s="181">
        <v>11083000000</v>
      </c>
      <c r="E63" s="181">
        <v>366000000</v>
      </c>
      <c r="F63" s="181">
        <v>11449000000</v>
      </c>
      <c r="G63" s="191">
        <v>0</v>
      </c>
    </row>
    <row r="64" spans="1:9">
      <c r="A64" s="182">
        <v>9.1</v>
      </c>
      <c r="B64" s="182" t="s">
        <v>334</v>
      </c>
      <c r="C64" s="181">
        <v>11449000000</v>
      </c>
      <c r="D64" s="181">
        <v>11083000000</v>
      </c>
      <c r="E64" s="181">
        <v>366000000</v>
      </c>
      <c r="F64" s="181">
        <v>11449000000</v>
      </c>
      <c r="G64" s="191">
        <v>0</v>
      </c>
    </row>
    <row r="65" spans="1:8" ht="38.25">
      <c r="A65" s="182" t="s">
        <v>337</v>
      </c>
      <c r="B65" s="181">
        <v>11449000000</v>
      </c>
      <c r="C65" s="181">
        <v>11083000000</v>
      </c>
      <c r="D65" s="181">
        <v>366000000</v>
      </c>
      <c r="E65" s="181">
        <v>11449000000</v>
      </c>
      <c r="F65" s="182">
        <v>0</v>
      </c>
    </row>
    <row r="66" spans="1:8">
      <c r="A66" s="182">
        <v>12</v>
      </c>
      <c r="B66" s="182">
        <v>564</v>
      </c>
      <c r="C66" s="182">
        <v>283</v>
      </c>
      <c r="D66" s="182">
        <v>0</v>
      </c>
      <c r="E66" s="181">
        <v>11083000000</v>
      </c>
      <c r="F66" s="181">
        <v>11083000000</v>
      </c>
      <c r="G66" s="190">
        <v>11083000000</v>
      </c>
      <c r="H66" s="182">
        <v>0</v>
      </c>
    </row>
    <row r="67" spans="1:8">
      <c r="A67" s="182">
        <v>15</v>
      </c>
      <c r="B67" s="182">
        <v>564</v>
      </c>
      <c r="C67" s="182">
        <v>283</v>
      </c>
      <c r="D67" s="182">
        <v>0</v>
      </c>
      <c r="E67" s="181">
        <v>366000000</v>
      </c>
      <c r="F67" s="181">
        <v>366000000</v>
      </c>
      <c r="G67" s="190">
        <v>366000000</v>
      </c>
      <c r="H67" s="182">
        <v>0</v>
      </c>
    </row>
    <row r="69" spans="1:8">
      <c r="A69" s="184" t="s">
        <v>347</v>
      </c>
    </row>
    <row r="70" spans="1:8">
      <c r="A70" s="185" t="s">
        <v>348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3"/>
  <sheetViews>
    <sheetView workbookViewId="0">
      <selection activeCell="E31" sqref="E31"/>
    </sheetView>
  </sheetViews>
  <sheetFormatPr defaultRowHeight="15.75"/>
  <cols>
    <col min="1" max="1" width="5.5" style="202" customWidth="1"/>
    <col min="2" max="3" width="8" style="202" customWidth="1"/>
    <col min="4" max="4" width="5.875" style="202" customWidth="1"/>
    <col min="5" max="5" width="8" style="202" customWidth="1"/>
    <col min="6" max="9" width="4.375" style="202" customWidth="1"/>
    <col min="10" max="10" width="8" style="202" customWidth="1"/>
    <col min="11" max="12" width="4.25" style="202" customWidth="1"/>
    <col min="13" max="13" width="12.375" style="203" bestFit="1" customWidth="1"/>
    <col min="14" max="14" width="9.5" style="203" bestFit="1" customWidth="1"/>
    <col min="15" max="15" width="14.875" style="203" customWidth="1"/>
    <col min="16" max="16" width="15.5" style="203" customWidth="1"/>
    <col min="17" max="16384" width="9" style="202"/>
  </cols>
  <sheetData>
    <row r="1" spans="1:16">
      <c r="A1" s="202" t="s">
        <v>353</v>
      </c>
      <c r="B1" s="202" t="s">
        <v>357</v>
      </c>
      <c r="C1" s="202" t="s">
        <v>358</v>
      </c>
      <c r="D1" s="202" t="s">
        <v>354</v>
      </c>
      <c r="E1" s="202" t="s">
        <v>355</v>
      </c>
      <c r="F1" s="202" t="s">
        <v>356</v>
      </c>
      <c r="O1" s="203">
        <f>SUBTOTAL(9,O2:O114)</f>
        <v>401577489000</v>
      </c>
      <c r="P1" s="203">
        <f>SUBTOTAL(9,P7:P111)</f>
        <v>-335319659000</v>
      </c>
    </row>
    <row r="2" spans="1:16">
      <c r="A2" s="202">
        <v>1</v>
      </c>
      <c r="B2" s="202">
        <v>8126</v>
      </c>
      <c r="C2" s="202">
        <v>6105</v>
      </c>
      <c r="D2" s="202">
        <v>2</v>
      </c>
      <c r="E2" s="202">
        <v>1053798</v>
      </c>
      <c r="F2" s="202">
        <v>12</v>
      </c>
      <c r="G2" s="202">
        <v>560</v>
      </c>
      <c r="H2" s="202">
        <v>428</v>
      </c>
      <c r="I2" s="202">
        <v>0</v>
      </c>
      <c r="J2" s="202">
        <v>3161</v>
      </c>
      <c r="K2" s="202">
        <v>12</v>
      </c>
      <c r="L2" s="202">
        <v>0</v>
      </c>
      <c r="M2" s="203">
        <v>0</v>
      </c>
      <c r="N2" s="203">
        <v>0</v>
      </c>
      <c r="O2" s="203">
        <v>30399000</v>
      </c>
      <c r="P2" s="203">
        <v>-30399000</v>
      </c>
    </row>
    <row r="3" spans="1:16">
      <c r="A3" s="202">
        <v>1</v>
      </c>
      <c r="B3" s="202">
        <v>8126</v>
      </c>
      <c r="C3" s="202">
        <v>6105</v>
      </c>
      <c r="D3" s="202">
        <v>2</v>
      </c>
      <c r="E3" s="202">
        <v>1054198</v>
      </c>
      <c r="F3" s="202">
        <v>12</v>
      </c>
      <c r="G3" s="202">
        <v>560</v>
      </c>
      <c r="H3" s="202">
        <v>428</v>
      </c>
      <c r="I3" s="202">
        <v>0</v>
      </c>
      <c r="J3" s="202">
        <v>3161</v>
      </c>
      <c r="K3" s="202">
        <v>12</v>
      </c>
      <c r="L3" s="202">
        <v>0</v>
      </c>
      <c r="M3" s="203">
        <v>0</v>
      </c>
      <c r="N3" s="203">
        <v>0</v>
      </c>
      <c r="O3" s="203">
        <v>0</v>
      </c>
      <c r="P3" s="203">
        <v>0</v>
      </c>
    </row>
    <row r="4" spans="1:16">
      <c r="A4" s="202">
        <v>1</v>
      </c>
      <c r="B4" s="202">
        <v>8126</v>
      </c>
      <c r="C4" s="202">
        <v>6105</v>
      </c>
      <c r="D4" s="202">
        <v>2</v>
      </c>
      <c r="E4" s="202">
        <v>1068322</v>
      </c>
      <c r="F4" s="202">
        <v>12</v>
      </c>
      <c r="G4" s="202">
        <v>560</v>
      </c>
      <c r="H4" s="202">
        <v>428</v>
      </c>
      <c r="I4" s="202">
        <v>0</v>
      </c>
      <c r="J4" s="202">
        <v>3161</v>
      </c>
      <c r="K4" s="202">
        <v>15</v>
      </c>
      <c r="L4" s="202">
        <v>0</v>
      </c>
      <c r="M4" s="203">
        <v>0</v>
      </c>
      <c r="N4" s="203">
        <v>0</v>
      </c>
      <c r="O4" s="203">
        <v>16720000</v>
      </c>
      <c r="P4" s="203">
        <v>-16720000</v>
      </c>
    </row>
    <row r="5" spans="1:16">
      <c r="A5" s="202">
        <v>1</v>
      </c>
      <c r="B5" s="202">
        <v>8126</v>
      </c>
      <c r="C5" s="202">
        <v>6149</v>
      </c>
      <c r="D5" s="202">
        <v>2</v>
      </c>
      <c r="E5" s="202">
        <v>1053630</v>
      </c>
      <c r="F5" s="202">
        <v>12</v>
      </c>
      <c r="G5" s="202">
        <v>560</v>
      </c>
      <c r="H5" s="202">
        <v>11</v>
      </c>
      <c r="I5" s="202">
        <v>0</v>
      </c>
      <c r="J5" s="202">
        <v>3161</v>
      </c>
      <c r="K5" s="202">
        <v>12</v>
      </c>
      <c r="L5" s="202">
        <v>0</v>
      </c>
      <c r="M5" s="203">
        <v>941000000</v>
      </c>
      <c r="N5" s="203">
        <v>0</v>
      </c>
      <c r="O5" s="203">
        <v>941000000</v>
      </c>
      <c r="P5" s="203">
        <v>0</v>
      </c>
    </row>
    <row r="6" spans="1:16">
      <c r="A6" s="202">
        <v>1</v>
      </c>
      <c r="B6" s="202">
        <v>8126</v>
      </c>
      <c r="C6" s="202">
        <v>6199</v>
      </c>
      <c r="D6" s="202">
        <v>2</v>
      </c>
      <c r="E6" s="202">
        <v>1053629</v>
      </c>
      <c r="F6" s="202">
        <v>12</v>
      </c>
      <c r="G6" s="202">
        <v>560</v>
      </c>
      <c r="H6" s="202">
        <v>41</v>
      </c>
      <c r="I6" s="202">
        <v>0</v>
      </c>
      <c r="J6" s="202">
        <v>3161</v>
      </c>
      <c r="K6" s="202">
        <v>15</v>
      </c>
      <c r="L6" s="202">
        <v>0</v>
      </c>
      <c r="M6" s="203">
        <v>0</v>
      </c>
      <c r="N6" s="203">
        <v>0</v>
      </c>
      <c r="O6" s="203">
        <v>0</v>
      </c>
      <c r="P6" s="203">
        <v>0</v>
      </c>
    </row>
    <row r="7" spans="1:16">
      <c r="A7" s="202">
        <v>1</v>
      </c>
      <c r="B7" s="202">
        <v>8126</v>
      </c>
      <c r="C7" s="202">
        <v>6249</v>
      </c>
      <c r="D7" s="202">
        <v>2</v>
      </c>
      <c r="E7" s="202">
        <v>1053629</v>
      </c>
      <c r="F7" s="202">
        <v>12</v>
      </c>
      <c r="G7" s="202">
        <v>560</v>
      </c>
      <c r="H7" s="202">
        <v>41</v>
      </c>
      <c r="I7" s="202">
        <v>0</v>
      </c>
      <c r="J7" s="202">
        <v>3161</v>
      </c>
      <c r="K7" s="202">
        <v>12</v>
      </c>
      <c r="L7" s="202">
        <v>0</v>
      </c>
      <c r="M7" s="203">
        <v>0</v>
      </c>
      <c r="N7" s="203">
        <v>0</v>
      </c>
      <c r="O7" s="203">
        <v>220000000</v>
      </c>
      <c r="P7" s="203">
        <v>-220000000</v>
      </c>
    </row>
    <row r="8" spans="1:16">
      <c r="A8" s="202">
        <v>1</v>
      </c>
      <c r="B8" s="202">
        <v>8126</v>
      </c>
      <c r="C8" s="202">
        <v>6449</v>
      </c>
      <c r="D8" s="202">
        <v>2</v>
      </c>
      <c r="E8" s="202">
        <v>1053629</v>
      </c>
      <c r="F8" s="202">
        <v>12</v>
      </c>
      <c r="G8" s="202">
        <v>560</v>
      </c>
      <c r="H8" s="202">
        <v>41</v>
      </c>
      <c r="I8" s="202">
        <v>0</v>
      </c>
      <c r="J8" s="202">
        <v>3161</v>
      </c>
      <c r="K8" s="202">
        <v>12</v>
      </c>
      <c r="L8" s="202">
        <v>0</v>
      </c>
      <c r="M8" s="203">
        <v>0</v>
      </c>
      <c r="N8" s="203">
        <v>0</v>
      </c>
      <c r="O8" s="203">
        <v>3720000000</v>
      </c>
      <c r="P8" s="203">
        <v>-3720000000</v>
      </c>
    </row>
    <row r="9" spans="1:16">
      <c r="A9" s="202">
        <v>1</v>
      </c>
      <c r="B9" s="202">
        <v>8126</v>
      </c>
      <c r="C9" s="202">
        <v>6449</v>
      </c>
      <c r="D9" s="202">
        <v>2</v>
      </c>
      <c r="E9" s="202">
        <v>1053630</v>
      </c>
      <c r="F9" s="202">
        <v>12</v>
      </c>
      <c r="G9" s="202">
        <v>560</v>
      </c>
      <c r="H9" s="202">
        <v>11</v>
      </c>
      <c r="I9" s="202">
        <v>0</v>
      </c>
      <c r="J9" s="202">
        <v>3161</v>
      </c>
      <c r="K9" s="202">
        <v>12</v>
      </c>
      <c r="L9" s="202">
        <v>0</v>
      </c>
      <c r="M9" s="203">
        <v>0</v>
      </c>
      <c r="N9" s="203">
        <v>0</v>
      </c>
      <c r="O9" s="203">
        <v>0</v>
      </c>
      <c r="P9" s="203">
        <v>0</v>
      </c>
    </row>
    <row r="10" spans="1:16">
      <c r="A10" s="202">
        <v>1</v>
      </c>
      <c r="B10" s="202">
        <v>8126</v>
      </c>
      <c r="C10" s="202">
        <v>6449</v>
      </c>
      <c r="D10" s="202">
        <v>2</v>
      </c>
      <c r="E10" s="202">
        <v>1068322</v>
      </c>
      <c r="F10" s="202">
        <v>12</v>
      </c>
      <c r="G10" s="202">
        <v>560</v>
      </c>
      <c r="H10" s="202">
        <v>428</v>
      </c>
      <c r="I10" s="202">
        <v>0</v>
      </c>
      <c r="J10" s="202">
        <v>3161</v>
      </c>
      <c r="K10" s="202">
        <v>15</v>
      </c>
      <c r="L10" s="202">
        <v>0</v>
      </c>
      <c r="M10" s="203">
        <v>0</v>
      </c>
      <c r="N10" s="203">
        <v>0</v>
      </c>
      <c r="O10" s="203">
        <v>11050000</v>
      </c>
      <c r="P10" s="203">
        <v>-11050000</v>
      </c>
    </row>
    <row r="11" spans="1:16">
      <c r="A11" s="202">
        <v>1</v>
      </c>
      <c r="B11" s="202">
        <v>8126</v>
      </c>
      <c r="C11" s="202">
        <v>6502</v>
      </c>
      <c r="D11" s="202">
        <v>2</v>
      </c>
      <c r="E11" s="202">
        <v>1053629</v>
      </c>
      <c r="F11" s="202">
        <v>12</v>
      </c>
      <c r="G11" s="202">
        <v>560</v>
      </c>
      <c r="H11" s="202">
        <v>41</v>
      </c>
      <c r="I11" s="202">
        <v>0</v>
      </c>
      <c r="J11" s="202">
        <v>3161</v>
      </c>
      <c r="K11" s="202">
        <v>12</v>
      </c>
      <c r="L11" s="202">
        <v>0</v>
      </c>
      <c r="M11" s="203">
        <v>0</v>
      </c>
      <c r="N11" s="203">
        <v>0</v>
      </c>
      <c r="O11" s="203">
        <v>50000000</v>
      </c>
      <c r="P11" s="203">
        <v>-50000000</v>
      </c>
    </row>
    <row r="12" spans="1:16">
      <c r="A12" s="202">
        <v>1</v>
      </c>
      <c r="B12" s="202">
        <v>8126</v>
      </c>
      <c r="C12" s="202">
        <v>6503</v>
      </c>
      <c r="D12" s="202">
        <v>2</v>
      </c>
      <c r="E12" s="202">
        <v>1009002</v>
      </c>
      <c r="F12" s="202">
        <v>12</v>
      </c>
      <c r="G12" s="202">
        <v>560</v>
      </c>
      <c r="H12" s="202">
        <v>341</v>
      </c>
      <c r="I12" s="202">
        <v>0</v>
      </c>
      <c r="J12" s="202">
        <v>3161</v>
      </c>
      <c r="K12" s="202">
        <v>12</v>
      </c>
      <c r="L12" s="202">
        <v>0</v>
      </c>
      <c r="M12" s="203">
        <v>0</v>
      </c>
      <c r="N12" s="203">
        <v>0</v>
      </c>
      <c r="O12" s="203">
        <v>0</v>
      </c>
      <c r="P12" s="203">
        <v>0</v>
      </c>
    </row>
    <row r="13" spans="1:16">
      <c r="A13" s="202">
        <v>1</v>
      </c>
      <c r="B13" s="202">
        <v>8126</v>
      </c>
      <c r="C13" s="202">
        <v>6503</v>
      </c>
      <c r="D13" s="202">
        <v>2</v>
      </c>
      <c r="E13" s="202">
        <v>1009002</v>
      </c>
      <c r="F13" s="202">
        <v>12</v>
      </c>
      <c r="G13" s="202">
        <v>560</v>
      </c>
      <c r="H13" s="202">
        <v>428</v>
      </c>
      <c r="I13" s="202">
        <v>0</v>
      </c>
      <c r="J13" s="202">
        <v>3161</v>
      </c>
      <c r="K13" s="202">
        <v>12</v>
      </c>
      <c r="L13" s="202">
        <v>0</v>
      </c>
      <c r="M13" s="203">
        <v>0</v>
      </c>
      <c r="N13" s="203">
        <v>0</v>
      </c>
      <c r="O13" s="203">
        <v>101210000</v>
      </c>
      <c r="P13" s="203">
        <v>-101210000</v>
      </c>
    </row>
    <row r="14" spans="1:16">
      <c r="A14" s="202">
        <v>1</v>
      </c>
      <c r="B14" s="202">
        <v>8126</v>
      </c>
      <c r="C14" s="202">
        <v>6503</v>
      </c>
      <c r="D14" s="202">
        <v>2</v>
      </c>
      <c r="E14" s="202">
        <v>1053630</v>
      </c>
      <c r="F14" s="202">
        <v>12</v>
      </c>
      <c r="G14" s="202">
        <v>560</v>
      </c>
      <c r="H14" s="202">
        <v>11</v>
      </c>
      <c r="I14" s="202">
        <v>0</v>
      </c>
      <c r="J14" s="202">
        <v>3161</v>
      </c>
      <c r="K14" s="202">
        <v>12</v>
      </c>
      <c r="L14" s="202">
        <v>0</v>
      </c>
      <c r="M14" s="203">
        <v>100000000</v>
      </c>
      <c r="N14" s="203">
        <v>0</v>
      </c>
      <c r="O14" s="203">
        <v>100000000</v>
      </c>
      <c r="P14" s="203">
        <v>0</v>
      </c>
    </row>
    <row r="15" spans="1:16">
      <c r="A15" s="202">
        <v>1</v>
      </c>
      <c r="B15" s="202">
        <v>8126</v>
      </c>
      <c r="C15" s="202">
        <v>6503</v>
      </c>
      <c r="D15" s="202">
        <v>2</v>
      </c>
      <c r="E15" s="202">
        <v>1053798</v>
      </c>
      <c r="F15" s="202">
        <v>12</v>
      </c>
      <c r="G15" s="202">
        <v>560</v>
      </c>
      <c r="H15" s="202">
        <v>428</v>
      </c>
      <c r="I15" s="202">
        <v>0</v>
      </c>
      <c r="J15" s="202">
        <v>3161</v>
      </c>
      <c r="K15" s="202">
        <v>12</v>
      </c>
      <c r="L15" s="202">
        <v>0</v>
      </c>
      <c r="M15" s="203">
        <v>0</v>
      </c>
      <c r="N15" s="203">
        <v>0</v>
      </c>
      <c r="O15" s="203">
        <v>17091000</v>
      </c>
      <c r="P15" s="203">
        <v>-17091000</v>
      </c>
    </row>
    <row r="16" spans="1:16">
      <c r="A16" s="202">
        <v>1</v>
      </c>
      <c r="B16" s="202">
        <v>8126</v>
      </c>
      <c r="C16" s="202">
        <v>6503</v>
      </c>
      <c r="D16" s="202">
        <v>2</v>
      </c>
      <c r="E16" s="202">
        <v>1054198</v>
      </c>
      <c r="F16" s="202">
        <v>12</v>
      </c>
      <c r="G16" s="202">
        <v>560</v>
      </c>
      <c r="H16" s="202">
        <v>428</v>
      </c>
      <c r="I16" s="202">
        <v>0</v>
      </c>
      <c r="J16" s="202">
        <v>3161</v>
      </c>
      <c r="K16" s="202">
        <v>12</v>
      </c>
      <c r="L16" s="202">
        <v>0</v>
      </c>
      <c r="M16" s="203">
        <v>0</v>
      </c>
      <c r="N16" s="203">
        <v>0</v>
      </c>
      <c r="O16" s="203">
        <v>0</v>
      </c>
      <c r="P16" s="203">
        <v>0</v>
      </c>
    </row>
    <row r="17" spans="1:16">
      <c r="A17" s="202">
        <v>1</v>
      </c>
      <c r="B17" s="202">
        <v>8126</v>
      </c>
      <c r="C17" s="202">
        <v>6503</v>
      </c>
      <c r="D17" s="202">
        <v>2</v>
      </c>
      <c r="E17" s="202">
        <v>1068322</v>
      </c>
      <c r="F17" s="202">
        <v>12</v>
      </c>
      <c r="G17" s="202">
        <v>560</v>
      </c>
      <c r="H17" s="202">
        <v>428</v>
      </c>
      <c r="I17" s="202">
        <v>0</v>
      </c>
      <c r="J17" s="202">
        <v>3161</v>
      </c>
      <c r="K17" s="202">
        <v>12</v>
      </c>
      <c r="L17" s="202">
        <v>0</v>
      </c>
      <c r="M17" s="203">
        <v>0</v>
      </c>
      <c r="N17" s="203">
        <v>0</v>
      </c>
      <c r="O17" s="203">
        <v>0</v>
      </c>
      <c r="P17" s="203">
        <v>0</v>
      </c>
    </row>
    <row r="18" spans="1:16">
      <c r="A18" s="202">
        <v>1</v>
      </c>
      <c r="B18" s="202">
        <v>8126</v>
      </c>
      <c r="C18" s="202">
        <v>6503</v>
      </c>
      <c r="D18" s="202">
        <v>2</v>
      </c>
      <c r="E18" s="202">
        <v>1068322</v>
      </c>
      <c r="F18" s="202">
        <v>12</v>
      </c>
      <c r="G18" s="202">
        <v>560</v>
      </c>
      <c r="H18" s="202">
        <v>428</v>
      </c>
      <c r="I18" s="202">
        <v>0</v>
      </c>
      <c r="J18" s="202">
        <v>3161</v>
      </c>
      <c r="K18" s="202">
        <v>15</v>
      </c>
      <c r="L18" s="202">
        <v>0</v>
      </c>
      <c r="M18" s="203">
        <v>0</v>
      </c>
      <c r="N18" s="203">
        <v>0</v>
      </c>
      <c r="O18" s="203">
        <v>11700000</v>
      </c>
      <c r="P18" s="203">
        <v>-11700000</v>
      </c>
    </row>
    <row r="19" spans="1:16">
      <c r="A19" s="202">
        <v>1</v>
      </c>
      <c r="B19" s="202">
        <v>8126</v>
      </c>
      <c r="C19" s="202">
        <v>6549</v>
      </c>
      <c r="D19" s="202">
        <v>2</v>
      </c>
      <c r="E19" s="202">
        <v>1053630</v>
      </c>
      <c r="F19" s="202">
        <v>12</v>
      </c>
      <c r="G19" s="202">
        <v>560</v>
      </c>
      <c r="H19" s="202">
        <v>11</v>
      </c>
      <c r="I19" s="202">
        <v>0</v>
      </c>
      <c r="J19" s="202">
        <v>3161</v>
      </c>
      <c r="K19" s="202">
        <v>12</v>
      </c>
      <c r="L19" s="202">
        <v>0</v>
      </c>
      <c r="M19" s="203">
        <v>800000000</v>
      </c>
      <c r="N19" s="203">
        <v>0</v>
      </c>
      <c r="O19" s="203">
        <v>800000000</v>
      </c>
      <c r="P19" s="203">
        <v>0</v>
      </c>
    </row>
    <row r="20" spans="1:16">
      <c r="A20" s="202">
        <v>1</v>
      </c>
      <c r="B20" s="202">
        <v>8126</v>
      </c>
      <c r="C20" s="202">
        <v>6551</v>
      </c>
      <c r="D20" s="202">
        <v>2</v>
      </c>
      <c r="E20" s="202">
        <v>1053629</v>
      </c>
      <c r="F20" s="202">
        <v>12</v>
      </c>
      <c r="G20" s="202">
        <v>560</v>
      </c>
      <c r="H20" s="202">
        <v>41</v>
      </c>
      <c r="I20" s="202">
        <v>0</v>
      </c>
      <c r="J20" s="202">
        <v>3161</v>
      </c>
      <c r="K20" s="202">
        <v>12</v>
      </c>
      <c r="L20" s="202">
        <v>0</v>
      </c>
      <c r="M20" s="203">
        <v>0</v>
      </c>
      <c r="N20" s="203">
        <v>0</v>
      </c>
      <c r="O20" s="203">
        <v>0</v>
      </c>
      <c r="P20" s="203">
        <v>0</v>
      </c>
    </row>
    <row r="21" spans="1:16" customFormat="1">
      <c r="A21">
        <v>1</v>
      </c>
      <c r="B21">
        <v>8126</v>
      </c>
      <c r="C21">
        <v>6551</v>
      </c>
      <c r="D21">
        <v>2</v>
      </c>
      <c r="E21">
        <v>1068322</v>
      </c>
      <c r="F21">
        <v>12</v>
      </c>
      <c r="G21">
        <v>560</v>
      </c>
      <c r="H21">
        <v>428</v>
      </c>
      <c r="I21">
        <v>0</v>
      </c>
      <c r="J21">
        <v>3161</v>
      </c>
      <c r="K21">
        <v>15</v>
      </c>
      <c r="L21">
        <v>0</v>
      </c>
      <c r="M21" s="200">
        <v>0</v>
      </c>
      <c r="N21" s="200">
        <v>0</v>
      </c>
      <c r="O21" s="200">
        <v>11900000</v>
      </c>
      <c r="P21" s="200">
        <v>-11900000</v>
      </c>
    </row>
    <row r="22" spans="1:16">
      <c r="A22" s="202">
        <v>1</v>
      </c>
      <c r="B22" s="202">
        <v>8126</v>
      </c>
      <c r="C22" s="202">
        <v>6601</v>
      </c>
      <c r="D22" s="202">
        <v>2</v>
      </c>
      <c r="E22" s="202">
        <v>1053630</v>
      </c>
      <c r="F22" s="202">
        <v>12</v>
      </c>
      <c r="G22" s="202">
        <v>560</v>
      </c>
      <c r="H22" s="202">
        <v>11</v>
      </c>
      <c r="I22" s="202">
        <v>0</v>
      </c>
      <c r="J22" s="202">
        <v>3161</v>
      </c>
      <c r="K22" s="202">
        <v>12</v>
      </c>
      <c r="L22" s="202">
        <v>0</v>
      </c>
      <c r="M22" s="203">
        <v>30000000</v>
      </c>
      <c r="N22" s="203">
        <v>0</v>
      </c>
      <c r="O22" s="203">
        <v>30000000</v>
      </c>
      <c r="P22" s="203">
        <v>0</v>
      </c>
    </row>
    <row r="23" spans="1:16">
      <c r="A23" s="202">
        <v>1</v>
      </c>
      <c r="B23" s="202">
        <v>8126</v>
      </c>
      <c r="C23" s="202">
        <v>6601</v>
      </c>
      <c r="D23" s="202">
        <v>2</v>
      </c>
      <c r="E23" s="202">
        <v>1068322</v>
      </c>
      <c r="F23" s="202">
        <v>12</v>
      </c>
      <c r="G23" s="202">
        <v>560</v>
      </c>
      <c r="H23" s="202">
        <v>428</v>
      </c>
      <c r="I23" s="202">
        <v>0</v>
      </c>
      <c r="J23" s="202">
        <v>3161</v>
      </c>
      <c r="K23" s="202">
        <v>12</v>
      </c>
      <c r="L23" s="202">
        <v>0</v>
      </c>
      <c r="M23" s="203">
        <v>0</v>
      </c>
      <c r="N23" s="203">
        <v>0</v>
      </c>
      <c r="O23" s="203">
        <v>0</v>
      </c>
      <c r="P23" s="203">
        <v>0</v>
      </c>
    </row>
    <row r="24" spans="1:16">
      <c r="A24" s="202">
        <v>1</v>
      </c>
      <c r="B24" s="202">
        <v>8126</v>
      </c>
      <c r="C24" s="202">
        <v>6601</v>
      </c>
      <c r="D24" s="202">
        <v>2</v>
      </c>
      <c r="E24" s="202">
        <v>1068322</v>
      </c>
      <c r="F24" s="202">
        <v>12</v>
      </c>
      <c r="G24" s="202">
        <v>560</v>
      </c>
      <c r="H24" s="202">
        <v>428</v>
      </c>
      <c r="I24" s="202">
        <v>0</v>
      </c>
      <c r="J24" s="202">
        <v>3161</v>
      </c>
      <c r="K24" s="202">
        <v>15</v>
      </c>
      <c r="L24" s="202">
        <v>0</v>
      </c>
      <c r="M24" s="203">
        <v>0</v>
      </c>
      <c r="N24" s="203">
        <v>0</v>
      </c>
      <c r="O24" s="203">
        <v>690000</v>
      </c>
      <c r="P24" s="203">
        <v>-690000</v>
      </c>
    </row>
    <row r="25" spans="1:16">
      <c r="A25" s="202">
        <v>1</v>
      </c>
      <c r="B25" s="202">
        <v>8126</v>
      </c>
      <c r="C25" s="202">
        <v>6608</v>
      </c>
      <c r="D25" s="202">
        <v>2</v>
      </c>
      <c r="E25" s="202">
        <v>1053630</v>
      </c>
      <c r="F25" s="202">
        <v>12</v>
      </c>
      <c r="G25" s="202">
        <v>560</v>
      </c>
      <c r="H25" s="202">
        <v>11</v>
      </c>
      <c r="I25" s="202">
        <v>0</v>
      </c>
      <c r="J25" s="202">
        <v>3161</v>
      </c>
      <c r="K25" s="202">
        <v>12</v>
      </c>
      <c r="L25" s="202">
        <v>0</v>
      </c>
      <c r="M25" s="203">
        <v>112000000</v>
      </c>
      <c r="N25" s="203">
        <v>0</v>
      </c>
      <c r="O25" s="203">
        <v>112000000</v>
      </c>
      <c r="P25" s="203">
        <v>0</v>
      </c>
    </row>
    <row r="26" spans="1:16">
      <c r="A26" s="202">
        <v>1</v>
      </c>
      <c r="B26" s="202">
        <v>8126</v>
      </c>
      <c r="C26" s="202">
        <v>6649</v>
      </c>
      <c r="D26" s="202">
        <v>2</v>
      </c>
      <c r="E26" s="202">
        <v>1053630</v>
      </c>
      <c r="F26" s="202">
        <v>12</v>
      </c>
      <c r="G26" s="202">
        <v>560</v>
      </c>
      <c r="H26" s="202">
        <v>11</v>
      </c>
      <c r="I26" s="202">
        <v>0</v>
      </c>
      <c r="J26" s="202">
        <v>3161</v>
      </c>
      <c r="K26" s="202">
        <v>12</v>
      </c>
      <c r="L26" s="202">
        <v>0</v>
      </c>
      <c r="M26" s="203">
        <v>0</v>
      </c>
      <c r="N26" s="203">
        <v>0</v>
      </c>
      <c r="O26" s="203">
        <v>0</v>
      </c>
      <c r="P26" s="203">
        <v>0</v>
      </c>
    </row>
    <row r="27" spans="1:16">
      <c r="A27" s="202">
        <v>1</v>
      </c>
      <c r="B27" s="202">
        <v>8126</v>
      </c>
      <c r="C27" s="202">
        <v>6655</v>
      </c>
      <c r="D27" s="202">
        <v>2</v>
      </c>
      <c r="E27" s="202">
        <v>1068322</v>
      </c>
      <c r="F27" s="202">
        <v>12</v>
      </c>
      <c r="G27" s="202">
        <v>560</v>
      </c>
      <c r="H27" s="202">
        <v>428</v>
      </c>
      <c r="I27" s="202">
        <v>0</v>
      </c>
      <c r="J27" s="202">
        <v>3161</v>
      </c>
      <c r="K27" s="202">
        <v>12</v>
      </c>
      <c r="L27" s="202">
        <v>0</v>
      </c>
      <c r="M27" s="203">
        <v>0</v>
      </c>
      <c r="N27" s="203">
        <v>0</v>
      </c>
      <c r="O27" s="203">
        <v>0</v>
      </c>
      <c r="P27" s="203">
        <v>0</v>
      </c>
    </row>
    <row r="28" spans="1:16">
      <c r="A28" s="202">
        <v>1</v>
      </c>
      <c r="B28" s="202">
        <v>8126</v>
      </c>
      <c r="C28" s="202">
        <v>6655</v>
      </c>
      <c r="D28" s="202">
        <v>2</v>
      </c>
      <c r="E28" s="202">
        <v>1068322</v>
      </c>
      <c r="F28" s="202">
        <v>12</v>
      </c>
      <c r="G28" s="202">
        <v>560</v>
      </c>
      <c r="H28" s="202">
        <v>428</v>
      </c>
      <c r="I28" s="202">
        <v>0</v>
      </c>
      <c r="J28" s="202">
        <v>3161</v>
      </c>
      <c r="K28" s="202">
        <v>15</v>
      </c>
      <c r="L28" s="202">
        <v>0</v>
      </c>
      <c r="M28" s="203">
        <v>0</v>
      </c>
      <c r="N28" s="203">
        <v>0</v>
      </c>
      <c r="O28" s="203">
        <v>300000</v>
      </c>
      <c r="P28" s="203">
        <v>-300000</v>
      </c>
    </row>
    <row r="29" spans="1:16">
      <c r="A29" s="202">
        <v>1</v>
      </c>
      <c r="B29" s="202">
        <v>8126</v>
      </c>
      <c r="C29" s="202">
        <v>6699</v>
      </c>
      <c r="D29" s="202">
        <v>2</v>
      </c>
      <c r="E29" s="202">
        <v>1053629</v>
      </c>
      <c r="F29" s="202">
        <v>12</v>
      </c>
      <c r="G29" s="202">
        <v>560</v>
      </c>
      <c r="H29" s="202">
        <v>41</v>
      </c>
      <c r="I29" s="202">
        <v>0</v>
      </c>
      <c r="J29" s="202">
        <v>3161</v>
      </c>
      <c r="K29" s="202">
        <v>12</v>
      </c>
      <c r="L29" s="202">
        <v>0</v>
      </c>
      <c r="M29" s="203">
        <v>0</v>
      </c>
      <c r="N29" s="203">
        <v>0</v>
      </c>
      <c r="O29" s="203">
        <v>1242000000</v>
      </c>
      <c r="P29" s="203">
        <v>-1242000000</v>
      </c>
    </row>
    <row r="30" spans="1:16">
      <c r="A30" s="202">
        <v>1</v>
      </c>
      <c r="B30" s="202">
        <v>8126</v>
      </c>
      <c r="C30" s="202">
        <v>6699</v>
      </c>
      <c r="D30" s="202">
        <v>2</v>
      </c>
      <c r="E30" s="202">
        <v>1053629</v>
      </c>
      <c r="F30" s="202">
        <v>12</v>
      </c>
      <c r="G30" s="202">
        <v>560</v>
      </c>
      <c r="H30" s="202">
        <v>85</v>
      </c>
      <c r="I30" s="202">
        <v>0</v>
      </c>
      <c r="J30" s="202">
        <v>3161</v>
      </c>
      <c r="K30" s="202">
        <v>12</v>
      </c>
      <c r="L30" s="202">
        <v>0</v>
      </c>
      <c r="M30" s="203">
        <v>0</v>
      </c>
      <c r="N30" s="203">
        <v>0</v>
      </c>
      <c r="O30" s="203">
        <v>0</v>
      </c>
      <c r="P30" s="203">
        <v>0</v>
      </c>
    </row>
    <row r="31" spans="1:16" customFormat="1">
      <c r="A31">
        <v>1</v>
      </c>
      <c r="B31">
        <v>8126</v>
      </c>
      <c r="C31">
        <v>6699</v>
      </c>
      <c r="D31">
        <v>2</v>
      </c>
      <c r="E31">
        <v>1053630</v>
      </c>
      <c r="F31">
        <v>12</v>
      </c>
      <c r="G31">
        <v>560</v>
      </c>
      <c r="H31">
        <v>11</v>
      </c>
      <c r="I31">
        <v>0</v>
      </c>
      <c r="J31">
        <v>3161</v>
      </c>
      <c r="K31">
        <v>12</v>
      </c>
      <c r="L31">
        <v>0</v>
      </c>
      <c r="M31" s="200">
        <v>2046000000</v>
      </c>
      <c r="N31" s="200">
        <v>0</v>
      </c>
      <c r="O31" s="200">
        <v>2046000000</v>
      </c>
      <c r="P31" s="200">
        <v>0</v>
      </c>
    </row>
    <row r="32" spans="1:16">
      <c r="A32" s="202">
        <v>1</v>
      </c>
      <c r="B32" s="202">
        <v>8126</v>
      </c>
      <c r="C32" s="202">
        <v>6699</v>
      </c>
      <c r="D32" s="202">
        <v>2</v>
      </c>
      <c r="E32" s="202">
        <v>1053630</v>
      </c>
      <c r="F32" s="202">
        <v>12</v>
      </c>
      <c r="G32" s="202">
        <v>560</v>
      </c>
      <c r="H32" s="202">
        <v>11</v>
      </c>
      <c r="I32" s="202">
        <v>0</v>
      </c>
      <c r="J32" s="202">
        <v>3161</v>
      </c>
      <c r="K32" s="202">
        <v>15</v>
      </c>
      <c r="L32" s="202">
        <v>0</v>
      </c>
      <c r="M32" s="203">
        <v>0</v>
      </c>
      <c r="N32" s="203">
        <v>0</v>
      </c>
      <c r="O32" s="203">
        <v>0</v>
      </c>
      <c r="P32" s="203">
        <v>0</v>
      </c>
    </row>
    <row r="33" spans="1:16">
      <c r="A33" s="202">
        <v>1</v>
      </c>
      <c r="B33" s="202">
        <v>8126</v>
      </c>
      <c r="C33" s="202">
        <v>6699</v>
      </c>
      <c r="D33" s="202">
        <v>2</v>
      </c>
      <c r="E33" s="202">
        <v>1068322</v>
      </c>
      <c r="F33" s="202">
        <v>12</v>
      </c>
      <c r="G33" s="202">
        <v>560</v>
      </c>
      <c r="H33" s="202">
        <v>428</v>
      </c>
      <c r="I33" s="202">
        <v>0</v>
      </c>
      <c r="J33" s="202">
        <v>3161</v>
      </c>
      <c r="K33" s="202">
        <v>12</v>
      </c>
      <c r="L33" s="202">
        <v>0</v>
      </c>
      <c r="M33" s="203">
        <v>0</v>
      </c>
      <c r="N33" s="203">
        <v>0</v>
      </c>
      <c r="O33" s="203">
        <v>0</v>
      </c>
      <c r="P33" s="203">
        <v>0</v>
      </c>
    </row>
    <row r="34" spans="1:16">
      <c r="A34" s="202">
        <v>1</v>
      </c>
      <c r="B34" s="202">
        <v>8126</v>
      </c>
      <c r="C34" s="202">
        <v>6699</v>
      </c>
      <c r="D34" s="202">
        <v>2</v>
      </c>
      <c r="E34" s="202">
        <v>1068322</v>
      </c>
      <c r="F34" s="202">
        <v>12</v>
      </c>
      <c r="G34" s="202">
        <v>560</v>
      </c>
      <c r="H34" s="202">
        <v>428</v>
      </c>
      <c r="I34" s="202">
        <v>0</v>
      </c>
      <c r="J34" s="202">
        <v>3161</v>
      </c>
      <c r="K34" s="202">
        <v>15</v>
      </c>
      <c r="L34" s="202">
        <v>0</v>
      </c>
      <c r="M34" s="203">
        <v>0</v>
      </c>
      <c r="N34" s="203">
        <v>0</v>
      </c>
      <c r="O34" s="203">
        <v>1350000</v>
      </c>
      <c r="P34" s="203">
        <v>-1350000</v>
      </c>
    </row>
    <row r="35" spans="1:16">
      <c r="A35" s="202">
        <v>1</v>
      </c>
      <c r="B35" s="202">
        <v>8126</v>
      </c>
      <c r="C35" s="202">
        <v>6701</v>
      </c>
      <c r="D35" s="202">
        <v>2</v>
      </c>
      <c r="E35" s="202">
        <v>1009002</v>
      </c>
      <c r="F35" s="202">
        <v>12</v>
      </c>
      <c r="G35" s="202">
        <v>560</v>
      </c>
      <c r="H35" s="202">
        <v>341</v>
      </c>
      <c r="I35" s="202">
        <v>0</v>
      </c>
      <c r="J35" s="202">
        <v>3161</v>
      </c>
      <c r="K35" s="202">
        <v>12</v>
      </c>
      <c r="L35" s="202">
        <v>0</v>
      </c>
      <c r="M35" s="203">
        <v>0</v>
      </c>
      <c r="N35" s="203">
        <v>0</v>
      </c>
      <c r="O35" s="203">
        <v>0</v>
      </c>
      <c r="P35" s="203">
        <v>0</v>
      </c>
    </row>
    <row r="36" spans="1:16" customFormat="1">
      <c r="A36">
        <v>1</v>
      </c>
      <c r="B36">
        <v>8126</v>
      </c>
      <c r="C36">
        <v>6701</v>
      </c>
      <c r="D36">
        <v>2</v>
      </c>
      <c r="E36">
        <v>1053798</v>
      </c>
      <c r="F36">
        <v>12</v>
      </c>
      <c r="G36">
        <v>560</v>
      </c>
      <c r="H36">
        <v>428</v>
      </c>
      <c r="I36">
        <v>0</v>
      </c>
      <c r="J36">
        <v>3161</v>
      </c>
      <c r="K36">
        <v>12</v>
      </c>
      <c r="L36">
        <v>0</v>
      </c>
      <c r="M36" s="200">
        <v>0</v>
      </c>
      <c r="N36" s="200">
        <v>0</v>
      </c>
      <c r="O36" s="200">
        <v>2400000</v>
      </c>
      <c r="P36" s="200">
        <v>-2400000</v>
      </c>
    </row>
    <row r="37" spans="1:16">
      <c r="A37" s="202">
        <v>1</v>
      </c>
      <c r="B37" s="202">
        <v>8126</v>
      </c>
      <c r="C37" s="202">
        <v>6702</v>
      </c>
      <c r="D37" s="202">
        <v>2</v>
      </c>
      <c r="E37" s="202">
        <v>1009002</v>
      </c>
      <c r="F37" s="202">
        <v>12</v>
      </c>
      <c r="G37" s="202">
        <v>560</v>
      </c>
      <c r="H37" s="202">
        <v>341</v>
      </c>
      <c r="I37" s="202">
        <v>0</v>
      </c>
      <c r="J37" s="202">
        <v>3161</v>
      </c>
      <c r="K37" s="202">
        <v>12</v>
      </c>
      <c r="L37" s="202">
        <v>0</v>
      </c>
      <c r="M37" s="203">
        <v>0</v>
      </c>
      <c r="N37" s="203">
        <v>0</v>
      </c>
      <c r="O37" s="203">
        <v>0</v>
      </c>
      <c r="P37" s="203">
        <v>0</v>
      </c>
    </row>
    <row r="38" spans="1:16">
      <c r="A38" s="202">
        <v>1</v>
      </c>
      <c r="B38" s="202">
        <v>8126</v>
      </c>
      <c r="C38" s="202">
        <v>6702</v>
      </c>
      <c r="D38" s="202">
        <v>2</v>
      </c>
      <c r="E38" s="202">
        <v>1009002</v>
      </c>
      <c r="F38" s="202">
        <v>12</v>
      </c>
      <c r="G38" s="202">
        <v>560</v>
      </c>
      <c r="H38" s="202">
        <v>428</v>
      </c>
      <c r="I38" s="202">
        <v>0</v>
      </c>
      <c r="J38" s="202">
        <v>3161</v>
      </c>
      <c r="K38" s="202">
        <v>12</v>
      </c>
      <c r="L38" s="202">
        <v>0</v>
      </c>
      <c r="M38" s="203">
        <v>0</v>
      </c>
      <c r="N38" s="203">
        <v>0</v>
      </c>
      <c r="O38" s="203">
        <v>45000000</v>
      </c>
      <c r="P38" s="203">
        <v>-45000000</v>
      </c>
    </row>
    <row r="39" spans="1:16">
      <c r="A39" s="202">
        <v>1</v>
      </c>
      <c r="B39" s="202">
        <v>8126</v>
      </c>
      <c r="C39" s="202">
        <v>6702</v>
      </c>
      <c r="D39" s="202">
        <v>2</v>
      </c>
      <c r="E39" s="202">
        <v>1053798</v>
      </c>
      <c r="F39" s="202">
        <v>12</v>
      </c>
      <c r="G39" s="202">
        <v>560</v>
      </c>
      <c r="H39" s="202">
        <v>428</v>
      </c>
      <c r="I39" s="202">
        <v>0</v>
      </c>
      <c r="J39" s="202">
        <v>3161</v>
      </c>
      <c r="K39" s="202">
        <v>12</v>
      </c>
      <c r="L39" s="202">
        <v>0</v>
      </c>
      <c r="M39" s="203">
        <v>0</v>
      </c>
      <c r="N39" s="203">
        <v>0</v>
      </c>
      <c r="O39" s="203">
        <v>21860000</v>
      </c>
      <c r="P39" s="203">
        <v>-21860000</v>
      </c>
    </row>
    <row r="40" spans="1:16">
      <c r="A40" s="202">
        <v>1</v>
      </c>
      <c r="B40" s="202">
        <v>8126</v>
      </c>
      <c r="C40" s="202">
        <v>6702</v>
      </c>
      <c r="D40" s="202">
        <v>2</v>
      </c>
      <c r="E40" s="202">
        <v>1054198</v>
      </c>
      <c r="F40" s="202">
        <v>12</v>
      </c>
      <c r="G40" s="202">
        <v>560</v>
      </c>
      <c r="H40" s="202">
        <v>428</v>
      </c>
      <c r="I40" s="202">
        <v>0</v>
      </c>
      <c r="J40" s="202">
        <v>3161</v>
      </c>
      <c r="K40" s="202">
        <v>12</v>
      </c>
      <c r="L40" s="202">
        <v>0</v>
      </c>
      <c r="M40" s="203">
        <v>0</v>
      </c>
      <c r="N40" s="203">
        <v>0</v>
      </c>
      <c r="O40" s="203">
        <v>0</v>
      </c>
      <c r="P40" s="203">
        <v>0</v>
      </c>
    </row>
    <row r="41" spans="1:16">
      <c r="A41" s="202">
        <v>1</v>
      </c>
      <c r="B41" s="202">
        <v>8126</v>
      </c>
      <c r="C41" s="202">
        <v>6702</v>
      </c>
      <c r="D41" s="202">
        <v>2</v>
      </c>
      <c r="E41" s="202">
        <v>1068322</v>
      </c>
      <c r="F41" s="202">
        <v>12</v>
      </c>
      <c r="G41" s="202">
        <v>560</v>
      </c>
      <c r="H41" s="202">
        <v>428</v>
      </c>
      <c r="I41" s="202">
        <v>0</v>
      </c>
      <c r="J41" s="202">
        <v>3161</v>
      </c>
      <c r="K41" s="202">
        <v>12</v>
      </c>
      <c r="L41" s="202">
        <v>0</v>
      </c>
      <c r="M41" s="203">
        <v>0</v>
      </c>
      <c r="N41" s="203">
        <v>0</v>
      </c>
      <c r="O41" s="203">
        <v>0</v>
      </c>
      <c r="P41" s="203">
        <v>0</v>
      </c>
    </row>
    <row r="42" spans="1:16">
      <c r="A42" s="202">
        <v>1</v>
      </c>
      <c r="B42" s="202">
        <v>8126</v>
      </c>
      <c r="C42" s="202">
        <v>6702</v>
      </c>
      <c r="D42" s="202">
        <v>2</v>
      </c>
      <c r="E42" s="202">
        <v>1068322</v>
      </c>
      <c r="F42" s="202">
        <v>12</v>
      </c>
      <c r="G42" s="202">
        <v>560</v>
      </c>
      <c r="H42" s="202">
        <v>428</v>
      </c>
      <c r="I42" s="202">
        <v>0</v>
      </c>
      <c r="J42" s="202">
        <v>3161</v>
      </c>
      <c r="K42" s="202">
        <v>15</v>
      </c>
      <c r="L42" s="202">
        <v>0</v>
      </c>
      <c r="M42" s="203">
        <v>0</v>
      </c>
      <c r="N42" s="203">
        <v>0</v>
      </c>
      <c r="O42" s="203">
        <v>11250000</v>
      </c>
      <c r="P42" s="203">
        <v>-11250000</v>
      </c>
    </row>
    <row r="43" spans="1:16" customFormat="1">
      <c r="A43">
        <v>1</v>
      </c>
      <c r="B43">
        <v>8126</v>
      </c>
      <c r="C43">
        <v>6703</v>
      </c>
      <c r="D43">
        <v>2</v>
      </c>
      <c r="E43">
        <v>1009002</v>
      </c>
      <c r="F43">
        <v>12</v>
      </c>
      <c r="G43">
        <v>560</v>
      </c>
      <c r="H43">
        <v>341</v>
      </c>
      <c r="I43">
        <v>0</v>
      </c>
      <c r="J43">
        <v>3161</v>
      </c>
      <c r="K43">
        <v>12</v>
      </c>
      <c r="L43">
        <v>0</v>
      </c>
      <c r="M43" s="200">
        <v>0</v>
      </c>
      <c r="N43" s="200">
        <v>0</v>
      </c>
      <c r="O43" s="200">
        <v>0</v>
      </c>
      <c r="P43" s="200">
        <v>0</v>
      </c>
    </row>
    <row r="44" spans="1:16">
      <c r="A44" s="202">
        <v>1</v>
      </c>
      <c r="B44" s="202">
        <v>8126</v>
      </c>
      <c r="C44" s="202">
        <v>6703</v>
      </c>
      <c r="D44" s="202">
        <v>2</v>
      </c>
      <c r="E44" s="202">
        <v>1009002</v>
      </c>
      <c r="F44" s="202">
        <v>12</v>
      </c>
      <c r="G44" s="202">
        <v>560</v>
      </c>
      <c r="H44" s="202">
        <v>428</v>
      </c>
      <c r="I44" s="202">
        <v>0</v>
      </c>
      <c r="J44" s="202">
        <v>3161</v>
      </c>
      <c r="K44" s="202">
        <v>12</v>
      </c>
      <c r="L44" s="202">
        <v>0</v>
      </c>
      <c r="M44" s="203">
        <v>0</v>
      </c>
      <c r="N44" s="203">
        <v>0</v>
      </c>
      <c r="O44" s="203">
        <v>44450000</v>
      </c>
      <c r="P44" s="203">
        <v>-44450000</v>
      </c>
    </row>
    <row r="45" spans="1:16">
      <c r="A45" s="202">
        <v>1</v>
      </c>
      <c r="B45" s="202">
        <v>8126</v>
      </c>
      <c r="C45" s="202">
        <v>6703</v>
      </c>
      <c r="D45" s="202">
        <v>2</v>
      </c>
      <c r="E45" s="202">
        <v>1053798</v>
      </c>
      <c r="F45" s="202">
        <v>12</v>
      </c>
      <c r="G45" s="202">
        <v>560</v>
      </c>
      <c r="H45" s="202">
        <v>428</v>
      </c>
      <c r="I45" s="202">
        <v>0</v>
      </c>
      <c r="J45" s="202">
        <v>3161</v>
      </c>
      <c r="K45" s="202">
        <v>12</v>
      </c>
      <c r="L45" s="202">
        <v>0</v>
      </c>
      <c r="M45" s="203">
        <v>0</v>
      </c>
      <c r="N45" s="203">
        <v>0</v>
      </c>
      <c r="O45" s="203">
        <v>28250000</v>
      </c>
      <c r="P45" s="203">
        <v>-28250000</v>
      </c>
    </row>
    <row r="46" spans="1:16">
      <c r="A46" s="202">
        <v>1</v>
      </c>
      <c r="B46" s="202">
        <v>8126</v>
      </c>
      <c r="C46" s="202">
        <v>6703</v>
      </c>
      <c r="D46" s="202">
        <v>2</v>
      </c>
      <c r="E46" s="202">
        <v>1054198</v>
      </c>
      <c r="F46" s="202">
        <v>12</v>
      </c>
      <c r="G46" s="202">
        <v>560</v>
      </c>
      <c r="H46" s="202">
        <v>428</v>
      </c>
      <c r="I46" s="202">
        <v>0</v>
      </c>
      <c r="J46" s="202">
        <v>3161</v>
      </c>
      <c r="K46" s="202">
        <v>12</v>
      </c>
      <c r="L46" s="202">
        <v>0</v>
      </c>
      <c r="M46" s="203">
        <v>0</v>
      </c>
      <c r="N46" s="203">
        <v>0</v>
      </c>
      <c r="O46" s="203">
        <v>0</v>
      </c>
      <c r="P46" s="203">
        <v>0</v>
      </c>
    </row>
    <row r="47" spans="1:16">
      <c r="A47" s="202">
        <v>1</v>
      </c>
      <c r="B47" s="202">
        <v>8126</v>
      </c>
      <c r="C47" s="202">
        <v>6703</v>
      </c>
      <c r="D47" s="202">
        <v>2</v>
      </c>
      <c r="E47" s="202">
        <v>1068322</v>
      </c>
      <c r="F47" s="202">
        <v>12</v>
      </c>
      <c r="G47" s="202">
        <v>560</v>
      </c>
      <c r="H47" s="202">
        <v>428</v>
      </c>
      <c r="I47" s="202">
        <v>0</v>
      </c>
      <c r="J47" s="202">
        <v>3161</v>
      </c>
      <c r="K47" s="202">
        <v>12</v>
      </c>
      <c r="L47" s="202">
        <v>0</v>
      </c>
      <c r="M47" s="203">
        <v>0</v>
      </c>
      <c r="N47" s="203">
        <v>0</v>
      </c>
      <c r="O47" s="203">
        <v>0</v>
      </c>
      <c r="P47" s="203">
        <v>0</v>
      </c>
    </row>
    <row r="48" spans="1:16">
      <c r="A48" s="202">
        <v>1</v>
      </c>
      <c r="B48" s="202">
        <v>8126</v>
      </c>
      <c r="C48" s="202">
        <v>6703</v>
      </c>
      <c r="D48" s="202">
        <v>2</v>
      </c>
      <c r="E48" s="202">
        <v>1068322</v>
      </c>
      <c r="F48" s="202">
        <v>12</v>
      </c>
      <c r="G48" s="202">
        <v>560</v>
      </c>
      <c r="H48" s="202">
        <v>428</v>
      </c>
      <c r="I48" s="202">
        <v>0</v>
      </c>
      <c r="J48" s="202">
        <v>3161</v>
      </c>
      <c r="K48" s="202">
        <v>15</v>
      </c>
      <c r="L48" s="202">
        <v>0</v>
      </c>
      <c r="M48" s="203">
        <v>0</v>
      </c>
      <c r="N48" s="203">
        <v>0</v>
      </c>
      <c r="O48" s="203">
        <v>8100000</v>
      </c>
      <c r="P48" s="203">
        <v>-8100000</v>
      </c>
    </row>
    <row r="49" spans="1:16">
      <c r="A49" s="202">
        <v>1</v>
      </c>
      <c r="B49" s="202">
        <v>8126</v>
      </c>
      <c r="C49" s="202">
        <v>6749</v>
      </c>
      <c r="D49" s="202">
        <v>2</v>
      </c>
      <c r="E49" s="202">
        <v>1053629</v>
      </c>
      <c r="F49" s="202">
        <v>12</v>
      </c>
      <c r="G49" s="202">
        <v>560</v>
      </c>
      <c r="H49" s="202">
        <v>41</v>
      </c>
      <c r="I49" s="202">
        <v>0</v>
      </c>
      <c r="J49" s="202">
        <v>3161</v>
      </c>
      <c r="K49" s="202">
        <v>12</v>
      </c>
      <c r="L49" s="202">
        <v>0</v>
      </c>
      <c r="M49" s="203">
        <v>0</v>
      </c>
      <c r="N49" s="203">
        <v>0</v>
      </c>
      <c r="O49" s="203">
        <v>560000000</v>
      </c>
      <c r="P49" s="203">
        <v>-560000000</v>
      </c>
    </row>
    <row r="50" spans="1:16">
      <c r="A50" s="202">
        <v>1</v>
      </c>
      <c r="B50" s="202">
        <v>8126</v>
      </c>
      <c r="C50" s="202">
        <v>6749</v>
      </c>
      <c r="D50" s="202">
        <v>2</v>
      </c>
      <c r="E50" s="202">
        <v>1053630</v>
      </c>
      <c r="F50" s="202">
        <v>12</v>
      </c>
      <c r="G50" s="202">
        <v>560</v>
      </c>
      <c r="H50" s="202">
        <v>11</v>
      </c>
      <c r="I50" s="202">
        <v>0</v>
      </c>
      <c r="J50" s="202">
        <v>3161</v>
      </c>
      <c r="K50" s="202">
        <v>12</v>
      </c>
      <c r="L50" s="202">
        <v>0</v>
      </c>
      <c r="M50" s="203">
        <v>300000000</v>
      </c>
      <c r="N50" s="203">
        <v>0</v>
      </c>
      <c r="O50" s="203">
        <v>300000000</v>
      </c>
      <c r="P50" s="203">
        <v>0</v>
      </c>
    </row>
    <row r="51" spans="1:16">
      <c r="A51" s="202">
        <v>1</v>
      </c>
      <c r="B51" s="202">
        <v>8126</v>
      </c>
      <c r="C51" s="202">
        <v>6849</v>
      </c>
      <c r="D51" s="202">
        <v>2</v>
      </c>
      <c r="E51" s="202">
        <v>1053629</v>
      </c>
      <c r="F51" s="202">
        <v>12</v>
      </c>
      <c r="G51" s="202">
        <v>560</v>
      </c>
      <c r="H51" s="202">
        <v>41</v>
      </c>
      <c r="I51" s="202">
        <v>0</v>
      </c>
      <c r="J51" s="202">
        <v>3161</v>
      </c>
      <c r="K51" s="202">
        <v>12</v>
      </c>
      <c r="L51" s="202">
        <v>0</v>
      </c>
      <c r="M51" s="203">
        <v>0</v>
      </c>
      <c r="N51" s="203">
        <v>0</v>
      </c>
      <c r="O51" s="203">
        <v>0</v>
      </c>
      <c r="P51" s="203">
        <v>0</v>
      </c>
    </row>
    <row r="52" spans="1:16" customFormat="1">
      <c r="A52">
        <v>1</v>
      </c>
      <c r="B52">
        <v>8126</v>
      </c>
      <c r="C52">
        <v>6849</v>
      </c>
      <c r="D52">
        <v>2</v>
      </c>
      <c r="E52">
        <v>1053630</v>
      </c>
      <c r="F52">
        <v>12</v>
      </c>
      <c r="G52">
        <v>560</v>
      </c>
      <c r="H52">
        <v>11</v>
      </c>
      <c r="I52">
        <v>0</v>
      </c>
      <c r="J52">
        <v>3161</v>
      </c>
      <c r="K52">
        <v>12</v>
      </c>
      <c r="L52">
        <v>0</v>
      </c>
      <c r="M52" s="200">
        <v>0</v>
      </c>
      <c r="N52" s="200">
        <v>0</v>
      </c>
      <c r="O52" s="200">
        <v>0</v>
      </c>
      <c r="P52" s="200">
        <v>0</v>
      </c>
    </row>
    <row r="53" spans="1:16">
      <c r="A53" s="202">
        <v>1</v>
      </c>
      <c r="B53" s="202">
        <v>8126</v>
      </c>
      <c r="C53" s="202">
        <v>6899</v>
      </c>
      <c r="D53" s="202">
        <v>2</v>
      </c>
      <c r="E53" s="202">
        <v>1053629</v>
      </c>
      <c r="F53" s="202">
        <v>12</v>
      </c>
      <c r="G53" s="202">
        <v>560</v>
      </c>
      <c r="H53" s="202">
        <v>41</v>
      </c>
      <c r="I53" s="202">
        <v>0</v>
      </c>
      <c r="J53" s="202">
        <v>3161</v>
      </c>
      <c r="K53" s="202">
        <v>12</v>
      </c>
      <c r="L53" s="202">
        <v>0</v>
      </c>
      <c r="M53" s="203">
        <v>0</v>
      </c>
      <c r="N53" s="203">
        <v>0</v>
      </c>
      <c r="O53" s="203">
        <v>346000000</v>
      </c>
      <c r="P53" s="203">
        <v>-346000000</v>
      </c>
    </row>
    <row r="54" spans="1:16">
      <c r="A54" s="202">
        <v>1</v>
      </c>
      <c r="B54" s="202">
        <v>8126</v>
      </c>
      <c r="C54" s="202">
        <v>6899</v>
      </c>
      <c r="D54" s="202">
        <v>2</v>
      </c>
      <c r="E54" s="202">
        <v>1053630</v>
      </c>
      <c r="F54" s="202">
        <v>12</v>
      </c>
      <c r="G54" s="202">
        <v>560</v>
      </c>
      <c r="H54" s="202">
        <v>11</v>
      </c>
      <c r="I54" s="202">
        <v>0</v>
      </c>
      <c r="J54" s="202">
        <v>3161</v>
      </c>
      <c r="K54" s="202">
        <v>12</v>
      </c>
      <c r="L54" s="202">
        <v>0</v>
      </c>
      <c r="M54" s="203">
        <v>150000000</v>
      </c>
      <c r="N54" s="203">
        <v>0</v>
      </c>
      <c r="O54" s="203">
        <v>150000000</v>
      </c>
      <c r="P54" s="203">
        <v>0</v>
      </c>
    </row>
    <row r="55" spans="1:16">
      <c r="A55" s="202">
        <v>1</v>
      </c>
      <c r="B55" s="202">
        <v>8126</v>
      </c>
      <c r="C55" s="202">
        <v>6901</v>
      </c>
      <c r="D55" s="202">
        <v>2</v>
      </c>
      <c r="E55" s="202">
        <v>1053630</v>
      </c>
      <c r="F55" s="202">
        <v>12</v>
      </c>
      <c r="G55" s="202">
        <v>560</v>
      </c>
      <c r="H55" s="202">
        <v>11</v>
      </c>
      <c r="I55" s="202">
        <v>0</v>
      </c>
      <c r="J55" s="202">
        <v>3161</v>
      </c>
      <c r="K55" s="202">
        <v>12</v>
      </c>
      <c r="L55" s="202">
        <v>0</v>
      </c>
      <c r="M55" s="203">
        <v>0</v>
      </c>
      <c r="N55" s="203">
        <v>0</v>
      </c>
      <c r="O55" s="203">
        <v>0</v>
      </c>
      <c r="P55" s="203">
        <v>0</v>
      </c>
    </row>
    <row r="56" spans="1:16" customFormat="1">
      <c r="A56">
        <v>1</v>
      </c>
      <c r="B56">
        <v>8126</v>
      </c>
      <c r="C56">
        <v>6907</v>
      </c>
      <c r="D56">
        <v>2</v>
      </c>
      <c r="E56">
        <v>1053630</v>
      </c>
      <c r="F56">
        <v>12</v>
      </c>
      <c r="G56">
        <v>560</v>
      </c>
      <c r="H56">
        <v>11</v>
      </c>
      <c r="I56">
        <v>0</v>
      </c>
      <c r="J56">
        <v>3161</v>
      </c>
      <c r="K56">
        <v>12</v>
      </c>
      <c r="L56">
        <v>0</v>
      </c>
      <c r="M56" s="200">
        <v>2927331000</v>
      </c>
      <c r="N56" s="200">
        <v>0</v>
      </c>
      <c r="O56" s="200">
        <v>2927331000</v>
      </c>
      <c r="P56" s="200">
        <v>0</v>
      </c>
    </row>
    <row r="57" spans="1:16">
      <c r="A57" s="202">
        <v>1</v>
      </c>
      <c r="B57" s="202">
        <v>8126</v>
      </c>
      <c r="C57" s="202">
        <v>6913</v>
      </c>
      <c r="D57" s="202">
        <v>2</v>
      </c>
      <c r="E57" s="202">
        <v>1068322</v>
      </c>
      <c r="F57" s="202">
        <v>12</v>
      </c>
      <c r="G57" s="202">
        <v>560</v>
      </c>
      <c r="H57" s="202">
        <v>428</v>
      </c>
      <c r="I57" s="202">
        <v>0</v>
      </c>
      <c r="J57" s="202">
        <v>3161</v>
      </c>
      <c r="K57" s="202">
        <v>15</v>
      </c>
      <c r="L57" s="202">
        <v>0</v>
      </c>
      <c r="M57" s="203">
        <v>0</v>
      </c>
      <c r="N57" s="203">
        <v>0</v>
      </c>
      <c r="O57" s="203">
        <v>5560000</v>
      </c>
      <c r="P57" s="203">
        <v>-5560000</v>
      </c>
    </row>
    <row r="58" spans="1:16">
      <c r="A58" s="202">
        <v>1</v>
      </c>
      <c r="B58" s="202">
        <v>8126</v>
      </c>
      <c r="C58" s="202">
        <v>6922</v>
      </c>
      <c r="D58" s="202">
        <v>2</v>
      </c>
      <c r="E58" s="202">
        <v>1053630</v>
      </c>
      <c r="F58" s="202">
        <v>12</v>
      </c>
      <c r="G58" s="202">
        <v>560</v>
      </c>
      <c r="H58" s="202">
        <v>11</v>
      </c>
      <c r="I58" s="202">
        <v>0</v>
      </c>
      <c r="J58" s="202">
        <v>3161</v>
      </c>
      <c r="K58" s="202">
        <v>12</v>
      </c>
      <c r="L58" s="202">
        <v>0</v>
      </c>
      <c r="M58" s="203">
        <v>0</v>
      </c>
      <c r="N58" s="203">
        <v>0</v>
      </c>
      <c r="O58" s="203">
        <v>0</v>
      </c>
      <c r="P58" s="203">
        <v>0</v>
      </c>
    </row>
    <row r="59" spans="1:16" customFormat="1">
      <c r="A59">
        <v>1</v>
      </c>
      <c r="B59">
        <v>8126</v>
      </c>
      <c r="C59">
        <v>6949</v>
      </c>
      <c r="D59">
        <v>2</v>
      </c>
      <c r="E59">
        <v>1053629</v>
      </c>
      <c r="F59">
        <v>12</v>
      </c>
      <c r="G59">
        <v>560</v>
      </c>
      <c r="H59">
        <v>41</v>
      </c>
      <c r="I59">
        <v>0</v>
      </c>
      <c r="J59">
        <v>3161</v>
      </c>
      <c r="K59">
        <v>12</v>
      </c>
      <c r="L59">
        <v>0</v>
      </c>
      <c r="M59" s="200">
        <v>0</v>
      </c>
      <c r="N59" s="200">
        <v>0</v>
      </c>
      <c r="O59" s="200">
        <v>3372000000</v>
      </c>
      <c r="P59" s="200">
        <v>-3372000000</v>
      </c>
    </row>
    <row r="60" spans="1:16">
      <c r="A60" s="202">
        <v>1</v>
      </c>
      <c r="B60" s="202">
        <v>8126</v>
      </c>
      <c r="C60" s="202">
        <v>6949</v>
      </c>
      <c r="D60" s="202">
        <v>2</v>
      </c>
      <c r="E60" s="202">
        <v>1053630</v>
      </c>
      <c r="F60" s="202">
        <v>12</v>
      </c>
      <c r="G60" s="202">
        <v>560</v>
      </c>
      <c r="H60" s="202">
        <v>11</v>
      </c>
      <c r="I60" s="202">
        <v>0</v>
      </c>
      <c r="J60" s="202">
        <v>3161</v>
      </c>
      <c r="K60" s="202">
        <v>12</v>
      </c>
      <c r="L60" s="202">
        <v>0</v>
      </c>
      <c r="M60" s="203">
        <v>2565000000</v>
      </c>
      <c r="N60" s="203">
        <v>0</v>
      </c>
      <c r="O60" s="203">
        <v>2565000000</v>
      </c>
      <c r="P60" s="203">
        <v>0</v>
      </c>
    </row>
    <row r="61" spans="1:16">
      <c r="A61" s="202">
        <v>1</v>
      </c>
      <c r="B61" s="202">
        <v>8126</v>
      </c>
      <c r="C61" s="202">
        <v>6949</v>
      </c>
      <c r="D61" s="202">
        <v>2</v>
      </c>
      <c r="E61" s="202">
        <v>1053630</v>
      </c>
      <c r="F61" s="202">
        <v>12</v>
      </c>
      <c r="G61" s="202">
        <v>560</v>
      </c>
      <c r="H61" s="202">
        <v>11</v>
      </c>
      <c r="I61" s="202">
        <v>0</v>
      </c>
      <c r="J61" s="202">
        <v>3161</v>
      </c>
      <c r="K61" s="202">
        <v>15</v>
      </c>
      <c r="L61" s="202">
        <v>0</v>
      </c>
      <c r="M61" s="203">
        <v>1623380000</v>
      </c>
      <c r="N61" s="203">
        <v>0</v>
      </c>
      <c r="O61" s="203">
        <v>1623380000</v>
      </c>
      <c r="P61" s="203">
        <v>0</v>
      </c>
    </row>
    <row r="62" spans="1:16">
      <c r="A62" s="202">
        <v>1</v>
      </c>
      <c r="B62" s="202">
        <v>8126</v>
      </c>
      <c r="C62" s="202">
        <v>6955</v>
      </c>
      <c r="D62" s="202">
        <v>2</v>
      </c>
      <c r="E62" s="202">
        <v>1053629</v>
      </c>
      <c r="F62" s="202">
        <v>12</v>
      </c>
      <c r="G62" s="202">
        <v>560</v>
      </c>
      <c r="H62" s="202">
        <v>41</v>
      </c>
      <c r="I62" s="202">
        <v>0</v>
      </c>
      <c r="J62" s="202">
        <v>3161</v>
      </c>
      <c r="K62" s="202">
        <v>12</v>
      </c>
      <c r="L62" s="202">
        <v>0</v>
      </c>
      <c r="M62" s="203">
        <v>0</v>
      </c>
      <c r="N62" s="203">
        <v>0</v>
      </c>
      <c r="O62" s="203">
        <v>120000000</v>
      </c>
      <c r="P62" s="203">
        <v>-120000000</v>
      </c>
    </row>
    <row r="63" spans="1:16">
      <c r="A63" s="202">
        <v>1</v>
      </c>
      <c r="B63" s="202">
        <v>8126</v>
      </c>
      <c r="C63" s="202">
        <v>6999</v>
      </c>
      <c r="D63" s="202">
        <v>2</v>
      </c>
      <c r="E63" s="202">
        <v>1053629</v>
      </c>
      <c r="F63" s="202">
        <v>12</v>
      </c>
      <c r="G63" s="202">
        <v>560</v>
      </c>
      <c r="H63" s="202">
        <v>41</v>
      </c>
      <c r="I63" s="202">
        <v>0</v>
      </c>
      <c r="J63" s="202">
        <v>3161</v>
      </c>
      <c r="K63" s="202">
        <v>12</v>
      </c>
      <c r="L63" s="202">
        <v>0</v>
      </c>
      <c r="M63" s="203">
        <v>0</v>
      </c>
      <c r="N63" s="203">
        <v>0</v>
      </c>
      <c r="O63" s="203">
        <v>8169000000</v>
      </c>
      <c r="P63" s="203">
        <v>-8169000000</v>
      </c>
    </row>
    <row r="64" spans="1:16">
      <c r="A64" s="202">
        <v>1</v>
      </c>
      <c r="B64" s="202">
        <v>8126</v>
      </c>
      <c r="C64" s="202">
        <v>6999</v>
      </c>
      <c r="D64" s="202">
        <v>2</v>
      </c>
      <c r="E64" s="202">
        <v>1053630</v>
      </c>
      <c r="F64" s="202">
        <v>12</v>
      </c>
      <c r="G64" s="202">
        <v>560</v>
      </c>
      <c r="H64" s="202">
        <v>11</v>
      </c>
      <c r="I64" s="202">
        <v>0</v>
      </c>
      <c r="J64" s="202">
        <v>3161</v>
      </c>
      <c r="K64" s="202">
        <v>12</v>
      </c>
      <c r="L64" s="202">
        <v>0</v>
      </c>
      <c r="M64" s="203">
        <v>700000000</v>
      </c>
      <c r="N64" s="203">
        <v>0</v>
      </c>
      <c r="O64" s="203">
        <v>700000000</v>
      </c>
      <c r="P64" s="203">
        <v>0</v>
      </c>
    </row>
    <row r="65" spans="1:16" customFormat="1">
      <c r="A65">
        <v>1</v>
      </c>
      <c r="B65">
        <v>8126</v>
      </c>
      <c r="C65">
        <v>6999</v>
      </c>
      <c r="D65">
        <v>2</v>
      </c>
      <c r="E65">
        <v>1053630</v>
      </c>
      <c r="F65">
        <v>12</v>
      </c>
      <c r="G65">
        <v>560</v>
      </c>
      <c r="H65">
        <v>11</v>
      </c>
      <c r="I65">
        <v>0</v>
      </c>
      <c r="J65">
        <v>3161</v>
      </c>
      <c r="K65">
        <v>15</v>
      </c>
      <c r="L65">
        <v>0</v>
      </c>
      <c r="M65" s="200">
        <v>1235000000</v>
      </c>
      <c r="N65" s="200">
        <v>0</v>
      </c>
      <c r="O65" s="200">
        <v>1235000000</v>
      </c>
      <c r="P65" s="200">
        <v>0</v>
      </c>
    </row>
    <row r="66" spans="1:16">
      <c r="A66" s="202">
        <v>1</v>
      </c>
      <c r="B66" s="202">
        <v>8126</v>
      </c>
      <c r="C66" s="202">
        <v>7001</v>
      </c>
      <c r="D66" s="202">
        <v>2</v>
      </c>
      <c r="E66" s="202">
        <v>1053629</v>
      </c>
      <c r="F66" s="202">
        <v>12</v>
      </c>
      <c r="G66" s="202">
        <v>560</v>
      </c>
      <c r="H66" s="202">
        <v>41</v>
      </c>
      <c r="I66" s="202">
        <v>0</v>
      </c>
      <c r="J66" s="202">
        <v>3161</v>
      </c>
      <c r="K66" s="202">
        <v>12</v>
      </c>
      <c r="L66" s="202">
        <v>0</v>
      </c>
      <c r="M66" s="203">
        <v>0</v>
      </c>
      <c r="N66" s="203">
        <v>0</v>
      </c>
      <c r="O66" s="203">
        <v>200000000</v>
      </c>
      <c r="P66" s="203">
        <v>-200000000</v>
      </c>
    </row>
    <row r="67" spans="1:16">
      <c r="A67" s="202">
        <v>1</v>
      </c>
      <c r="B67" s="202">
        <v>8126</v>
      </c>
      <c r="C67" s="202">
        <v>7001</v>
      </c>
      <c r="D67" s="202">
        <v>2</v>
      </c>
      <c r="E67" s="202">
        <v>1053630</v>
      </c>
      <c r="F67" s="202">
        <v>12</v>
      </c>
      <c r="G67" s="202">
        <v>560</v>
      </c>
      <c r="H67" s="202">
        <v>11</v>
      </c>
      <c r="I67" s="202">
        <v>0</v>
      </c>
      <c r="J67" s="202">
        <v>3161</v>
      </c>
      <c r="K67" s="202">
        <v>12</v>
      </c>
      <c r="L67" s="202">
        <v>0</v>
      </c>
      <c r="M67" s="203">
        <v>80000000</v>
      </c>
      <c r="N67" s="203">
        <v>0</v>
      </c>
      <c r="O67" s="203">
        <v>80000000</v>
      </c>
      <c r="P67" s="203">
        <v>0</v>
      </c>
    </row>
    <row r="68" spans="1:16">
      <c r="A68" s="202">
        <v>1</v>
      </c>
      <c r="B68" s="202">
        <v>8126</v>
      </c>
      <c r="C68" s="202">
        <v>7004</v>
      </c>
      <c r="D68" s="202">
        <v>2</v>
      </c>
      <c r="E68" s="202">
        <v>1053629</v>
      </c>
      <c r="F68" s="202">
        <v>12</v>
      </c>
      <c r="G68" s="202">
        <v>560</v>
      </c>
      <c r="H68" s="202">
        <v>41</v>
      </c>
      <c r="I68" s="202">
        <v>0</v>
      </c>
      <c r="J68" s="202">
        <v>3161</v>
      </c>
      <c r="K68" s="202">
        <v>12</v>
      </c>
      <c r="L68" s="202">
        <v>0</v>
      </c>
      <c r="M68" s="203">
        <v>0</v>
      </c>
      <c r="N68" s="203">
        <v>0</v>
      </c>
      <c r="O68" s="203">
        <v>3822000000</v>
      </c>
      <c r="P68" s="203">
        <v>-3822000000</v>
      </c>
    </row>
    <row r="69" spans="1:16">
      <c r="A69" s="202">
        <v>1</v>
      </c>
      <c r="B69" s="202">
        <v>8126</v>
      </c>
      <c r="C69" s="202">
        <v>7004</v>
      </c>
      <c r="D69" s="202">
        <v>2</v>
      </c>
      <c r="E69" s="202">
        <v>1053629</v>
      </c>
      <c r="F69" s="202">
        <v>12</v>
      </c>
      <c r="G69" s="202">
        <v>560</v>
      </c>
      <c r="H69" s="202">
        <v>41</v>
      </c>
      <c r="I69" s="202">
        <v>0</v>
      </c>
      <c r="J69" s="202">
        <v>3161</v>
      </c>
      <c r="K69" s="202">
        <v>15</v>
      </c>
      <c r="L69" s="202">
        <v>0</v>
      </c>
      <c r="M69" s="203">
        <v>0</v>
      </c>
      <c r="N69" s="203">
        <v>0</v>
      </c>
      <c r="O69" s="203">
        <v>0</v>
      </c>
      <c r="P69" s="203">
        <v>0</v>
      </c>
    </row>
    <row r="70" spans="1:16">
      <c r="A70" s="202">
        <v>1</v>
      </c>
      <c r="B70" s="202">
        <v>8126</v>
      </c>
      <c r="C70" s="202">
        <v>7004</v>
      </c>
      <c r="D70" s="202">
        <v>2</v>
      </c>
      <c r="E70" s="202">
        <v>1053630</v>
      </c>
      <c r="F70" s="202">
        <v>12</v>
      </c>
      <c r="G70" s="202">
        <v>560</v>
      </c>
      <c r="H70" s="202">
        <v>11</v>
      </c>
      <c r="I70" s="202">
        <v>0</v>
      </c>
      <c r="J70" s="202">
        <v>3161</v>
      </c>
      <c r="K70" s="202">
        <v>12</v>
      </c>
      <c r="L70" s="202">
        <v>0</v>
      </c>
      <c r="M70" s="203">
        <v>14775000000</v>
      </c>
      <c r="N70" s="203">
        <v>0</v>
      </c>
      <c r="O70" s="203">
        <v>14775000000</v>
      </c>
      <c r="P70" s="203">
        <v>0</v>
      </c>
    </row>
    <row r="71" spans="1:16" customFormat="1">
      <c r="A71">
        <v>1</v>
      </c>
      <c r="B71">
        <v>8126</v>
      </c>
      <c r="C71">
        <v>7004</v>
      </c>
      <c r="D71">
        <v>2</v>
      </c>
      <c r="E71">
        <v>1053630</v>
      </c>
      <c r="F71">
        <v>12</v>
      </c>
      <c r="G71">
        <v>560</v>
      </c>
      <c r="H71">
        <v>11</v>
      </c>
      <c r="I71">
        <v>0</v>
      </c>
      <c r="J71">
        <v>3161</v>
      </c>
      <c r="K71">
        <v>15</v>
      </c>
      <c r="L71">
        <v>0</v>
      </c>
      <c r="M71" s="200">
        <v>650000000</v>
      </c>
      <c r="N71" s="200">
        <v>0</v>
      </c>
      <c r="O71" s="200">
        <v>650000000</v>
      </c>
      <c r="P71" s="200">
        <v>0</v>
      </c>
    </row>
    <row r="72" spans="1:16">
      <c r="A72" s="202">
        <v>1</v>
      </c>
      <c r="B72" s="202">
        <v>8126</v>
      </c>
      <c r="C72" s="202">
        <v>7049</v>
      </c>
      <c r="D72" s="202">
        <v>2</v>
      </c>
      <c r="E72" s="202">
        <v>1008532</v>
      </c>
      <c r="F72" s="202">
        <v>12</v>
      </c>
      <c r="G72" s="202">
        <v>560</v>
      </c>
      <c r="H72" s="202">
        <v>428</v>
      </c>
      <c r="I72" s="202">
        <v>0</v>
      </c>
      <c r="J72" s="202">
        <v>3161</v>
      </c>
      <c r="K72" s="202">
        <v>15</v>
      </c>
      <c r="L72" s="202">
        <v>0</v>
      </c>
      <c r="M72" s="203">
        <v>0</v>
      </c>
      <c r="N72" s="203">
        <v>0</v>
      </c>
      <c r="O72" s="203">
        <v>0</v>
      </c>
      <c r="P72" s="203">
        <v>0</v>
      </c>
    </row>
    <row r="73" spans="1:16">
      <c r="A73" s="202">
        <v>1</v>
      </c>
      <c r="B73" s="202">
        <v>8126</v>
      </c>
      <c r="C73" s="202">
        <v>7049</v>
      </c>
      <c r="D73" s="202">
        <v>2</v>
      </c>
      <c r="E73" s="202">
        <v>1009002</v>
      </c>
      <c r="F73" s="202">
        <v>12</v>
      </c>
      <c r="G73" s="202">
        <v>560</v>
      </c>
      <c r="H73" s="202">
        <v>341</v>
      </c>
      <c r="I73" s="202">
        <v>0</v>
      </c>
      <c r="J73" s="202">
        <v>3161</v>
      </c>
      <c r="K73" s="202">
        <v>12</v>
      </c>
      <c r="L73" s="202">
        <v>0</v>
      </c>
      <c r="M73" s="203">
        <v>0</v>
      </c>
      <c r="N73" s="203">
        <v>0</v>
      </c>
      <c r="O73" s="203">
        <v>0</v>
      </c>
      <c r="P73" s="203">
        <v>0</v>
      </c>
    </row>
    <row r="74" spans="1:16" customFormat="1">
      <c r="A74">
        <v>1</v>
      </c>
      <c r="B74">
        <v>8126</v>
      </c>
      <c r="C74">
        <v>7049</v>
      </c>
      <c r="D74">
        <v>2</v>
      </c>
      <c r="E74">
        <v>1009002</v>
      </c>
      <c r="F74">
        <v>12</v>
      </c>
      <c r="G74">
        <v>560</v>
      </c>
      <c r="H74">
        <v>428</v>
      </c>
      <c r="I74">
        <v>0</v>
      </c>
      <c r="J74">
        <v>3161</v>
      </c>
      <c r="K74">
        <v>12</v>
      </c>
      <c r="L74">
        <v>0</v>
      </c>
      <c r="M74" s="200">
        <v>0</v>
      </c>
      <c r="N74" s="200">
        <v>0</v>
      </c>
      <c r="O74" s="200">
        <v>245650000</v>
      </c>
      <c r="P74" s="200">
        <v>-245650000</v>
      </c>
    </row>
    <row r="75" spans="1:16">
      <c r="A75" s="202">
        <v>1</v>
      </c>
      <c r="B75" s="202">
        <v>8126</v>
      </c>
      <c r="C75" s="202">
        <v>7049</v>
      </c>
      <c r="D75" s="202">
        <v>2</v>
      </c>
      <c r="E75" s="202">
        <v>1053629</v>
      </c>
      <c r="F75" s="202">
        <v>12</v>
      </c>
      <c r="G75" s="202">
        <v>560</v>
      </c>
      <c r="H75" s="202">
        <v>41</v>
      </c>
      <c r="I75" s="202">
        <v>0</v>
      </c>
      <c r="J75" s="202">
        <v>3161</v>
      </c>
      <c r="K75" s="202">
        <v>12</v>
      </c>
      <c r="L75" s="202">
        <v>0</v>
      </c>
      <c r="M75" s="203">
        <v>0</v>
      </c>
      <c r="N75" s="203">
        <v>0</v>
      </c>
      <c r="O75" s="203">
        <v>10902000000</v>
      </c>
      <c r="P75" s="203">
        <v>-10902000000</v>
      </c>
    </row>
    <row r="76" spans="1:16">
      <c r="A76" s="202">
        <v>1</v>
      </c>
      <c r="B76" s="202">
        <v>8126</v>
      </c>
      <c r="C76" s="202">
        <v>7049</v>
      </c>
      <c r="D76" s="202">
        <v>2</v>
      </c>
      <c r="E76" s="202">
        <v>1053629</v>
      </c>
      <c r="F76" s="202">
        <v>12</v>
      </c>
      <c r="G76" s="202">
        <v>560</v>
      </c>
      <c r="H76" s="202">
        <v>41</v>
      </c>
      <c r="I76" s="202">
        <v>0</v>
      </c>
      <c r="J76" s="202">
        <v>3161</v>
      </c>
      <c r="K76" s="202">
        <v>15</v>
      </c>
      <c r="L76" s="202">
        <v>0</v>
      </c>
      <c r="M76" s="203">
        <v>0</v>
      </c>
      <c r="N76" s="203">
        <v>0</v>
      </c>
      <c r="O76" s="203">
        <v>59278000</v>
      </c>
      <c r="P76" s="203">
        <v>-59278000</v>
      </c>
    </row>
    <row r="77" spans="1:16">
      <c r="A77" s="202">
        <v>1</v>
      </c>
      <c r="B77" s="202">
        <v>8126</v>
      </c>
      <c r="C77" s="202">
        <v>7049</v>
      </c>
      <c r="D77" s="202">
        <v>2</v>
      </c>
      <c r="E77" s="202">
        <v>1053630</v>
      </c>
      <c r="F77" s="202">
        <v>12</v>
      </c>
      <c r="G77" s="202">
        <v>560</v>
      </c>
      <c r="H77" s="202">
        <v>11</v>
      </c>
      <c r="I77" s="202">
        <v>0</v>
      </c>
      <c r="J77" s="202">
        <v>3161</v>
      </c>
      <c r="K77" s="202">
        <v>12</v>
      </c>
      <c r="L77" s="202">
        <v>0</v>
      </c>
      <c r="M77" s="203">
        <v>25102000000</v>
      </c>
      <c r="N77" s="203">
        <v>0</v>
      </c>
      <c r="O77" s="203">
        <v>25102000000</v>
      </c>
      <c r="P77" s="203">
        <v>0</v>
      </c>
    </row>
    <row r="78" spans="1:16" customFormat="1">
      <c r="A78">
        <v>1</v>
      </c>
      <c r="B78">
        <v>8126</v>
      </c>
      <c r="C78">
        <v>7049</v>
      </c>
      <c r="D78">
        <v>2</v>
      </c>
      <c r="E78">
        <v>1053630</v>
      </c>
      <c r="F78">
        <v>12</v>
      </c>
      <c r="G78">
        <v>560</v>
      </c>
      <c r="H78">
        <v>85</v>
      </c>
      <c r="I78">
        <v>0</v>
      </c>
      <c r="J78">
        <v>3161</v>
      </c>
      <c r="K78">
        <v>12</v>
      </c>
      <c r="L78">
        <v>0</v>
      </c>
      <c r="M78" s="200">
        <v>0</v>
      </c>
      <c r="N78" s="200">
        <v>0</v>
      </c>
      <c r="O78" s="200">
        <v>0</v>
      </c>
      <c r="P78" s="200">
        <v>0</v>
      </c>
    </row>
    <row r="79" spans="1:16">
      <c r="A79" s="202">
        <v>1</v>
      </c>
      <c r="B79" s="202">
        <v>8126</v>
      </c>
      <c r="C79" s="202">
        <v>7053</v>
      </c>
      <c r="D79" s="202">
        <v>2</v>
      </c>
      <c r="E79" s="202">
        <v>1053629</v>
      </c>
      <c r="F79" s="202">
        <v>12</v>
      </c>
      <c r="G79" s="202">
        <v>560</v>
      </c>
      <c r="H79" s="202">
        <v>41</v>
      </c>
      <c r="I79" s="202">
        <v>0</v>
      </c>
      <c r="J79" s="202">
        <v>3161</v>
      </c>
      <c r="K79" s="202">
        <v>12</v>
      </c>
      <c r="L79" s="202">
        <v>0</v>
      </c>
      <c r="M79" s="203">
        <v>0</v>
      </c>
      <c r="N79" s="203">
        <v>0</v>
      </c>
      <c r="O79" s="203">
        <v>50000000</v>
      </c>
      <c r="P79" s="203">
        <v>-50000000</v>
      </c>
    </row>
    <row r="80" spans="1:16">
      <c r="A80" s="202">
        <v>1</v>
      </c>
      <c r="B80" s="202">
        <v>8126</v>
      </c>
      <c r="C80" s="202">
        <v>7162</v>
      </c>
      <c r="D80" s="202">
        <v>2</v>
      </c>
      <c r="E80" s="202">
        <v>1009002</v>
      </c>
      <c r="F80" s="202">
        <v>12</v>
      </c>
      <c r="G80" s="202">
        <v>560</v>
      </c>
      <c r="H80" s="202">
        <v>341</v>
      </c>
      <c r="I80" s="202">
        <v>0</v>
      </c>
      <c r="J80" s="202">
        <v>3161</v>
      </c>
      <c r="K80" s="202">
        <v>12</v>
      </c>
      <c r="L80" s="202">
        <v>0</v>
      </c>
      <c r="M80" s="203">
        <v>0</v>
      </c>
      <c r="N80" s="203">
        <v>0</v>
      </c>
      <c r="O80" s="203">
        <v>0</v>
      </c>
      <c r="P80" s="203">
        <v>0</v>
      </c>
    </row>
    <row r="81" spans="1:16" customFormat="1">
      <c r="A81">
        <v>1</v>
      </c>
      <c r="B81">
        <v>8126</v>
      </c>
      <c r="C81">
        <v>7451</v>
      </c>
      <c r="D81">
        <v>2</v>
      </c>
      <c r="E81">
        <v>3018552</v>
      </c>
      <c r="F81">
        <v>12</v>
      </c>
      <c r="G81">
        <v>560</v>
      </c>
      <c r="H81">
        <v>133</v>
      </c>
      <c r="I81">
        <v>0</v>
      </c>
      <c r="J81">
        <v>3161</v>
      </c>
      <c r="K81">
        <v>12</v>
      </c>
      <c r="L81">
        <v>0</v>
      </c>
      <c r="M81" s="200">
        <v>0</v>
      </c>
      <c r="N81" s="200">
        <v>0</v>
      </c>
      <c r="O81" s="200">
        <v>269976000000</v>
      </c>
      <c r="P81" s="200">
        <v>-269976000000</v>
      </c>
    </row>
    <row r="82" spans="1:16">
      <c r="A82" s="202">
        <v>1</v>
      </c>
      <c r="B82" s="202">
        <v>8126</v>
      </c>
      <c r="C82" s="202">
        <v>7451</v>
      </c>
      <c r="D82" s="202">
        <v>2</v>
      </c>
      <c r="E82" s="202">
        <v>3018552</v>
      </c>
      <c r="F82" s="202">
        <v>12</v>
      </c>
      <c r="G82" s="202">
        <v>560</v>
      </c>
      <c r="H82" s="202">
        <v>133</v>
      </c>
      <c r="I82" s="202">
        <v>0</v>
      </c>
      <c r="J82" s="202">
        <v>3161</v>
      </c>
      <c r="K82" s="202">
        <v>15</v>
      </c>
      <c r="L82" s="202">
        <v>0</v>
      </c>
      <c r="M82" s="203">
        <v>0</v>
      </c>
      <c r="N82" s="203">
        <v>0</v>
      </c>
      <c r="O82" s="203">
        <v>16735000000</v>
      </c>
      <c r="P82" s="203">
        <v>-16735000000</v>
      </c>
    </row>
    <row r="83" spans="1:16">
      <c r="A83" s="202">
        <v>1</v>
      </c>
      <c r="B83" s="202">
        <v>8126</v>
      </c>
      <c r="C83" s="202">
        <v>7451</v>
      </c>
      <c r="D83" s="202">
        <v>2</v>
      </c>
      <c r="E83" s="202">
        <v>3018552</v>
      </c>
      <c r="F83" s="202">
        <v>12</v>
      </c>
      <c r="G83" s="202">
        <v>560</v>
      </c>
      <c r="H83" s="202">
        <v>133</v>
      </c>
      <c r="I83" s="202">
        <v>92008</v>
      </c>
      <c r="J83" s="202">
        <v>3161</v>
      </c>
      <c r="K83" s="202">
        <v>12</v>
      </c>
      <c r="L83" s="202">
        <v>0</v>
      </c>
      <c r="M83" s="203">
        <v>0</v>
      </c>
      <c r="N83" s="203">
        <v>0</v>
      </c>
      <c r="O83" s="203">
        <v>0</v>
      </c>
      <c r="P83" s="203">
        <v>0</v>
      </c>
    </row>
    <row r="84" spans="1:16">
      <c r="A84" s="202">
        <v>1</v>
      </c>
      <c r="B84" s="202">
        <v>8126</v>
      </c>
      <c r="C84" s="202">
        <v>7451</v>
      </c>
      <c r="D84" s="202">
        <v>2</v>
      </c>
      <c r="E84" s="202">
        <v>9018552</v>
      </c>
      <c r="F84" s="202">
        <v>12</v>
      </c>
      <c r="G84" s="202">
        <v>560</v>
      </c>
      <c r="H84" s="202">
        <v>133</v>
      </c>
      <c r="I84" s="202">
        <v>0</v>
      </c>
      <c r="J84" s="202">
        <v>3161</v>
      </c>
      <c r="K84" s="202">
        <v>12</v>
      </c>
      <c r="L84" s="202">
        <v>0</v>
      </c>
      <c r="M84" s="203">
        <v>0</v>
      </c>
      <c r="N84" s="203">
        <v>0</v>
      </c>
      <c r="O84" s="203">
        <v>0</v>
      </c>
      <c r="P84" s="203">
        <v>0</v>
      </c>
    </row>
    <row r="85" spans="1:16">
      <c r="A85" s="202">
        <v>1</v>
      </c>
      <c r="B85" s="202">
        <v>8126</v>
      </c>
      <c r="C85" s="202">
        <v>7451</v>
      </c>
      <c r="D85" s="202">
        <v>2</v>
      </c>
      <c r="E85" s="202">
        <v>9037688</v>
      </c>
      <c r="F85" s="202">
        <v>12</v>
      </c>
      <c r="G85" s="202">
        <v>560</v>
      </c>
      <c r="H85" s="202">
        <v>133</v>
      </c>
      <c r="I85" s="202">
        <v>92008</v>
      </c>
      <c r="J85" s="202">
        <v>3161</v>
      </c>
      <c r="K85" s="202">
        <v>12</v>
      </c>
      <c r="L85" s="202">
        <v>0</v>
      </c>
      <c r="M85" s="203">
        <v>0</v>
      </c>
      <c r="N85" s="203">
        <v>0</v>
      </c>
      <c r="O85" s="203">
        <v>0</v>
      </c>
      <c r="P85" s="203">
        <v>0</v>
      </c>
    </row>
    <row r="86" spans="1:16">
      <c r="A86" s="202">
        <v>1</v>
      </c>
      <c r="B86" s="202">
        <v>8126</v>
      </c>
      <c r="C86" s="202">
        <v>7457</v>
      </c>
      <c r="D86" s="202">
        <v>2</v>
      </c>
      <c r="E86" s="202">
        <v>3018552</v>
      </c>
      <c r="F86" s="202">
        <v>12</v>
      </c>
      <c r="G86" s="202">
        <v>560</v>
      </c>
      <c r="H86" s="202">
        <v>133</v>
      </c>
      <c r="I86" s="202">
        <v>0</v>
      </c>
      <c r="J86" s="202">
        <v>3161</v>
      </c>
      <c r="K86" s="202">
        <v>12</v>
      </c>
      <c r="L86" s="202">
        <v>0</v>
      </c>
      <c r="M86" s="203">
        <v>0</v>
      </c>
      <c r="N86" s="203">
        <v>0</v>
      </c>
      <c r="O86" s="203">
        <v>0</v>
      </c>
      <c r="P86" s="203">
        <v>0</v>
      </c>
    </row>
    <row r="87" spans="1:16">
      <c r="A87" s="202">
        <v>1</v>
      </c>
      <c r="B87" s="202">
        <v>8126</v>
      </c>
      <c r="C87" s="202">
        <v>7499</v>
      </c>
      <c r="D87" s="202">
        <v>2</v>
      </c>
      <c r="E87" s="202">
        <v>3018552</v>
      </c>
      <c r="F87" s="202">
        <v>12</v>
      </c>
      <c r="G87" s="202">
        <v>560</v>
      </c>
      <c r="H87" s="202">
        <v>133</v>
      </c>
      <c r="I87" s="202">
        <v>0</v>
      </c>
      <c r="J87" s="202">
        <v>3161</v>
      </c>
      <c r="K87" s="202">
        <v>12</v>
      </c>
      <c r="L87" s="202">
        <v>0</v>
      </c>
      <c r="M87" s="203">
        <v>0</v>
      </c>
      <c r="N87" s="203">
        <v>0</v>
      </c>
      <c r="O87" s="203">
        <v>199000000</v>
      </c>
      <c r="P87" s="203">
        <v>-199000000</v>
      </c>
    </row>
    <row r="88" spans="1:16">
      <c r="A88" s="202">
        <v>1</v>
      </c>
      <c r="B88" s="202">
        <v>8126</v>
      </c>
      <c r="C88" s="202">
        <v>7499</v>
      </c>
      <c r="D88" s="202">
        <v>2</v>
      </c>
      <c r="E88" s="202">
        <v>3018552</v>
      </c>
      <c r="F88" s="202">
        <v>12</v>
      </c>
      <c r="G88" s="202">
        <v>560</v>
      </c>
      <c r="H88" s="202">
        <v>133</v>
      </c>
      <c r="I88" s="202">
        <v>0</v>
      </c>
      <c r="J88" s="202">
        <v>3161</v>
      </c>
      <c r="K88" s="202">
        <v>15</v>
      </c>
      <c r="L88" s="202">
        <v>0</v>
      </c>
      <c r="M88" s="203">
        <v>0</v>
      </c>
      <c r="N88" s="203">
        <v>0</v>
      </c>
      <c r="O88" s="203">
        <v>203000000</v>
      </c>
      <c r="P88" s="203">
        <v>-203000000</v>
      </c>
    </row>
    <row r="89" spans="1:16" customFormat="1">
      <c r="A89">
        <v>1</v>
      </c>
      <c r="B89">
        <v>8126</v>
      </c>
      <c r="C89">
        <v>7499</v>
      </c>
      <c r="D89">
        <v>2</v>
      </c>
      <c r="E89">
        <v>3018552</v>
      </c>
      <c r="F89">
        <v>12</v>
      </c>
      <c r="G89">
        <v>560</v>
      </c>
      <c r="H89">
        <v>133</v>
      </c>
      <c r="I89">
        <v>92008</v>
      </c>
      <c r="J89">
        <v>3161</v>
      </c>
      <c r="K89">
        <v>12</v>
      </c>
      <c r="L89">
        <v>0</v>
      </c>
      <c r="M89" s="200">
        <v>0</v>
      </c>
      <c r="N89" s="200">
        <v>0</v>
      </c>
      <c r="O89" s="200">
        <v>0</v>
      </c>
      <c r="P89" s="200">
        <v>0</v>
      </c>
    </row>
    <row r="90" spans="1:16">
      <c r="A90" s="202">
        <v>1</v>
      </c>
      <c r="B90" s="202">
        <v>8126</v>
      </c>
      <c r="C90" s="202">
        <v>7499</v>
      </c>
      <c r="D90" s="202">
        <v>2</v>
      </c>
      <c r="E90" s="202">
        <v>3018552</v>
      </c>
      <c r="F90" s="202">
        <v>12</v>
      </c>
      <c r="G90" s="202">
        <v>560</v>
      </c>
      <c r="H90" s="202">
        <v>398</v>
      </c>
      <c r="I90" s="202">
        <v>0</v>
      </c>
      <c r="J90" s="202">
        <v>3161</v>
      </c>
      <c r="K90" s="202">
        <v>12</v>
      </c>
      <c r="L90" s="202">
        <v>0</v>
      </c>
      <c r="M90" s="203">
        <v>0</v>
      </c>
      <c r="N90" s="203">
        <v>0</v>
      </c>
      <c r="O90" s="203">
        <v>0</v>
      </c>
      <c r="P90" s="203">
        <v>0</v>
      </c>
    </row>
    <row r="91" spans="1:16">
      <c r="A91" s="202">
        <v>1</v>
      </c>
      <c r="B91" s="202">
        <v>8126</v>
      </c>
      <c r="C91" s="202">
        <v>7499</v>
      </c>
      <c r="D91" s="202">
        <v>2</v>
      </c>
      <c r="E91" s="202">
        <v>3018552</v>
      </c>
      <c r="F91" s="202">
        <v>12</v>
      </c>
      <c r="G91" s="202">
        <v>560</v>
      </c>
      <c r="H91" s="202">
        <v>398</v>
      </c>
      <c r="I91" s="202">
        <v>0</v>
      </c>
      <c r="J91" s="202">
        <v>3161</v>
      </c>
      <c r="K91" s="202">
        <v>15</v>
      </c>
      <c r="L91" s="202">
        <v>0</v>
      </c>
      <c r="M91" s="203">
        <v>0</v>
      </c>
      <c r="N91" s="203">
        <v>0</v>
      </c>
      <c r="O91" s="203">
        <v>3500000000</v>
      </c>
      <c r="P91" s="203">
        <v>-3500000000</v>
      </c>
    </row>
    <row r="92" spans="1:16" customFormat="1">
      <c r="A92">
        <v>1</v>
      </c>
      <c r="B92">
        <v>8126</v>
      </c>
      <c r="C92">
        <v>7756</v>
      </c>
      <c r="D92">
        <v>2</v>
      </c>
      <c r="E92">
        <v>1009002</v>
      </c>
      <c r="F92">
        <v>12</v>
      </c>
      <c r="G92">
        <v>560</v>
      </c>
      <c r="H92">
        <v>341</v>
      </c>
      <c r="I92">
        <v>0</v>
      </c>
      <c r="J92">
        <v>3161</v>
      </c>
      <c r="K92">
        <v>12</v>
      </c>
      <c r="L92">
        <v>0</v>
      </c>
      <c r="M92" s="200">
        <v>0</v>
      </c>
      <c r="N92" s="200">
        <v>0</v>
      </c>
      <c r="O92" s="200">
        <v>0</v>
      </c>
      <c r="P92" s="200">
        <v>0</v>
      </c>
    </row>
    <row r="93" spans="1:16">
      <c r="A93" s="202">
        <v>1</v>
      </c>
      <c r="B93" s="202">
        <v>8126</v>
      </c>
      <c r="C93" s="202">
        <v>7756</v>
      </c>
      <c r="D93" s="202">
        <v>2</v>
      </c>
      <c r="E93" s="202">
        <v>1009002</v>
      </c>
      <c r="F93" s="202">
        <v>12</v>
      </c>
      <c r="G93" s="202">
        <v>560</v>
      </c>
      <c r="H93" s="202">
        <v>428</v>
      </c>
      <c r="I93" s="202">
        <v>0</v>
      </c>
      <c r="J93" s="202">
        <v>3161</v>
      </c>
      <c r="K93" s="202">
        <v>12</v>
      </c>
      <c r="L93" s="202">
        <v>0</v>
      </c>
      <c r="M93" s="203">
        <v>0</v>
      </c>
      <c r="N93" s="203">
        <v>0</v>
      </c>
      <c r="O93" s="203">
        <v>15000000</v>
      </c>
      <c r="P93" s="203">
        <v>-15000000</v>
      </c>
    </row>
    <row r="94" spans="1:16">
      <c r="A94" s="202">
        <v>1</v>
      </c>
      <c r="B94" s="202">
        <v>8126</v>
      </c>
      <c r="C94" s="202">
        <v>7761</v>
      </c>
      <c r="D94" s="202">
        <v>2</v>
      </c>
      <c r="E94" s="202">
        <v>1009002</v>
      </c>
      <c r="F94" s="202">
        <v>12</v>
      </c>
      <c r="G94" s="202">
        <v>560</v>
      </c>
      <c r="H94" s="202">
        <v>341</v>
      </c>
      <c r="I94" s="202">
        <v>0</v>
      </c>
      <c r="J94" s="202">
        <v>3161</v>
      </c>
      <c r="K94" s="202">
        <v>12</v>
      </c>
      <c r="L94" s="202">
        <v>0</v>
      </c>
      <c r="M94" s="203">
        <v>0</v>
      </c>
      <c r="N94" s="203">
        <v>0</v>
      </c>
      <c r="O94" s="203">
        <v>0</v>
      </c>
      <c r="P94" s="203">
        <v>0</v>
      </c>
    </row>
    <row r="95" spans="1:16">
      <c r="A95" s="202">
        <v>1</v>
      </c>
      <c r="B95" s="202">
        <v>8126</v>
      </c>
      <c r="C95" s="202">
        <v>7761</v>
      </c>
      <c r="D95" s="202">
        <v>2</v>
      </c>
      <c r="E95" s="202">
        <v>1009002</v>
      </c>
      <c r="F95" s="202">
        <v>12</v>
      </c>
      <c r="G95" s="202">
        <v>560</v>
      </c>
      <c r="H95" s="202">
        <v>428</v>
      </c>
      <c r="I95" s="202">
        <v>0</v>
      </c>
      <c r="J95" s="202">
        <v>3161</v>
      </c>
      <c r="K95" s="202">
        <v>12</v>
      </c>
      <c r="L95" s="202">
        <v>0</v>
      </c>
      <c r="M95" s="203">
        <v>0</v>
      </c>
      <c r="N95" s="203">
        <v>0</v>
      </c>
      <c r="O95" s="203">
        <v>239900000</v>
      </c>
      <c r="P95" s="203">
        <v>-239900000</v>
      </c>
    </row>
    <row r="96" spans="1:16" ht="24.75" customHeight="1">
      <c r="A96" s="202">
        <v>1</v>
      </c>
      <c r="B96" s="202">
        <v>8126</v>
      </c>
      <c r="C96" s="202">
        <v>7761</v>
      </c>
      <c r="D96" s="202">
        <v>2</v>
      </c>
      <c r="E96" s="202">
        <v>1053630</v>
      </c>
      <c r="F96" s="202">
        <v>12</v>
      </c>
      <c r="G96" s="202">
        <v>560</v>
      </c>
      <c r="H96" s="202">
        <v>11</v>
      </c>
      <c r="I96" s="202">
        <v>0</v>
      </c>
      <c r="J96" s="202">
        <v>3161</v>
      </c>
      <c r="K96" s="202">
        <v>12</v>
      </c>
      <c r="L96" s="202">
        <v>0</v>
      </c>
      <c r="M96" s="203">
        <v>0</v>
      </c>
      <c r="N96" s="203">
        <v>0</v>
      </c>
      <c r="O96" s="203">
        <v>0</v>
      </c>
      <c r="P96" s="203">
        <v>0</v>
      </c>
    </row>
    <row r="97" spans="1:16" customFormat="1">
      <c r="A97">
        <v>1</v>
      </c>
      <c r="B97">
        <v>8126</v>
      </c>
      <c r="C97">
        <v>7799</v>
      </c>
      <c r="D97">
        <v>2</v>
      </c>
      <c r="E97">
        <v>1009002</v>
      </c>
      <c r="F97">
        <v>12</v>
      </c>
      <c r="G97">
        <v>560</v>
      </c>
      <c r="H97">
        <v>341</v>
      </c>
      <c r="I97">
        <v>0</v>
      </c>
      <c r="J97">
        <v>3161</v>
      </c>
      <c r="K97">
        <v>12</v>
      </c>
      <c r="L97">
        <v>0</v>
      </c>
      <c r="M97" s="200">
        <v>0</v>
      </c>
      <c r="N97" s="200">
        <v>0</v>
      </c>
      <c r="O97" s="200">
        <v>0</v>
      </c>
      <c r="P97" s="200">
        <v>0</v>
      </c>
    </row>
    <row r="98" spans="1:16">
      <c r="A98" s="202">
        <v>1</v>
      </c>
      <c r="B98" s="202">
        <v>8126</v>
      </c>
      <c r="C98" s="202">
        <v>7799</v>
      </c>
      <c r="D98" s="202">
        <v>2</v>
      </c>
      <c r="E98" s="202">
        <v>1009002</v>
      </c>
      <c r="F98" s="202">
        <v>12</v>
      </c>
      <c r="G98" s="202">
        <v>560</v>
      </c>
      <c r="H98" s="202">
        <v>428</v>
      </c>
      <c r="I98" s="202">
        <v>0</v>
      </c>
      <c r="J98" s="202">
        <v>3161</v>
      </c>
      <c r="K98" s="202">
        <v>12</v>
      </c>
      <c r="L98" s="202">
        <v>0</v>
      </c>
      <c r="M98" s="203">
        <v>0</v>
      </c>
      <c r="N98" s="203">
        <v>0</v>
      </c>
      <c r="O98" s="203">
        <v>8790000</v>
      </c>
      <c r="P98" s="203">
        <v>-8790000</v>
      </c>
    </row>
    <row r="99" spans="1:16">
      <c r="A99" s="202">
        <v>1</v>
      </c>
      <c r="B99" s="202">
        <v>8126</v>
      </c>
      <c r="C99" s="202">
        <v>7799</v>
      </c>
      <c r="D99" s="202">
        <v>2</v>
      </c>
      <c r="E99" s="202">
        <v>1053629</v>
      </c>
      <c r="F99" s="202">
        <v>12</v>
      </c>
      <c r="G99" s="202">
        <v>560</v>
      </c>
      <c r="H99" s="202">
        <v>41</v>
      </c>
      <c r="I99" s="202">
        <v>0</v>
      </c>
      <c r="J99" s="202">
        <v>3161</v>
      </c>
      <c r="K99" s="202">
        <v>12</v>
      </c>
      <c r="L99" s="202">
        <v>0</v>
      </c>
      <c r="M99" s="203">
        <v>0</v>
      </c>
      <c r="N99" s="203">
        <v>0</v>
      </c>
      <c r="O99" s="203">
        <v>300000000</v>
      </c>
      <c r="P99" s="203">
        <v>-300000000</v>
      </c>
    </row>
    <row r="100" spans="1:16" customFormat="1">
      <c r="A100">
        <v>1</v>
      </c>
      <c r="B100">
        <v>8126</v>
      </c>
      <c r="C100">
        <v>7799</v>
      </c>
      <c r="D100">
        <v>2</v>
      </c>
      <c r="E100">
        <v>1053629</v>
      </c>
      <c r="F100">
        <v>12</v>
      </c>
      <c r="G100">
        <v>560</v>
      </c>
      <c r="H100">
        <v>41</v>
      </c>
      <c r="I100">
        <v>0</v>
      </c>
      <c r="J100">
        <v>3161</v>
      </c>
      <c r="K100">
        <v>15</v>
      </c>
      <c r="L100">
        <v>0</v>
      </c>
      <c r="M100" s="200">
        <v>0</v>
      </c>
      <c r="N100" s="200">
        <v>0</v>
      </c>
      <c r="O100" s="200">
        <v>242000000</v>
      </c>
      <c r="P100" s="200">
        <v>-242000000</v>
      </c>
    </row>
    <row r="101" spans="1:16">
      <c r="A101" s="202">
        <v>1</v>
      </c>
      <c r="B101" s="202">
        <v>8126</v>
      </c>
      <c r="C101" s="202">
        <v>7799</v>
      </c>
      <c r="D101" s="202">
        <v>2</v>
      </c>
      <c r="E101" s="202">
        <v>1053630</v>
      </c>
      <c r="F101" s="202">
        <v>12</v>
      </c>
      <c r="G101" s="202">
        <v>560</v>
      </c>
      <c r="H101" s="202">
        <v>11</v>
      </c>
      <c r="I101" s="202">
        <v>0</v>
      </c>
      <c r="J101" s="202">
        <v>3161</v>
      </c>
      <c r="K101" s="202">
        <v>12</v>
      </c>
      <c r="L101" s="202">
        <v>0</v>
      </c>
      <c r="M101" s="203">
        <v>4650000000</v>
      </c>
      <c r="N101" s="203">
        <v>0</v>
      </c>
      <c r="O101" s="203">
        <v>4650000000</v>
      </c>
      <c r="P101" s="203">
        <v>0</v>
      </c>
    </row>
    <row r="102" spans="1:16">
      <c r="A102" s="202">
        <v>1</v>
      </c>
      <c r="B102" s="202">
        <v>8126</v>
      </c>
      <c r="C102" s="202">
        <v>7799</v>
      </c>
      <c r="D102" s="202">
        <v>2</v>
      </c>
      <c r="E102" s="202">
        <v>1053630</v>
      </c>
      <c r="F102" s="202">
        <v>12</v>
      </c>
      <c r="G102" s="202">
        <v>560</v>
      </c>
      <c r="H102" s="202">
        <v>11</v>
      </c>
      <c r="I102" s="202">
        <v>0</v>
      </c>
      <c r="J102" s="202">
        <v>3161</v>
      </c>
      <c r="K102" s="202">
        <v>15</v>
      </c>
      <c r="L102" s="202">
        <v>0</v>
      </c>
      <c r="M102" s="203">
        <v>3500000000</v>
      </c>
      <c r="N102" s="203">
        <v>0</v>
      </c>
      <c r="O102" s="203">
        <v>3500000000</v>
      </c>
      <c r="P102" s="203">
        <v>0</v>
      </c>
    </row>
    <row r="103" spans="1:16">
      <c r="A103" s="202">
        <v>1</v>
      </c>
      <c r="B103" s="202">
        <v>8126</v>
      </c>
      <c r="C103" s="202">
        <v>7799</v>
      </c>
      <c r="D103" s="202">
        <v>2</v>
      </c>
      <c r="E103" s="202">
        <v>1054198</v>
      </c>
      <c r="F103" s="202">
        <v>12</v>
      </c>
      <c r="G103" s="202">
        <v>560</v>
      </c>
      <c r="H103" s="202">
        <v>428</v>
      </c>
      <c r="I103" s="202">
        <v>0</v>
      </c>
      <c r="J103" s="202">
        <v>3161</v>
      </c>
      <c r="K103" s="202">
        <v>12</v>
      </c>
      <c r="L103" s="202">
        <v>0</v>
      </c>
      <c r="M103" s="203">
        <v>0</v>
      </c>
      <c r="N103" s="203">
        <v>0</v>
      </c>
      <c r="O103" s="203">
        <v>0</v>
      </c>
      <c r="P103" s="203">
        <v>0</v>
      </c>
    </row>
    <row r="104" spans="1:16">
      <c r="A104" s="202">
        <v>1</v>
      </c>
      <c r="B104" s="202">
        <v>8126</v>
      </c>
      <c r="C104" s="202">
        <v>7799</v>
      </c>
      <c r="D104" s="202">
        <v>2</v>
      </c>
      <c r="E104" s="202">
        <v>1068322</v>
      </c>
      <c r="F104" s="202">
        <v>12</v>
      </c>
      <c r="G104" s="202">
        <v>560</v>
      </c>
      <c r="H104" s="202">
        <v>428</v>
      </c>
      <c r="I104" s="202">
        <v>0</v>
      </c>
      <c r="J104" s="202">
        <v>3161</v>
      </c>
      <c r="K104" s="202">
        <v>15</v>
      </c>
      <c r="L104" s="202">
        <v>0</v>
      </c>
      <c r="M104" s="203">
        <v>0</v>
      </c>
      <c r="N104" s="203">
        <v>0</v>
      </c>
      <c r="O104" s="203">
        <v>880000</v>
      </c>
      <c r="P104" s="203">
        <v>-880000</v>
      </c>
    </row>
    <row r="105" spans="1:16">
      <c r="A105" s="202">
        <v>1</v>
      </c>
      <c r="B105" s="202">
        <v>8126</v>
      </c>
      <c r="C105" s="202">
        <v>7799</v>
      </c>
      <c r="D105" s="202">
        <v>2</v>
      </c>
      <c r="E105" s="202">
        <v>1072658</v>
      </c>
      <c r="F105" s="202">
        <v>12</v>
      </c>
      <c r="G105" s="202">
        <v>560</v>
      </c>
      <c r="H105" s="202">
        <v>428</v>
      </c>
      <c r="I105" s="202">
        <v>0</v>
      </c>
      <c r="J105" s="202">
        <v>3161</v>
      </c>
      <c r="K105" s="202">
        <v>15</v>
      </c>
      <c r="L105" s="202">
        <v>0</v>
      </c>
      <c r="M105" s="203">
        <v>0</v>
      </c>
      <c r="N105" s="203">
        <v>0</v>
      </c>
      <c r="O105" s="203">
        <v>0</v>
      </c>
      <c r="P105" s="203">
        <v>0</v>
      </c>
    </row>
    <row r="106" spans="1:16">
      <c r="A106" s="202">
        <v>1</v>
      </c>
      <c r="B106" s="202">
        <v>8126</v>
      </c>
      <c r="C106" s="202">
        <v>7799</v>
      </c>
      <c r="D106" s="202">
        <v>2</v>
      </c>
      <c r="E106" s="202">
        <v>3006373</v>
      </c>
      <c r="F106" s="202">
        <v>12</v>
      </c>
      <c r="G106" s="202">
        <v>560</v>
      </c>
      <c r="H106" s="202">
        <v>211</v>
      </c>
      <c r="I106" s="202">
        <v>0</v>
      </c>
      <c r="J106" s="202">
        <v>3161</v>
      </c>
      <c r="K106" s="202">
        <v>12</v>
      </c>
      <c r="L106" s="202">
        <v>0</v>
      </c>
      <c r="M106" s="203">
        <v>0</v>
      </c>
      <c r="N106" s="203">
        <v>0</v>
      </c>
      <c r="O106" s="203">
        <v>0</v>
      </c>
      <c r="P106" s="203">
        <v>0</v>
      </c>
    </row>
    <row r="107" spans="1:16" customFormat="1">
      <c r="A107">
        <v>1</v>
      </c>
      <c r="B107">
        <v>8126</v>
      </c>
      <c r="C107">
        <v>7799</v>
      </c>
      <c r="D107">
        <v>2</v>
      </c>
      <c r="E107">
        <v>3018552</v>
      </c>
      <c r="F107">
        <v>12</v>
      </c>
      <c r="G107">
        <v>560</v>
      </c>
      <c r="H107">
        <v>428</v>
      </c>
      <c r="I107">
        <v>0</v>
      </c>
      <c r="J107">
        <v>3161</v>
      </c>
      <c r="K107">
        <v>12</v>
      </c>
      <c r="L107">
        <v>0</v>
      </c>
      <c r="M107" s="200">
        <v>0</v>
      </c>
      <c r="N107" s="200">
        <v>0</v>
      </c>
      <c r="O107" s="200">
        <v>10500000000</v>
      </c>
      <c r="P107" s="200">
        <v>-10500000000</v>
      </c>
    </row>
    <row r="108" spans="1:16">
      <c r="A108" s="202">
        <v>1</v>
      </c>
      <c r="B108" s="202">
        <v>8126</v>
      </c>
      <c r="C108" s="202">
        <v>7799</v>
      </c>
      <c r="D108" s="202">
        <v>2</v>
      </c>
      <c r="E108" s="202">
        <v>9037632</v>
      </c>
      <c r="F108" s="202">
        <v>12</v>
      </c>
      <c r="G108" s="202">
        <v>560</v>
      </c>
      <c r="H108" s="202">
        <v>211</v>
      </c>
      <c r="I108" s="202">
        <v>0</v>
      </c>
      <c r="J108" s="202">
        <v>3161</v>
      </c>
      <c r="K108" s="202">
        <v>12</v>
      </c>
      <c r="L108" s="202">
        <v>0</v>
      </c>
      <c r="M108" s="203">
        <v>0</v>
      </c>
      <c r="N108" s="203">
        <v>0</v>
      </c>
      <c r="O108" s="203">
        <v>0</v>
      </c>
      <c r="P108" s="203">
        <v>0</v>
      </c>
    </row>
    <row r="109" spans="1:16">
      <c r="A109" s="202">
        <v>1</v>
      </c>
      <c r="B109" s="202">
        <v>8126</v>
      </c>
      <c r="C109" s="202">
        <v>7949</v>
      </c>
      <c r="D109" s="202">
        <v>2</v>
      </c>
      <c r="E109" s="202">
        <v>1053629</v>
      </c>
      <c r="F109" s="202">
        <v>12</v>
      </c>
      <c r="G109" s="202">
        <v>560</v>
      </c>
      <c r="H109" s="202">
        <v>11</v>
      </c>
      <c r="I109" s="202">
        <v>0</v>
      </c>
      <c r="J109" s="202">
        <v>3161</v>
      </c>
      <c r="K109" s="202">
        <v>15</v>
      </c>
      <c r="L109" s="202">
        <v>0</v>
      </c>
      <c r="M109" s="203">
        <v>0</v>
      </c>
      <c r="N109" s="203">
        <v>0</v>
      </c>
      <c r="O109" s="203">
        <v>0</v>
      </c>
      <c r="P109" s="203">
        <v>0</v>
      </c>
    </row>
    <row r="110" spans="1:16">
      <c r="A110" s="202">
        <v>1</v>
      </c>
      <c r="B110" s="202">
        <v>8126</v>
      </c>
      <c r="C110" s="202">
        <v>7949</v>
      </c>
      <c r="D110" s="202">
        <v>2</v>
      </c>
      <c r="E110" s="202">
        <v>1053629</v>
      </c>
      <c r="F110" s="202">
        <v>12</v>
      </c>
      <c r="G110" s="202">
        <v>560</v>
      </c>
      <c r="H110" s="202">
        <v>41</v>
      </c>
      <c r="I110" s="202">
        <v>0</v>
      </c>
      <c r="J110" s="202">
        <v>3161</v>
      </c>
      <c r="K110" s="202">
        <v>12</v>
      </c>
      <c r="L110" s="202">
        <v>0</v>
      </c>
      <c r="M110" s="203">
        <v>0</v>
      </c>
      <c r="N110" s="203">
        <v>0</v>
      </c>
      <c r="O110" s="203">
        <v>0</v>
      </c>
      <c r="P110" s="203">
        <v>0</v>
      </c>
    </row>
    <row r="111" spans="1:16" customFormat="1">
      <c r="A111">
        <v>1</v>
      </c>
      <c r="B111">
        <v>8126</v>
      </c>
      <c r="C111">
        <v>7949</v>
      </c>
      <c r="D111">
        <v>2</v>
      </c>
      <c r="E111">
        <v>1053629</v>
      </c>
      <c r="F111">
        <v>12</v>
      </c>
      <c r="G111">
        <v>560</v>
      </c>
      <c r="H111">
        <v>41</v>
      </c>
      <c r="I111">
        <v>0</v>
      </c>
      <c r="J111">
        <v>3161</v>
      </c>
      <c r="K111">
        <v>15</v>
      </c>
      <c r="L111">
        <v>0</v>
      </c>
      <c r="M111" s="200">
        <v>0</v>
      </c>
      <c r="N111" s="200">
        <v>0</v>
      </c>
      <c r="O111" s="200">
        <v>0</v>
      </c>
      <c r="P111" s="200">
        <v>0</v>
      </c>
    </row>
    <row r="112" spans="1:16" customFormat="1">
      <c r="A112">
        <v>1</v>
      </c>
      <c r="B112">
        <v>8126</v>
      </c>
      <c r="C112">
        <v>7949</v>
      </c>
      <c r="D112">
        <v>2</v>
      </c>
      <c r="E112">
        <v>1053630</v>
      </c>
      <c r="F112">
        <v>12</v>
      </c>
      <c r="G112">
        <v>560</v>
      </c>
      <c r="H112">
        <v>11</v>
      </c>
      <c r="I112">
        <v>0</v>
      </c>
      <c r="J112">
        <v>3161</v>
      </c>
      <c r="K112">
        <v>12</v>
      </c>
      <c r="L112">
        <v>0</v>
      </c>
      <c r="M112" s="200">
        <v>3924000000</v>
      </c>
      <c r="N112" s="200">
        <v>0</v>
      </c>
      <c r="O112" s="200">
        <v>3924000000</v>
      </c>
      <c r="P112" s="200">
        <v>0</v>
      </c>
    </row>
    <row r="113" spans="1:16">
      <c r="A113" s="202">
        <v>1</v>
      </c>
      <c r="B113" s="202">
        <v>8126</v>
      </c>
      <c r="C113" s="202">
        <v>7949</v>
      </c>
      <c r="D113" s="202">
        <v>2</v>
      </c>
      <c r="E113" s="202">
        <v>1053630</v>
      </c>
      <c r="F113" s="202">
        <v>12</v>
      </c>
      <c r="G113" s="202">
        <v>560</v>
      </c>
      <c r="H113" s="202">
        <v>11</v>
      </c>
      <c r="I113" s="202">
        <v>0</v>
      </c>
      <c r="J113" s="202">
        <v>3161</v>
      </c>
      <c r="K113" s="202">
        <v>15</v>
      </c>
      <c r="L113" s="202">
        <v>0</v>
      </c>
      <c r="M113" s="203">
        <v>0</v>
      </c>
      <c r="N113" s="203">
        <v>0</v>
      </c>
      <c r="O113" s="203">
        <v>0</v>
      </c>
      <c r="P113" s="203">
        <v>0</v>
      </c>
    </row>
  </sheetData>
  <autoFilter ref="A1:Q113"/>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workbookViewId="0">
      <selection activeCell="B2" sqref="B2:B12"/>
    </sheetView>
  </sheetViews>
  <sheetFormatPr defaultRowHeight="15.75"/>
  <cols>
    <col min="2" max="2" width="15.125" style="200" customWidth="1"/>
    <col min="3" max="3" width="14.5" customWidth="1"/>
    <col min="4" max="4" width="12.375" bestFit="1" customWidth="1"/>
  </cols>
  <sheetData>
    <row r="1" spans="1:4">
      <c r="B1" s="206">
        <f>SUM(B2:B10)</f>
        <v>401577489000</v>
      </c>
      <c r="C1" s="200">
        <f>401577489000</f>
        <v>401577489000</v>
      </c>
      <c r="D1" s="200">
        <f>C1-B1</f>
        <v>0</v>
      </c>
    </row>
    <row r="2" spans="1:4">
      <c r="A2" s="202">
        <v>1009002</v>
      </c>
      <c r="B2" s="203">
        <v>700000000</v>
      </c>
    </row>
    <row r="3" spans="1:4">
      <c r="A3" s="202">
        <v>1053629</v>
      </c>
      <c r="B3" s="200">
        <v>33374278000</v>
      </c>
    </row>
    <row r="4" spans="1:4">
      <c r="A4">
        <v>1053630</v>
      </c>
      <c r="B4" s="200">
        <f>59202331000+7008380000</f>
        <v>66210711000</v>
      </c>
    </row>
    <row r="5" spans="1:4">
      <c r="A5">
        <v>1053798</v>
      </c>
      <c r="B5" s="203">
        <v>100000000</v>
      </c>
    </row>
    <row r="6" spans="1:4">
      <c r="A6">
        <v>1068322</v>
      </c>
      <c r="B6" s="203">
        <v>79500000</v>
      </c>
    </row>
    <row r="7" spans="1:4">
      <c r="A7">
        <v>3018552</v>
      </c>
    </row>
    <row r="8" spans="1:4">
      <c r="B8" s="203">
        <v>287113000000</v>
      </c>
      <c r="C8">
        <v>133</v>
      </c>
    </row>
    <row r="9" spans="1:4">
      <c r="B9" s="203">
        <v>3500000000</v>
      </c>
      <c r="C9">
        <v>398</v>
      </c>
      <c r="D9" s="201" t="s">
        <v>359</v>
      </c>
    </row>
    <row r="10" spans="1:4">
      <c r="B10" s="203">
        <v>10500000000</v>
      </c>
      <c r="C10">
        <v>428</v>
      </c>
      <c r="D10" s="201" t="s">
        <v>360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2"/>
  <sheetViews>
    <sheetView workbookViewId="0">
      <selection activeCell="L9" sqref="L9"/>
    </sheetView>
  </sheetViews>
  <sheetFormatPr defaultRowHeight="15.75"/>
  <cols>
    <col min="1" max="1" width="4.375" customWidth="1"/>
    <col min="2" max="2" width="5.75" customWidth="1"/>
    <col min="3" max="4" width="4" customWidth="1"/>
    <col min="5" max="5" width="9.5" customWidth="1"/>
    <col min="7" max="7" width="6.625" customWidth="1"/>
    <col min="8" max="8" width="8.375" customWidth="1"/>
    <col min="9" max="9" width="6.875" customWidth="1"/>
    <col min="13" max="13" width="13.5" style="200" bestFit="1" customWidth="1"/>
    <col min="14" max="14" width="9.125" style="200" bestFit="1" customWidth="1"/>
    <col min="15" max="15" width="15.25" style="200" customWidth="1"/>
    <col min="16" max="16" width="10.875" style="200" bestFit="1" customWidth="1"/>
    <col min="17" max="17" width="9" style="200"/>
  </cols>
  <sheetData>
    <row r="1" spans="1:16">
      <c r="A1" t="s">
        <v>353</v>
      </c>
      <c r="B1" t="s">
        <v>357</v>
      </c>
      <c r="C1" t="s">
        <v>358</v>
      </c>
      <c r="D1" t="s">
        <v>354</v>
      </c>
      <c r="E1" t="s">
        <v>355</v>
      </c>
      <c r="F1" t="s">
        <v>356</v>
      </c>
      <c r="M1" s="205">
        <f>SUM(M2:M183)</f>
        <v>65422933373</v>
      </c>
      <c r="N1" s="205">
        <f t="shared" ref="N1:P1" si="0">SUM(N2:N183)</f>
        <v>0</v>
      </c>
      <c r="O1" s="205">
        <f t="shared" si="0"/>
        <v>65064074773</v>
      </c>
      <c r="P1" s="205">
        <f t="shared" si="0"/>
        <v>358858600</v>
      </c>
    </row>
    <row r="2" spans="1:16">
      <c r="A2">
        <v>1</v>
      </c>
      <c r="B2">
        <v>9723</v>
      </c>
      <c r="C2" t="s">
        <v>365</v>
      </c>
      <c r="D2">
        <v>2</v>
      </c>
      <c r="E2">
        <v>1008964</v>
      </c>
      <c r="F2" t="s">
        <v>365</v>
      </c>
      <c r="G2">
        <v>412</v>
      </c>
      <c r="H2">
        <v>341</v>
      </c>
      <c r="I2">
        <v>0</v>
      </c>
      <c r="J2">
        <v>3161</v>
      </c>
      <c r="K2">
        <v>13</v>
      </c>
      <c r="L2">
        <v>0</v>
      </c>
      <c r="M2" s="200">
        <v>5306727136</v>
      </c>
      <c r="N2" s="200">
        <v>0</v>
      </c>
      <c r="O2" s="200">
        <v>5306727136</v>
      </c>
      <c r="P2" s="200">
        <v>0</v>
      </c>
    </row>
    <row r="3" spans="1:16">
      <c r="A3">
        <v>1</v>
      </c>
      <c r="B3">
        <v>9723</v>
      </c>
      <c r="C3" t="s">
        <v>365</v>
      </c>
      <c r="D3">
        <v>2</v>
      </c>
      <c r="E3">
        <v>1008964</v>
      </c>
      <c r="F3" t="s">
        <v>365</v>
      </c>
      <c r="G3">
        <v>412</v>
      </c>
      <c r="H3">
        <v>341</v>
      </c>
      <c r="I3">
        <v>0</v>
      </c>
      <c r="J3">
        <v>3161</v>
      </c>
      <c r="K3">
        <v>14</v>
      </c>
      <c r="L3">
        <v>0</v>
      </c>
      <c r="M3" s="200">
        <v>113000000</v>
      </c>
      <c r="N3" s="200">
        <v>0</v>
      </c>
      <c r="O3" s="200">
        <v>113000000</v>
      </c>
      <c r="P3" s="200">
        <v>0</v>
      </c>
    </row>
    <row r="4" spans="1:16">
      <c r="A4">
        <v>1</v>
      </c>
      <c r="B4">
        <v>9723</v>
      </c>
      <c r="C4" t="s">
        <v>365</v>
      </c>
      <c r="D4">
        <v>2</v>
      </c>
      <c r="E4">
        <v>1008964</v>
      </c>
      <c r="F4" t="s">
        <v>365</v>
      </c>
      <c r="G4">
        <v>412</v>
      </c>
      <c r="H4">
        <v>341</v>
      </c>
      <c r="I4">
        <v>26</v>
      </c>
      <c r="J4">
        <v>3161</v>
      </c>
      <c r="K4">
        <v>13</v>
      </c>
      <c r="L4">
        <v>0</v>
      </c>
      <c r="M4" s="200">
        <v>0</v>
      </c>
      <c r="N4" s="200">
        <v>0</v>
      </c>
      <c r="O4" s="200">
        <v>0</v>
      </c>
      <c r="P4" s="200">
        <v>0</v>
      </c>
    </row>
    <row r="5" spans="1:16">
      <c r="A5">
        <v>1</v>
      </c>
      <c r="B5">
        <v>9723</v>
      </c>
      <c r="C5" t="s">
        <v>365</v>
      </c>
      <c r="D5">
        <v>2</v>
      </c>
      <c r="E5">
        <v>1010582</v>
      </c>
      <c r="F5" t="s">
        <v>365</v>
      </c>
      <c r="G5">
        <v>412</v>
      </c>
      <c r="H5">
        <v>341</v>
      </c>
      <c r="I5">
        <v>0</v>
      </c>
      <c r="J5">
        <v>3161</v>
      </c>
      <c r="K5">
        <v>13</v>
      </c>
      <c r="L5">
        <v>0</v>
      </c>
      <c r="M5" s="200">
        <v>0</v>
      </c>
      <c r="N5" s="200">
        <v>0</v>
      </c>
      <c r="O5" s="200">
        <v>0</v>
      </c>
      <c r="P5" s="200">
        <v>0</v>
      </c>
    </row>
    <row r="6" spans="1:16">
      <c r="A6">
        <v>1</v>
      </c>
      <c r="B6">
        <v>9723</v>
      </c>
      <c r="C6" t="s">
        <v>365</v>
      </c>
      <c r="D6">
        <v>2</v>
      </c>
      <c r="E6">
        <v>1014676</v>
      </c>
      <c r="F6" t="s">
        <v>365</v>
      </c>
      <c r="G6">
        <v>412</v>
      </c>
      <c r="H6">
        <v>341</v>
      </c>
      <c r="I6">
        <v>0</v>
      </c>
      <c r="J6">
        <v>3161</v>
      </c>
      <c r="K6">
        <v>13</v>
      </c>
      <c r="L6">
        <v>0</v>
      </c>
      <c r="M6" s="200">
        <v>0</v>
      </c>
      <c r="N6" s="200">
        <v>0</v>
      </c>
      <c r="O6" s="200">
        <v>0</v>
      </c>
      <c r="P6" s="200">
        <v>0</v>
      </c>
    </row>
    <row r="7" spans="1:16">
      <c r="A7">
        <v>1</v>
      </c>
      <c r="B7">
        <v>9723</v>
      </c>
      <c r="C7" t="s">
        <v>365</v>
      </c>
      <c r="D7">
        <v>2</v>
      </c>
      <c r="E7">
        <v>1014972</v>
      </c>
      <c r="F7" t="s">
        <v>365</v>
      </c>
      <c r="G7">
        <v>412</v>
      </c>
      <c r="H7">
        <v>341</v>
      </c>
      <c r="I7">
        <v>0</v>
      </c>
      <c r="J7">
        <v>3164</v>
      </c>
      <c r="K7">
        <v>13</v>
      </c>
      <c r="L7">
        <v>0</v>
      </c>
      <c r="M7" s="200">
        <v>3502017800</v>
      </c>
      <c r="N7" s="200">
        <v>0</v>
      </c>
      <c r="O7" s="200">
        <v>3453121200</v>
      </c>
      <c r="P7" s="200">
        <v>48896600</v>
      </c>
    </row>
    <row r="8" spans="1:16">
      <c r="A8">
        <v>1</v>
      </c>
      <c r="B8">
        <v>9723</v>
      </c>
      <c r="C8" t="s">
        <v>365</v>
      </c>
      <c r="D8">
        <v>2</v>
      </c>
      <c r="E8">
        <v>1014972</v>
      </c>
      <c r="F8" t="s">
        <v>365</v>
      </c>
      <c r="G8">
        <v>412</v>
      </c>
      <c r="H8">
        <v>341</v>
      </c>
      <c r="I8">
        <v>0</v>
      </c>
      <c r="J8">
        <v>3164</v>
      </c>
      <c r="K8">
        <v>14</v>
      </c>
      <c r="L8">
        <v>0</v>
      </c>
      <c r="M8" s="200">
        <v>76800000</v>
      </c>
      <c r="N8" s="200">
        <v>0</v>
      </c>
      <c r="O8" s="200">
        <v>76800000</v>
      </c>
      <c r="P8" s="200">
        <v>0</v>
      </c>
    </row>
    <row r="9" spans="1:16">
      <c r="A9">
        <v>1</v>
      </c>
      <c r="B9">
        <v>9723</v>
      </c>
      <c r="C9" t="s">
        <v>365</v>
      </c>
      <c r="D9">
        <v>2</v>
      </c>
      <c r="E9">
        <v>1014973</v>
      </c>
      <c r="F9" t="s">
        <v>365</v>
      </c>
      <c r="G9">
        <v>412</v>
      </c>
      <c r="H9">
        <v>0</v>
      </c>
      <c r="I9">
        <v>0</v>
      </c>
      <c r="J9">
        <v>3162</v>
      </c>
      <c r="K9">
        <v>13</v>
      </c>
      <c r="L9">
        <v>0</v>
      </c>
      <c r="M9" s="200">
        <v>0</v>
      </c>
      <c r="N9" s="200">
        <v>0</v>
      </c>
      <c r="O9" s="200">
        <v>0</v>
      </c>
      <c r="P9" s="200">
        <v>0</v>
      </c>
    </row>
    <row r="10" spans="1:16">
      <c r="A10">
        <v>1</v>
      </c>
      <c r="B10">
        <v>9723</v>
      </c>
      <c r="C10" t="s">
        <v>365</v>
      </c>
      <c r="D10">
        <v>2</v>
      </c>
      <c r="E10">
        <v>1014973</v>
      </c>
      <c r="F10" t="s">
        <v>365</v>
      </c>
      <c r="G10">
        <v>412</v>
      </c>
      <c r="H10">
        <v>341</v>
      </c>
      <c r="I10">
        <v>0</v>
      </c>
      <c r="J10">
        <v>3162</v>
      </c>
      <c r="K10">
        <v>13</v>
      </c>
      <c r="L10">
        <v>0</v>
      </c>
      <c r="M10" s="200">
        <v>4252455320</v>
      </c>
      <c r="N10" s="200">
        <v>0</v>
      </c>
      <c r="O10" s="200">
        <v>4252455320</v>
      </c>
      <c r="P10" s="200">
        <v>0</v>
      </c>
    </row>
    <row r="11" spans="1:16">
      <c r="A11">
        <v>1</v>
      </c>
      <c r="B11">
        <v>9723</v>
      </c>
      <c r="C11" t="s">
        <v>365</v>
      </c>
      <c r="D11">
        <v>2</v>
      </c>
      <c r="E11">
        <v>1014973</v>
      </c>
      <c r="F11" t="s">
        <v>365</v>
      </c>
      <c r="G11">
        <v>412</v>
      </c>
      <c r="H11">
        <v>341</v>
      </c>
      <c r="I11">
        <v>0</v>
      </c>
      <c r="J11">
        <v>3162</v>
      </c>
      <c r="K11">
        <v>14</v>
      </c>
      <c r="L11">
        <v>0</v>
      </c>
      <c r="M11" s="200">
        <v>61000000</v>
      </c>
      <c r="N11" s="200">
        <v>0</v>
      </c>
      <c r="O11" s="200">
        <v>61000000</v>
      </c>
      <c r="P11" s="200">
        <v>0</v>
      </c>
    </row>
    <row r="12" spans="1:16">
      <c r="A12">
        <v>1</v>
      </c>
      <c r="B12">
        <v>9723</v>
      </c>
      <c r="C12" t="s">
        <v>365</v>
      </c>
      <c r="D12">
        <v>2</v>
      </c>
      <c r="E12">
        <v>1014976</v>
      </c>
      <c r="F12" t="s">
        <v>365</v>
      </c>
      <c r="G12">
        <v>412</v>
      </c>
      <c r="H12">
        <v>341</v>
      </c>
      <c r="I12">
        <v>0</v>
      </c>
      <c r="J12">
        <v>3161</v>
      </c>
      <c r="K12">
        <v>13</v>
      </c>
      <c r="L12">
        <v>0</v>
      </c>
      <c r="M12" s="200">
        <v>6259261800</v>
      </c>
      <c r="N12" s="200">
        <v>0</v>
      </c>
      <c r="O12" s="200">
        <v>6259261800</v>
      </c>
      <c r="P12" s="200">
        <v>0</v>
      </c>
    </row>
    <row r="13" spans="1:16">
      <c r="A13">
        <v>1</v>
      </c>
      <c r="B13">
        <v>9723</v>
      </c>
      <c r="C13" t="s">
        <v>365</v>
      </c>
      <c r="D13">
        <v>2</v>
      </c>
      <c r="E13">
        <v>1014976</v>
      </c>
      <c r="F13" t="s">
        <v>365</v>
      </c>
      <c r="G13">
        <v>412</v>
      </c>
      <c r="H13">
        <v>341</v>
      </c>
      <c r="I13">
        <v>0</v>
      </c>
      <c r="J13">
        <v>3161</v>
      </c>
      <c r="K13">
        <v>14</v>
      </c>
      <c r="L13">
        <v>0</v>
      </c>
      <c r="M13" s="200">
        <v>148984000</v>
      </c>
      <c r="N13" s="200">
        <v>0</v>
      </c>
      <c r="O13" s="200">
        <v>148984000</v>
      </c>
      <c r="P13" s="200">
        <v>0</v>
      </c>
    </row>
    <row r="14" spans="1:16">
      <c r="A14">
        <v>1</v>
      </c>
      <c r="B14">
        <v>9723</v>
      </c>
      <c r="C14" t="s">
        <v>365</v>
      </c>
      <c r="D14">
        <v>2</v>
      </c>
      <c r="E14">
        <v>1014980</v>
      </c>
      <c r="F14" t="s">
        <v>365</v>
      </c>
      <c r="G14">
        <v>412</v>
      </c>
      <c r="H14">
        <v>341</v>
      </c>
      <c r="I14">
        <v>0</v>
      </c>
      <c r="J14">
        <v>3161</v>
      </c>
      <c r="K14">
        <v>13</v>
      </c>
      <c r="L14">
        <v>0</v>
      </c>
      <c r="M14" s="200">
        <v>1222817500</v>
      </c>
      <c r="N14" s="200">
        <v>0</v>
      </c>
      <c r="O14" s="200">
        <v>1222817500</v>
      </c>
      <c r="P14" s="200">
        <v>0</v>
      </c>
    </row>
    <row r="15" spans="1:16">
      <c r="A15">
        <v>1</v>
      </c>
      <c r="B15">
        <v>9723</v>
      </c>
      <c r="C15" t="s">
        <v>365</v>
      </c>
      <c r="D15">
        <v>2</v>
      </c>
      <c r="E15">
        <v>1014980</v>
      </c>
      <c r="F15" t="s">
        <v>365</v>
      </c>
      <c r="G15">
        <v>412</v>
      </c>
      <c r="H15">
        <v>341</v>
      </c>
      <c r="I15">
        <v>0</v>
      </c>
      <c r="J15">
        <v>3161</v>
      </c>
      <c r="K15">
        <v>14</v>
      </c>
      <c r="L15">
        <v>0</v>
      </c>
      <c r="M15" s="200">
        <v>25900000</v>
      </c>
      <c r="N15" s="200">
        <v>0</v>
      </c>
      <c r="O15" s="200">
        <v>25900000</v>
      </c>
      <c r="P15" s="200">
        <v>0</v>
      </c>
    </row>
    <row r="16" spans="1:16">
      <c r="A16">
        <v>1</v>
      </c>
      <c r="B16">
        <v>9723</v>
      </c>
      <c r="C16" t="s">
        <v>365</v>
      </c>
      <c r="D16">
        <v>2</v>
      </c>
      <c r="E16">
        <v>1014980</v>
      </c>
      <c r="F16" t="s">
        <v>365</v>
      </c>
      <c r="G16">
        <v>412</v>
      </c>
      <c r="H16">
        <v>341</v>
      </c>
      <c r="I16">
        <v>0</v>
      </c>
      <c r="J16">
        <v>3169</v>
      </c>
      <c r="K16">
        <v>13</v>
      </c>
      <c r="L16">
        <v>0</v>
      </c>
      <c r="M16" s="200">
        <v>0</v>
      </c>
      <c r="N16" s="200">
        <v>0</v>
      </c>
      <c r="O16" s="200">
        <v>0</v>
      </c>
      <c r="P16" s="200">
        <v>0</v>
      </c>
    </row>
    <row r="17" spans="1:16">
      <c r="A17">
        <v>1</v>
      </c>
      <c r="B17">
        <v>9723</v>
      </c>
      <c r="C17" t="s">
        <v>365</v>
      </c>
      <c r="D17">
        <v>2</v>
      </c>
      <c r="E17">
        <v>1014980</v>
      </c>
      <c r="F17" t="s">
        <v>365</v>
      </c>
      <c r="G17">
        <v>412</v>
      </c>
      <c r="H17">
        <v>341</v>
      </c>
      <c r="I17">
        <v>0</v>
      </c>
      <c r="J17">
        <v>3169</v>
      </c>
      <c r="K17">
        <v>14</v>
      </c>
      <c r="L17">
        <v>0</v>
      </c>
      <c r="M17" s="200">
        <v>0</v>
      </c>
      <c r="N17" s="200">
        <v>0</v>
      </c>
      <c r="O17" s="200">
        <v>0</v>
      </c>
      <c r="P17" s="200">
        <v>0</v>
      </c>
    </row>
    <row r="18" spans="1:16">
      <c r="A18">
        <v>1</v>
      </c>
      <c r="B18">
        <v>9723</v>
      </c>
      <c r="C18" t="s">
        <v>365</v>
      </c>
      <c r="D18">
        <v>2</v>
      </c>
      <c r="E18">
        <v>1015224</v>
      </c>
      <c r="F18" t="s">
        <v>365</v>
      </c>
      <c r="G18">
        <v>412</v>
      </c>
      <c r="H18">
        <v>341</v>
      </c>
      <c r="I18">
        <v>0</v>
      </c>
      <c r="J18">
        <v>3163</v>
      </c>
      <c r="K18">
        <v>13</v>
      </c>
      <c r="L18">
        <v>0</v>
      </c>
      <c r="M18" s="200">
        <v>3547252000</v>
      </c>
      <c r="N18" s="200">
        <v>0</v>
      </c>
      <c r="O18" s="200">
        <v>3547252000</v>
      </c>
      <c r="P18" s="200">
        <v>0</v>
      </c>
    </row>
    <row r="19" spans="1:16">
      <c r="A19">
        <v>1</v>
      </c>
      <c r="B19">
        <v>9723</v>
      </c>
      <c r="C19" t="s">
        <v>365</v>
      </c>
      <c r="D19">
        <v>2</v>
      </c>
      <c r="E19">
        <v>1015224</v>
      </c>
      <c r="F19" t="s">
        <v>365</v>
      </c>
      <c r="G19">
        <v>412</v>
      </c>
      <c r="H19">
        <v>341</v>
      </c>
      <c r="I19">
        <v>0</v>
      </c>
      <c r="J19">
        <v>3163</v>
      </c>
      <c r="K19">
        <v>14</v>
      </c>
      <c r="L19">
        <v>0</v>
      </c>
      <c r="M19" s="200">
        <v>84000000</v>
      </c>
      <c r="N19" s="200">
        <v>0</v>
      </c>
      <c r="O19" s="200">
        <v>84000000</v>
      </c>
      <c r="P19" s="200">
        <v>0</v>
      </c>
    </row>
    <row r="20" spans="1:16">
      <c r="A20">
        <v>1</v>
      </c>
      <c r="B20">
        <v>9723</v>
      </c>
      <c r="C20" t="s">
        <v>365</v>
      </c>
      <c r="D20">
        <v>2</v>
      </c>
      <c r="E20">
        <v>1017976</v>
      </c>
      <c r="F20" t="s">
        <v>365</v>
      </c>
      <c r="G20">
        <v>412</v>
      </c>
      <c r="H20">
        <v>341</v>
      </c>
      <c r="I20">
        <v>0</v>
      </c>
      <c r="J20">
        <v>3161</v>
      </c>
      <c r="K20">
        <v>13</v>
      </c>
      <c r="L20">
        <v>0</v>
      </c>
      <c r="M20" s="200">
        <v>0</v>
      </c>
      <c r="N20" s="200">
        <v>0</v>
      </c>
      <c r="O20" s="200">
        <v>0</v>
      </c>
      <c r="P20" s="200">
        <v>0</v>
      </c>
    </row>
    <row r="21" spans="1:16">
      <c r="A21">
        <v>1</v>
      </c>
      <c r="B21">
        <v>9723</v>
      </c>
      <c r="C21" t="s">
        <v>365</v>
      </c>
      <c r="D21">
        <v>2</v>
      </c>
      <c r="E21">
        <v>1041582</v>
      </c>
      <c r="F21" t="s">
        <v>365</v>
      </c>
      <c r="G21">
        <v>412</v>
      </c>
      <c r="H21">
        <v>281</v>
      </c>
      <c r="I21">
        <v>0</v>
      </c>
      <c r="J21">
        <v>3161</v>
      </c>
      <c r="K21">
        <v>13</v>
      </c>
      <c r="L21">
        <v>0</v>
      </c>
      <c r="M21" s="200">
        <v>1228863534</v>
      </c>
      <c r="N21" s="200">
        <v>0</v>
      </c>
      <c r="O21" s="200">
        <v>1228863534</v>
      </c>
      <c r="P21" s="200">
        <v>0</v>
      </c>
    </row>
    <row r="22" spans="1:16">
      <c r="A22">
        <v>1</v>
      </c>
      <c r="B22">
        <v>9723</v>
      </c>
      <c r="C22" t="s">
        <v>365</v>
      </c>
      <c r="D22">
        <v>2</v>
      </c>
      <c r="E22">
        <v>1041582</v>
      </c>
      <c r="F22" t="s">
        <v>365</v>
      </c>
      <c r="G22">
        <v>412</v>
      </c>
      <c r="H22">
        <v>281</v>
      </c>
      <c r="I22">
        <v>0</v>
      </c>
      <c r="J22">
        <v>3161</v>
      </c>
      <c r="K22">
        <v>14</v>
      </c>
      <c r="L22">
        <v>0</v>
      </c>
      <c r="M22" s="200">
        <v>0</v>
      </c>
      <c r="N22" s="200">
        <v>0</v>
      </c>
      <c r="O22" s="200">
        <v>0</v>
      </c>
      <c r="P22" s="200">
        <v>0</v>
      </c>
    </row>
    <row r="23" spans="1:16">
      <c r="A23">
        <v>1</v>
      </c>
      <c r="B23">
        <v>9723</v>
      </c>
      <c r="C23" t="s">
        <v>365</v>
      </c>
      <c r="D23">
        <v>2</v>
      </c>
      <c r="E23">
        <v>1041582</v>
      </c>
      <c r="F23" t="s">
        <v>365</v>
      </c>
      <c r="G23">
        <v>412</v>
      </c>
      <c r="H23">
        <v>341</v>
      </c>
      <c r="I23">
        <v>0</v>
      </c>
      <c r="J23">
        <v>3161</v>
      </c>
      <c r="K23">
        <v>13</v>
      </c>
      <c r="L23">
        <v>0</v>
      </c>
      <c r="M23" s="200">
        <v>2115500000</v>
      </c>
      <c r="N23" s="200">
        <v>0</v>
      </c>
      <c r="O23" s="200">
        <v>2115500000</v>
      </c>
      <c r="P23" s="200">
        <v>0</v>
      </c>
    </row>
    <row r="24" spans="1:16">
      <c r="A24">
        <v>1</v>
      </c>
      <c r="B24">
        <v>9723</v>
      </c>
      <c r="C24" t="s">
        <v>365</v>
      </c>
      <c r="D24">
        <v>2</v>
      </c>
      <c r="E24">
        <v>1041582</v>
      </c>
      <c r="F24" t="s">
        <v>365</v>
      </c>
      <c r="G24">
        <v>412</v>
      </c>
      <c r="H24">
        <v>341</v>
      </c>
      <c r="I24">
        <v>0</v>
      </c>
      <c r="J24">
        <v>3161</v>
      </c>
      <c r="K24">
        <v>14</v>
      </c>
      <c r="L24">
        <v>0</v>
      </c>
      <c r="M24" s="200">
        <v>173320000</v>
      </c>
      <c r="N24" s="200">
        <v>0</v>
      </c>
      <c r="O24" s="200">
        <v>173320000</v>
      </c>
      <c r="P24" s="200">
        <v>0</v>
      </c>
    </row>
    <row r="25" spans="1:16">
      <c r="A25">
        <v>1</v>
      </c>
      <c r="B25">
        <v>9723</v>
      </c>
      <c r="C25" t="s">
        <v>365</v>
      </c>
      <c r="D25">
        <v>2</v>
      </c>
      <c r="E25">
        <v>1041583</v>
      </c>
      <c r="F25" t="s">
        <v>365</v>
      </c>
      <c r="G25">
        <v>412</v>
      </c>
      <c r="H25">
        <v>281</v>
      </c>
      <c r="I25">
        <v>0</v>
      </c>
      <c r="J25">
        <v>3161</v>
      </c>
      <c r="K25">
        <v>13</v>
      </c>
      <c r="L25">
        <v>0</v>
      </c>
      <c r="M25" s="200">
        <v>57337890</v>
      </c>
      <c r="N25" s="200">
        <v>0</v>
      </c>
      <c r="O25" s="200">
        <v>57337890</v>
      </c>
      <c r="P25" s="200">
        <v>0</v>
      </c>
    </row>
    <row r="26" spans="1:16">
      <c r="A26">
        <v>1</v>
      </c>
      <c r="B26">
        <v>9723</v>
      </c>
      <c r="C26" t="s">
        <v>365</v>
      </c>
      <c r="D26">
        <v>2</v>
      </c>
      <c r="E26">
        <v>1041583</v>
      </c>
      <c r="F26" t="s">
        <v>365</v>
      </c>
      <c r="G26">
        <v>412</v>
      </c>
      <c r="H26">
        <v>281</v>
      </c>
      <c r="I26">
        <v>0</v>
      </c>
      <c r="J26">
        <v>3161</v>
      </c>
      <c r="K26">
        <v>14</v>
      </c>
      <c r="L26">
        <v>0</v>
      </c>
      <c r="M26" s="200">
        <v>0</v>
      </c>
      <c r="N26" s="200">
        <v>0</v>
      </c>
      <c r="O26" s="200">
        <v>0</v>
      </c>
      <c r="P26" s="200">
        <v>0</v>
      </c>
    </row>
    <row r="27" spans="1:16">
      <c r="A27">
        <v>1</v>
      </c>
      <c r="B27">
        <v>9723</v>
      </c>
      <c r="C27" t="s">
        <v>365</v>
      </c>
      <c r="D27">
        <v>2</v>
      </c>
      <c r="E27">
        <v>1041583</v>
      </c>
      <c r="F27" t="s">
        <v>365</v>
      </c>
      <c r="G27">
        <v>412</v>
      </c>
      <c r="H27">
        <v>283</v>
      </c>
      <c r="I27">
        <v>0</v>
      </c>
      <c r="J27">
        <v>3161</v>
      </c>
      <c r="K27">
        <v>13</v>
      </c>
      <c r="L27">
        <v>0</v>
      </c>
      <c r="M27" s="200">
        <v>0</v>
      </c>
      <c r="N27" s="200">
        <v>0</v>
      </c>
      <c r="O27" s="200">
        <v>0</v>
      </c>
      <c r="P27" s="200">
        <v>0</v>
      </c>
    </row>
    <row r="28" spans="1:16">
      <c r="A28">
        <v>1</v>
      </c>
      <c r="B28">
        <v>9723</v>
      </c>
      <c r="C28" t="s">
        <v>365</v>
      </c>
      <c r="D28">
        <v>2</v>
      </c>
      <c r="E28">
        <v>1041583</v>
      </c>
      <c r="F28" t="s">
        <v>365</v>
      </c>
      <c r="G28">
        <v>412</v>
      </c>
      <c r="H28">
        <v>341</v>
      </c>
      <c r="I28">
        <v>0</v>
      </c>
      <c r="J28">
        <v>3161</v>
      </c>
      <c r="K28">
        <v>13</v>
      </c>
      <c r="L28">
        <v>0</v>
      </c>
      <c r="M28" s="200">
        <v>3143761554</v>
      </c>
      <c r="N28" s="200">
        <v>0</v>
      </c>
      <c r="O28" s="200">
        <v>3143761554</v>
      </c>
      <c r="P28" s="200">
        <v>0</v>
      </c>
    </row>
    <row r="29" spans="1:16">
      <c r="A29">
        <v>1</v>
      </c>
      <c r="B29">
        <v>9723</v>
      </c>
      <c r="C29" t="s">
        <v>365</v>
      </c>
      <c r="D29">
        <v>2</v>
      </c>
      <c r="E29">
        <v>1041583</v>
      </c>
      <c r="F29" t="s">
        <v>365</v>
      </c>
      <c r="G29">
        <v>412</v>
      </c>
      <c r="H29">
        <v>341</v>
      </c>
      <c r="I29">
        <v>0</v>
      </c>
      <c r="J29">
        <v>3161</v>
      </c>
      <c r="K29">
        <v>14</v>
      </c>
      <c r="L29">
        <v>0</v>
      </c>
      <c r="M29" s="200">
        <v>70000000</v>
      </c>
      <c r="N29" s="200">
        <v>0</v>
      </c>
      <c r="O29" s="200">
        <v>70000000</v>
      </c>
      <c r="P29" s="200">
        <v>0</v>
      </c>
    </row>
    <row r="30" spans="1:16">
      <c r="A30">
        <v>1</v>
      </c>
      <c r="B30">
        <v>9723</v>
      </c>
      <c r="C30" t="s">
        <v>365</v>
      </c>
      <c r="D30">
        <v>2</v>
      </c>
      <c r="E30">
        <v>1041588</v>
      </c>
      <c r="F30" t="s">
        <v>365</v>
      </c>
      <c r="G30">
        <v>412</v>
      </c>
      <c r="H30">
        <v>14</v>
      </c>
      <c r="I30">
        <v>0</v>
      </c>
      <c r="J30">
        <v>3161</v>
      </c>
      <c r="K30">
        <v>13</v>
      </c>
      <c r="L30">
        <v>0</v>
      </c>
      <c r="M30" s="200">
        <v>0</v>
      </c>
      <c r="N30" s="200">
        <v>0</v>
      </c>
      <c r="O30" s="200">
        <v>0</v>
      </c>
      <c r="P30" s="200">
        <v>0</v>
      </c>
    </row>
    <row r="31" spans="1:16">
      <c r="A31">
        <v>1</v>
      </c>
      <c r="B31">
        <v>9723</v>
      </c>
      <c r="C31" t="s">
        <v>365</v>
      </c>
      <c r="D31">
        <v>2</v>
      </c>
      <c r="E31">
        <v>1041588</v>
      </c>
      <c r="F31" t="s">
        <v>365</v>
      </c>
      <c r="G31">
        <v>412</v>
      </c>
      <c r="H31">
        <v>281</v>
      </c>
      <c r="I31">
        <v>0</v>
      </c>
      <c r="J31">
        <v>3161</v>
      </c>
      <c r="K31">
        <v>13</v>
      </c>
      <c r="L31">
        <v>0</v>
      </c>
      <c r="M31" s="200">
        <v>0</v>
      </c>
      <c r="N31" s="200">
        <v>0</v>
      </c>
      <c r="O31" s="200">
        <v>0</v>
      </c>
      <c r="P31" s="200">
        <v>0</v>
      </c>
    </row>
    <row r="32" spans="1:16">
      <c r="A32">
        <v>1</v>
      </c>
      <c r="B32">
        <v>9723</v>
      </c>
      <c r="C32" t="s">
        <v>365</v>
      </c>
      <c r="D32">
        <v>2</v>
      </c>
      <c r="E32">
        <v>1041588</v>
      </c>
      <c r="F32" t="s">
        <v>365</v>
      </c>
      <c r="G32">
        <v>412</v>
      </c>
      <c r="H32">
        <v>281</v>
      </c>
      <c r="I32">
        <v>0</v>
      </c>
      <c r="J32">
        <v>3161</v>
      </c>
      <c r="K32">
        <v>14</v>
      </c>
      <c r="L32">
        <v>0</v>
      </c>
      <c r="M32" s="200">
        <v>0</v>
      </c>
      <c r="N32" s="200">
        <v>0</v>
      </c>
      <c r="O32" s="200">
        <v>0</v>
      </c>
      <c r="P32" s="200">
        <v>0</v>
      </c>
    </row>
    <row r="33" spans="1:16">
      <c r="A33">
        <v>1</v>
      </c>
      <c r="B33">
        <v>9723</v>
      </c>
      <c r="C33" t="s">
        <v>365</v>
      </c>
      <c r="D33">
        <v>2</v>
      </c>
      <c r="E33">
        <v>1041603</v>
      </c>
      <c r="F33" t="s">
        <v>365</v>
      </c>
      <c r="G33">
        <v>412</v>
      </c>
      <c r="H33">
        <v>281</v>
      </c>
      <c r="I33">
        <v>0</v>
      </c>
      <c r="J33">
        <v>3161</v>
      </c>
      <c r="K33">
        <v>13</v>
      </c>
      <c r="L33">
        <v>0</v>
      </c>
      <c r="M33" s="200">
        <v>0</v>
      </c>
      <c r="N33" s="200">
        <v>0</v>
      </c>
      <c r="O33" s="200">
        <v>0</v>
      </c>
      <c r="P33" s="200">
        <v>0</v>
      </c>
    </row>
    <row r="34" spans="1:16">
      <c r="A34">
        <v>1</v>
      </c>
      <c r="B34">
        <v>9723</v>
      </c>
      <c r="C34" t="s">
        <v>365</v>
      </c>
      <c r="D34">
        <v>2</v>
      </c>
      <c r="E34">
        <v>1041603</v>
      </c>
      <c r="F34" t="s">
        <v>365</v>
      </c>
      <c r="G34">
        <v>412</v>
      </c>
      <c r="H34">
        <v>341</v>
      </c>
      <c r="I34">
        <v>0</v>
      </c>
      <c r="J34">
        <v>3161</v>
      </c>
      <c r="K34">
        <v>13</v>
      </c>
      <c r="L34">
        <v>0</v>
      </c>
      <c r="M34" s="200">
        <v>1404500000</v>
      </c>
      <c r="N34" s="200">
        <v>0</v>
      </c>
      <c r="O34" s="200">
        <v>1404500000</v>
      </c>
      <c r="P34" s="200">
        <v>0</v>
      </c>
    </row>
    <row r="35" spans="1:16">
      <c r="A35">
        <v>1</v>
      </c>
      <c r="B35">
        <v>9723</v>
      </c>
      <c r="C35" t="s">
        <v>365</v>
      </c>
      <c r="D35">
        <v>2</v>
      </c>
      <c r="E35">
        <v>1041603</v>
      </c>
      <c r="F35" t="s">
        <v>365</v>
      </c>
      <c r="G35">
        <v>412</v>
      </c>
      <c r="H35">
        <v>341</v>
      </c>
      <c r="I35">
        <v>0</v>
      </c>
      <c r="J35">
        <v>3161</v>
      </c>
      <c r="K35">
        <v>14</v>
      </c>
      <c r="L35">
        <v>0</v>
      </c>
      <c r="M35" s="200">
        <v>0</v>
      </c>
      <c r="N35" s="200">
        <v>0</v>
      </c>
      <c r="O35" s="200">
        <v>0</v>
      </c>
      <c r="P35" s="200">
        <v>0</v>
      </c>
    </row>
    <row r="36" spans="1:16">
      <c r="A36">
        <v>1</v>
      </c>
      <c r="B36">
        <v>9723</v>
      </c>
      <c r="C36" t="s">
        <v>365</v>
      </c>
      <c r="D36">
        <v>2</v>
      </c>
      <c r="E36">
        <v>1041613</v>
      </c>
      <c r="F36" t="s">
        <v>365</v>
      </c>
      <c r="G36">
        <v>412</v>
      </c>
      <c r="H36">
        <v>341</v>
      </c>
      <c r="I36">
        <v>0</v>
      </c>
      <c r="J36">
        <v>3161</v>
      </c>
      <c r="K36">
        <v>13</v>
      </c>
      <c r="L36">
        <v>0</v>
      </c>
      <c r="M36" s="200">
        <v>0</v>
      </c>
      <c r="N36" s="200">
        <v>0</v>
      </c>
      <c r="O36" s="200">
        <v>0</v>
      </c>
      <c r="P36" s="200">
        <v>0</v>
      </c>
    </row>
    <row r="37" spans="1:16">
      <c r="A37">
        <v>1</v>
      </c>
      <c r="B37">
        <v>9723</v>
      </c>
      <c r="C37" t="s">
        <v>365</v>
      </c>
      <c r="D37">
        <v>2</v>
      </c>
      <c r="E37">
        <v>1041976</v>
      </c>
      <c r="F37" t="s">
        <v>365</v>
      </c>
      <c r="G37">
        <v>412</v>
      </c>
      <c r="H37">
        <v>341</v>
      </c>
      <c r="I37">
        <v>0</v>
      </c>
      <c r="J37">
        <v>3161</v>
      </c>
      <c r="K37">
        <v>13</v>
      </c>
      <c r="L37">
        <v>0</v>
      </c>
      <c r="M37" s="200">
        <v>0</v>
      </c>
      <c r="N37" s="200">
        <v>0</v>
      </c>
      <c r="O37" s="200">
        <v>0</v>
      </c>
      <c r="P37" s="200">
        <v>0</v>
      </c>
    </row>
    <row r="38" spans="1:16">
      <c r="A38">
        <v>1</v>
      </c>
      <c r="B38">
        <v>9723</v>
      </c>
      <c r="C38" t="s">
        <v>365</v>
      </c>
      <c r="D38">
        <v>2</v>
      </c>
      <c r="E38">
        <v>1041980</v>
      </c>
      <c r="F38" t="s">
        <v>365</v>
      </c>
      <c r="G38">
        <v>412</v>
      </c>
      <c r="H38">
        <v>341</v>
      </c>
      <c r="I38">
        <v>0</v>
      </c>
      <c r="J38">
        <v>3161</v>
      </c>
      <c r="K38">
        <v>13</v>
      </c>
      <c r="L38">
        <v>0</v>
      </c>
      <c r="M38" s="200">
        <v>0</v>
      </c>
      <c r="N38" s="200">
        <v>0</v>
      </c>
      <c r="O38" s="200">
        <v>0</v>
      </c>
      <c r="P38" s="200">
        <v>0</v>
      </c>
    </row>
    <row r="39" spans="1:16">
      <c r="A39">
        <v>1</v>
      </c>
      <c r="B39">
        <v>9723</v>
      </c>
      <c r="C39" t="s">
        <v>365</v>
      </c>
      <c r="D39">
        <v>2</v>
      </c>
      <c r="E39">
        <v>1052950</v>
      </c>
      <c r="F39" t="s">
        <v>365</v>
      </c>
      <c r="G39">
        <v>412</v>
      </c>
      <c r="H39">
        <v>341</v>
      </c>
      <c r="I39">
        <v>0</v>
      </c>
      <c r="J39">
        <v>3166</v>
      </c>
      <c r="K39">
        <v>13</v>
      </c>
      <c r="L39">
        <v>0</v>
      </c>
      <c r="M39" s="200">
        <v>0</v>
      </c>
      <c r="N39" s="200">
        <v>0</v>
      </c>
      <c r="O39" s="200">
        <v>0</v>
      </c>
      <c r="P39" s="200">
        <v>0</v>
      </c>
    </row>
    <row r="40" spans="1:16">
      <c r="A40">
        <v>1</v>
      </c>
      <c r="B40">
        <v>9723</v>
      </c>
      <c r="C40" t="s">
        <v>365</v>
      </c>
      <c r="D40">
        <v>2</v>
      </c>
      <c r="E40">
        <v>1052951</v>
      </c>
      <c r="F40" t="s">
        <v>365</v>
      </c>
      <c r="G40">
        <v>412</v>
      </c>
      <c r="H40">
        <v>341</v>
      </c>
      <c r="I40">
        <v>0</v>
      </c>
      <c r="J40">
        <v>3166</v>
      </c>
      <c r="K40">
        <v>13</v>
      </c>
      <c r="L40">
        <v>0</v>
      </c>
      <c r="M40" s="200">
        <v>2830373100</v>
      </c>
      <c r="N40" s="200">
        <v>0</v>
      </c>
      <c r="O40" s="200">
        <v>2751746700</v>
      </c>
      <c r="P40" s="200">
        <v>78626400</v>
      </c>
    </row>
    <row r="41" spans="1:16">
      <c r="A41">
        <v>1</v>
      </c>
      <c r="B41">
        <v>9723</v>
      </c>
      <c r="C41" t="s">
        <v>365</v>
      </c>
      <c r="D41">
        <v>2</v>
      </c>
      <c r="E41">
        <v>1052951</v>
      </c>
      <c r="F41" t="s">
        <v>365</v>
      </c>
      <c r="G41">
        <v>412</v>
      </c>
      <c r="H41">
        <v>341</v>
      </c>
      <c r="I41">
        <v>0</v>
      </c>
      <c r="J41">
        <v>3166</v>
      </c>
      <c r="K41">
        <v>14</v>
      </c>
      <c r="L41">
        <v>0</v>
      </c>
      <c r="M41" s="200">
        <v>56900000</v>
      </c>
      <c r="N41" s="200">
        <v>0</v>
      </c>
      <c r="O41" s="200">
        <v>56900000</v>
      </c>
      <c r="P41" s="200">
        <v>0</v>
      </c>
    </row>
    <row r="42" spans="1:16">
      <c r="A42">
        <v>1</v>
      </c>
      <c r="B42">
        <v>9723</v>
      </c>
      <c r="C42" t="s">
        <v>365</v>
      </c>
      <c r="D42">
        <v>2</v>
      </c>
      <c r="E42">
        <v>1055155</v>
      </c>
      <c r="F42" t="s">
        <v>365</v>
      </c>
      <c r="G42">
        <v>412</v>
      </c>
      <c r="H42">
        <v>341</v>
      </c>
      <c r="I42">
        <v>0</v>
      </c>
      <c r="J42">
        <v>3161</v>
      </c>
      <c r="K42">
        <v>13</v>
      </c>
      <c r="L42">
        <v>0</v>
      </c>
      <c r="M42" s="200">
        <v>0</v>
      </c>
      <c r="N42" s="200">
        <v>0</v>
      </c>
      <c r="O42" s="200">
        <v>0</v>
      </c>
      <c r="P42" s="200">
        <v>0</v>
      </c>
    </row>
    <row r="43" spans="1:16">
      <c r="A43">
        <v>1</v>
      </c>
      <c r="B43">
        <v>9723</v>
      </c>
      <c r="C43" t="s">
        <v>365</v>
      </c>
      <c r="D43">
        <v>2</v>
      </c>
      <c r="E43">
        <v>1060481</v>
      </c>
      <c r="F43" t="s">
        <v>365</v>
      </c>
      <c r="G43">
        <v>412</v>
      </c>
      <c r="H43">
        <v>341</v>
      </c>
      <c r="I43">
        <v>0</v>
      </c>
      <c r="J43">
        <v>3165</v>
      </c>
      <c r="K43">
        <v>13</v>
      </c>
      <c r="L43">
        <v>0</v>
      </c>
      <c r="M43" s="200">
        <v>2805140600</v>
      </c>
      <c r="N43" s="200">
        <v>0</v>
      </c>
      <c r="O43" s="200">
        <v>2805140600</v>
      </c>
      <c r="P43" s="200">
        <v>0</v>
      </c>
    </row>
    <row r="44" spans="1:16">
      <c r="A44">
        <v>1</v>
      </c>
      <c r="B44">
        <v>9723</v>
      </c>
      <c r="C44" t="s">
        <v>365</v>
      </c>
      <c r="D44">
        <v>2</v>
      </c>
      <c r="E44">
        <v>1060481</v>
      </c>
      <c r="F44" t="s">
        <v>365</v>
      </c>
      <c r="G44">
        <v>412</v>
      </c>
      <c r="H44">
        <v>341</v>
      </c>
      <c r="I44">
        <v>0</v>
      </c>
      <c r="J44">
        <v>3165</v>
      </c>
      <c r="K44">
        <v>14</v>
      </c>
      <c r="L44">
        <v>0</v>
      </c>
      <c r="M44" s="200">
        <v>57200000</v>
      </c>
      <c r="N44" s="200">
        <v>0</v>
      </c>
      <c r="O44" s="200">
        <v>57200000</v>
      </c>
      <c r="P44" s="200">
        <v>0</v>
      </c>
    </row>
    <row r="45" spans="1:16">
      <c r="A45">
        <v>1</v>
      </c>
      <c r="B45">
        <v>9723</v>
      </c>
      <c r="C45" t="s">
        <v>365</v>
      </c>
      <c r="D45">
        <v>2</v>
      </c>
      <c r="E45">
        <v>1065155</v>
      </c>
      <c r="F45" t="s">
        <v>365</v>
      </c>
      <c r="G45">
        <v>412</v>
      </c>
      <c r="H45">
        <v>341</v>
      </c>
      <c r="I45">
        <v>0</v>
      </c>
      <c r="J45">
        <v>3161</v>
      </c>
      <c r="K45">
        <v>13</v>
      </c>
      <c r="L45">
        <v>0</v>
      </c>
      <c r="M45" s="200">
        <v>2015000000</v>
      </c>
      <c r="N45" s="200">
        <v>0</v>
      </c>
      <c r="O45" s="200">
        <v>2015000000</v>
      </c>
      <c r="P45" s="200">
        <v>0</v>
      </c>
    </row>
    <row r="46" spans="1:16">
      <c r="A46">
        <v>1</v>
      </c>
      <c r="B46">
        <v>9723</v>
      </c>
      <c r="C46" t="s">
        <v>365</v>
      </c>
      <c r="D46">
        <v>2</v>
      </c>
      <c r="E46">
        <v>1065155</v>
      </c>
      <c r="F46" t="s">
        <v>365</v>
      </c>
      <c r="G46">
        <v>412</v>
      </c>
      <c r="H46">
        <v>341</v>
      </c>
      <c r="I46">
        <v>0</v>
      </c>
      <c r="J46">
        <v>3161</v>
      </c>
      <c r="K46">
        <v>14</v>
      </c>
      <c r="L46">
        <v>0</v>
      </c>
      <c r="M46" s="200">
        <v>60000000</v>
      </c>
      <c r="N46" s="200">
        <v>0</v>
      </c>
      <c r="O46" s="200">
        <v>60000000</v>
      </c>
      <c r="P46" s="200">
        <v>0</v>
      </c>
    </row>
    <row r="47" spans="1:16">
      <c r="A47">
        <v>1</v>
      </c>
      <c r="B47">
        <v>9723</v>
      </c>
      <c r="C47" t="s">
        <v>365</v>
      </c>
      <c r="D47">
        <v>2</v>
      </c>
      <c r="E47">
        <v>1067155</v>
      </c>
      <c r="F47" t="s">
        <v>365</v>
      </c>
      <c r="G47">
        <v>412</v>
      </c>
      <c r="H47">
        <v>341</v>
      </c>
      <c r="I47">
        <v>0</v>
      </c>
      <c r="J47">
        <v>3161</v>
      </c>
      <c r="K47">
        <v>13</v>
      </c>
      <c r="L47">
        <v>0</v>
      </c>
      <c r="M47" s="200">
        <v>0</v>
      </c>
      <c r="N47" s="200">
        <v>0</v>
      </c>
      <c r="O47" s="200">
        <v>0</v>
      </c>
      <c r="P47" s="200">
        <v>0</v>
      </c>
    </row>
    <row r="48" spans="1:16">
      <c r="A48">
        <v>1</v>
      </c>
      <c r="B48">
        <v>9723</v>
      </c>
      <c r="C48" t="s">
        <v>365</v>
      </c>
      <c r="D48">
        <v>2</v>
      </c>
      <c r="E48">
        <v>1085819</v>
      </c>
      <c r="F48" t="s">
        <v>365</v>
      </c>
      <c r="G48">
        <v>412</v>
      </c>
      <c r="H48">
        <v>341</v>
      </c>
      <c r="I48">
        <v>0</v>
      </c>
      <c r="J48">
        <v>3167</v>
      </c>
      <c r="K48">
        <v>13</v>
      </c>
      <c r="L48">
        <v>0</v>
      </c>
      <c r="M48" s="200">
        <v>0</v>
      </c>
      <c r="N48" s="200">
        <v>0</v>
      </c>
      <c r="O48" s="200">
        <v>0</v>
      </c>
      <c r="P48" s="200">
        <v>0</v>
      </c>
    </row>
    <row r="49" spans="1:16">
      <c r="A49">
        <v>1</v>
      </c>
      <c r="B49">
        <v>9723</v>
      </c>
      <c r="C49" t="s">
        <v>365</v>
      </c>
      <c r="D49">
        <v>2</v>
      </c>
      <c r="E49">
        <v>1087659</v>
      </c>
      <c r="F49" t="s">
        <v>365</v>
      </c>
      <c r="G49">
        <v>412</v>
      </c>
      <c r="H49">
        <v>341</v>
      </c>
      <c r="I49">
        <v>0</v>
      </c>
      <c r="J49">
        <v>3167</v>
      </c>
      <c r="K49">
        <v>13</v>
      </c>
      <c r="L49">
        <v>0</v>
      </c>
      <c r="M49" s="200">
        <v>0</v>
      </c>
      <c r="N49" s="200">
        <v>0</v>
      </c>
      <c r="O49" s="200">
        <v>0</v>
      </c>
      <c r="P49" s="200">
        <v>0</v>
      </c>
    </row>
    <row r="50" spans="1:16">
      <c r="A50">
        <v>1</v>
      </c>
      <c r="B50">
        <v>9723</v>
      </c>
      <c r="C50" t="s">
        <v>365</v>
      </c>
      <c r="D50">
        <v>2</v>
      </c>
      <c r="E50">
        <v>1087868</v>
      </c>
      <c r="F50" t="s">
        <v>365</v>
      </c>
      <c r="G50">
        <v>412</v>
      </c>
      <c r="H50">
        <v>283</v>
      </c>
      <c r="I50">
        <v>0</v>
      </c>
      <c r="J50">
        <v>3161</v>
      </c>
      <c r="K50">
        <v>13</v>
      </c>
      <c r="L50">
        <v>0</v>
      </c>
      <c r="M50" s="200">
        <v>0</v>
      </c>
      <c r="N50" s="200">
        <v>0</v>
      </c>
      <c r="O50" s="200">
        <v>0</v>
      </c>
      <c r="P50" s="200">
        <v>0</v>
      </c>
    </row>
    <row r="51" spans="1:16">
      <c r="A51">
        <v>1</v>
      </c>
      <c r="B51">
        <v>9723</v>
      </c>
      <c r="C51" t="s">
        <v>365</v>
      </c>
      <c r="D51">
        <v>2</v>
      </c>
      <c r="E51">
        <v>1087968</v>
      </c>
      <c r="F51" t="s">
        <v>365</v>
      </c>
      <c r="G51">
        <v>412</v>
      </c>
      <c r="H51">
        <v>283</v>
      </c>
      <c r="I51">
        <v>0</v>
      </c>
      <c r="J51">
        <v>3161</v>
      </c>
      <c r="K51">
        <v>13</v>
      </c>
      <c r="L51">
        <v>0</v>
      </c>
      <c r="M51" s="200">
        <v>1159500000</v>
      </c>
      <c r="N51" s="200">
        <v>0</v>
      </c>
      <c r="O51" s="200">
        <v>1159500000</v>
      </c>
      <c r="P51" s="200">
        <v>0</v>
      </c>
    </row>
    <row r="52" spans="1:16">
      <c r="A52">
        <v>1</v>
      </c>
      <c r="B52">
        <v>9723</v>
      </c>
      <c r="C52" t="s">
        <v>365</v>
      </c>
      <c r="D52">
        <v>2</v>
      </c>
      <c r="E52">
        <v>1087968</v>
      </c>
      <c r="F52" t="s">
        <v>365</v>
      </c>
      <c r="G52">
        <v>412</v>
      </c>
      <c r="H52">
        <v>283</v>
      </c>
      <c r="I52">
        <v>0</v>
      </c>
      <c r="J52">
        <v>3161</v>
      </c>
      <c r="K52">
        <v>14</v>
      </c>
      <c r="L52">
        <v>0</v>
      </c>
      <c r="M52" s="200">
        <v>21000000</v>
      </c>
      <c r="N52" s="200">
        <v>0</v>
      </c>
      <c r="O52" s="200">
        <v>21000000</v>
      </c>
      <c r="P52" s="200">
        <v>0</v>
      </c>
    </row>
    <row r="53" spans="1:16">
      <c r="A53">
        <v>1</v>
      </c>
      <c r="B53">
        <v>9723</v>
      </c>
      <c r="C53" t="s">
        <v>365</v>
      </c>
      <c r="D53">
        <v>2</v>
      </c>
      <c r="E53">
        <v>1087968</v>
      </c>
      <c r="F53" t="s">
        <v>365</v>
      </c>
      <c r="G53">
        <v>412</v>
      </c>
      <c r="H53">
        <v>341</v>
      </c>
      <c r="I53">
        <v>0</v>
      </c>
      <c r="J53">
        <v>3161</v>
      </c>
      <c r="K53">
        <v>13</v>
      </c>
      <c r="L53">
        <v>0</v>
      </c>
      <c r="M53" s="200">
        <v>0</v>
      </c>
      <c r="N53" s="200">
        <v>0</v>
      </c>
      <c r="O53" s="200">
        <v>0</v>
      </c>
      <c r="P53" s="200">
        <v>0</v>
      </c>
    </row>
    <row r="54" spans="1:16">
      <c r="A54">
        <v>1</v>
      </c>
      <c r="B54">
        <v>9723</v>
      </c>
      <c r="C54" t="s">
        <v>365</v>
      </c>
      <c r="D54">
        <v>2</v>
      </c>
      <c r="E54">
        <v>1090279</v>
      </c>
      <c r="F54" t="s">
        <v>365</v>
      </c>
      <c r="G54">
        <v>412</v>
      </c>
      <c r="H54">
        <v>341</v>
      </c>
      <c r="I54">
        <v>0</v>
      </c>
      <c r="J54">
        <v>3161</v>
      </c>
      <c r="K54">
        <v>13</v>
      </c>
      <c r="L54">
        <v>0</v>
      </c>
      <c r="M54" s="200">
        <v>0</v>
      </c>
      <c r="N54" s="200">
        <v>0</v>
      </c>
      <c r="O54" s="200">
        <v>0</v>
      </c>
      <c r="P54" s="200">
        <v>0</v>
      </c>
    </row>
    <row r="55" spans="1:16">
      <c r="A55">
        <v>1</v>
      </c>
      <c r="B55">
        <v>9723</v>
      </c>
      <c r="C55" t="s">
        <v>365</v>
      </c>
      <c r="D55">
        <v>2</v>
      </c>
      <c r="E55">
        <v>1092831</v>
      </c>
      <c r="F55" t="s">
        <v>365</v>
      </c>
      <c r="G55">
        <v>412</v>
      </c>
      <c r="H55">
        <v>338</v>
      </c>
      <c r="I55">
        <v>0</v>
      </c>
      <c r="J55">
        <v>3161</v>
      </c>
      <c r="K55">
        <v>13</v>
      </c>
      <c r="L55">
        <v>0</v>
      </c>
      <c r="M55" s="200">
        <v>0</v>
      </c>
      <c r="N55" s="200">
        <v>0</v>
      </c>
      <c r="O55" s="200">
        <v>0</v>
      </c>
      <c r="P55" s="200">
        <v>0</v>
      </c>
    </row>
    <row r="56" spans="1:16">
      <c r="A56">
        <v>1</v>
      </c>
      <c r="B56">
        <v>9723</v>
      </c>
      <c r="C56" t="s">
        <v>365</v>
      </c>
      <c r="D56">
        <v>2</v>
      </c>
      <c r="E56">
        <v>1095522</v>
      </c>
      <c r="F56" t="s">
        <v>365</v>
      </c>
      <c r="G56">
        <v>412</v>
      </c>
      <c r="H56">
        <v>341</v>
      </c>
      <c r="I56">
        <v>0</v>
      </c>
      <c r="J56">
        <v>3167</v>
      </c>
      <c r="K56">
        <v>13</v>
      </c>
      <c r="L56">
        <v>0</v>
      </c>
      <c r="M56" s="200">
        <v>0</v>
      </c>
      <c r="N56" s="200">
        <v>0</v>
      </c>
      <c r="O56" s="200">
        <v>0</v>
      </c>
      <c r="P56" s="200">
        <v>0</v>
      </c>
    </row>
    <row r="57" spans="1:16">
      <c r="A57">
        <v>1</v>
      </c>
      <c r="B57">
        <v>9723</v>
      </c>
      <c r="C57" t="s">
        <v>365</v>
      </c>
      <c r="D57">
        <v>2</v>
      </c>
      <c r="E57">
        <v>1095819</v>
      </c>
      <c r="F57" t="s">
        <v>365</v>
      </c>
      <c r="G57">
        <v>412</v>
      </c>
      <c r="H57">
        <v>341</v>
      </c>
      <c r="I57">
        <v>0</v>
      </c>
      <c r="J57">
        <v>3167</v>
      </c>
      <c r="K57">
        <v>13</v>
      </c>
      <c r="L57">
        <v>0</v>
      </c>
      <c r="M57" s="200">
        <v>2913195900</v>
      </c>
      <c r="N57" s="200">
        <v>0</v>
      </c>
      <c r="O57" s="200">
        <v>2865279100</v>
      </c>
      <c r="P57" s="200">
        <v>47916800</v>
      </c>
    </row>
    <row r="58" spans="1:16">
      <c r="A58">
        <v>1</v>
      </c>
      <c r="B58">
        <v>9723</v>
      </c>
      <c r="C58" t="s">
        <v>365</v>
      </c>
      <c r="D58">
        <v>2</v>
      </c>
      <c r="E58">
        <v>1095819</v>
      </c>
      <c r="F58" t="s">
        <v>365</v>
      </c>
      <c r="G58">
        <v>412</v>
      </c>
      <c r="H58">
        <v>341</v>
      </c>
      <c r="I58">
        <v>0</v>
      </c>
      <c r="J58">
        <v>3167</v>
      </c>
      <c r="K58">
        <v>14</v>
      </c>
      <c r="L58">
        <v>0</v>
      </c>
      <c r="M58" s="200">
        <v>60700000</v>
      </c>
      <c r="N58" s="200">
        <v>0</v>
      </c>
      <c r="O58" s="200">
        <v>60700000</v>
      </c>
      <c r="P58" s="200">
        <v>0</v>
      </c>
    </row>
    <row r="59" spans="1:16">
      <c r="A59">
        <v>1</v>
      </c>
      <c r="B59">
        <v>9723</v>
      </c>
      <c r="C59" t="s">
        <v>365</v>
      </c>
      <c r="D59">
        <v>2</v>
      </c>
      <c r="E59">
        <v>1111724</v>
      </c>
      <c r="F59" t="s">
        <v>365</v>
      </c>
      <c r="G59">
        <v>412</v>
      </c>
      <c r="H59">
        <v>261</v>
      </c>
      <c r="I59">
        <v>0</v>
      </c>
      <c r="J59">
        <v>3161</v>
      </c>
      <c r="K59">
        <v>13</v>
      </c>
      <c r="L59">
        <v>0</v>
      </c>
      <c r="M59" s="200">
        <v>0</v>
      </c>
      <c r="N59" s="200">
        <v>0</v>
      </c>
      <c r="O59" s="200">
        <v>0</v>
      </c>
      <c r="P59" s="200">
        <v>0</v>
      </c>
    </row>
    <row r="60" spans="1:16">
      <c r="A60">
        <v>1</v>
      </c>
      <c r="B60">
        <v>9723</v>
      </c>
      <c r="C60" t="s">
        <v>365</v>
      </c>
      <c r="D60">
        <v>2</v>
      </c>
      <c r="E60">
        <v>1111724</v>
      </c>
      <c r="F60" t="s">
        <v>365</v>
      </c>
      <c r="G60">
        <v>412</v>
      </c>
      <c r="H60">
        <v>281</v>
      </c>
      <c r="I60">
        <v>0</v>
      </c>
      <c r="J60">
        <v>3161</v>
      </c>
      <c r="K60">
        <v>13</v>
      </c>
      <c r="L60">
        <v>0</v>
      </c>
      <c r="M60" s="200">
        <v>2419596441</v>
      </c>
      <c r="N60" s="200">
        <v>0</v>
      </c>
      <c r="O60" s="200">
        <v>2419596441</v>
      </c>
      <c r="P60" s="200">
        <v>0</v>
      </c>
    </row>
    <row r="61" spans="1:16">
      <c r="A61">
        <v>1</v>
      </c>
      <c r="B61">
        <v>9723</v>
      </c>
      <c r="C61" t="s">
        <v>365</v>
      </c>
      <c r="D61">
        <v>2</v>
      </c>
      <c r="E61">
        <v>1111724</v>
      </c>
      <c r="F61" t="s">
        <v>365</v>
      </c>
      <c r="G61">
        <v>412</v>
      </c>
      <c r="H61">
        <v>281</v>
      </c>
      <c r="I61">
        <v>0</v>
      </c>
      <c r="J61">
        <v>3161</v>
      </c>
      <c r="K61">
        <v>14</v>
      </c>
      <c r="L61">
        <v>0</v>
      </c>
      <c r="M61" s="200">
        <v>47742225</v>
      </c>
      <c r="N61" s="200">
        <v>0</v>
      </c>
      <c r="O61" s="200">
        <v>47742225</v>
      </c>
      <c r="P61" s="200">
        <v>0</v>
      </c>
    </row>
    <row r="62" spans="1:16">
      <c r="A62">
        <v>1</v>
      </c>
      <c r="B62">
        <v>9723</v>
      </c>
      <c r="C62" t="s">
        <v>365</v>
      </c>
      <c r="D62">
        <v>2</v>
      </c>
      <c r="E62">
        <v>1111724</v>
      </c>
      <c r="F62" t="s">
        <v>365</v>
      </c>
      <c r="G62">
        <v>412</v>
      </c>
      <c r="H62">
        <v>284</v>
      </c>
      <c r="I62">
        <v>0</v>
      </c>
      <c r="J62">
        <v>3161</v>
      </c>
      <c r="K62">
        <v>13</v>
      </c>
      <c r="L62">
        <v>0</v>
      </c>
      <c r="M62" s="200">
        <v>0</v>
      </c>
      <c r="N62" s="200">
        <v>0</v>
      </c>
      <c r="O62" s="200">
        <v>0</v>
      </c>
      <c r="P62" s="200">
        <v>0</v>
      </c>
    </row>
    <row r="63" spans="1:16">
      <c r="A63">
        <v>1</v>
      </c>
      <c r="B63">
        <v>9723</v>
      </c>
      <c r="C63" t="s">
        <v>365</v>
      </c>
      <c r="D63">
        <v>2</v>
      </c>
      <c r="E63">
        <v>1111724</v>
      </c>
      <c r="F63" t="s">
        <v>365</v>
      </c>
      <c r="G63">
        <v>412</v>
      </c>
      <c r="H63">
        <v>341</v>
      </c>
      <c r="I63">
        <v>0</v>
      </c>
      <c r="J63">
        <v>3161</v>
      </c>
      <c r="K63">
        <v>13</v>
      </c>
      <c r="L63">
        <v>0</v>
      </c>
      <c r="M63" s="200">
        <v>1178442114</v>
      </c>
      <c r="N63" s="200">
        <v>0</v>
      </c>
      <c r="O63" s="200">
        <v>1178442114</v>
      </c>
      <c r="P63" s="200">
        <v>0</v>
      </c>
    </row>
    <row r="64" spans="1:16">
      <c r="A64">
        <v>1</v>
      </c>
      <c r="B64">
        <v>9723</v>
      </c>
      <c r="C64" t="s">
        <v>365</v>
      </c>
      <c r="D64">
        <v>2</v>
      </c>
      <c r="E64">
        <v>1111724</v>
      </c>
      <c r="F64" t="s">
        <v>365</v>
      </c>
      <c r="G64">
        <v>412</v>
      </c>
      <c r="H64">
        <v>341</v>
      </c>
      <c r="I64">
        <v>0</v>
      </c>
      <c r="J64">
        <v>3161</v>
      </c>
      <c r="K64">
        <v>14</v>
      </c>
      <c r="L64">
        <v>0</v>
      </c>
      <c r="M64" s="200">
        <v>31000000</v>
      </c>
      <c r="N64" s="200">
        <v>0</v>
      </c>
      <c r="O64" s="200">
        <v>31000000</v>
      </c>
      <c r="P64" s="200">
        <v>0</v>
      </c>
    </row>
    <row r="65" spans="1:16">
      <c r="A65">
        <v>1</v>
      </c>
      <c r="B65">
        <v>9723</v>
      </c>
      <c r="C65" t="s">
        <v>365</v>
      </c>
      <c r="D65">
        <v>2</v>
      </c>
      <c r="E65">
        <v>1117241</v>
      </c>
      <c r="F65" t="s">
        <v>365</v>
      </c>
      <c r="G65">
        <v>412</v>
      </c>
      <c r="H65">
        <v>281</v>
      </c>
      <c r="I65">
        <v>0</v>
      </c>
      <c r="J65">
        <v>3161</v>
      </c>
      <c r="K65">
        <v>13</v>
      </c>
      <c r="L65">
        <v>0</v>
      </c>
      <c r="M65" s="200">
        <v>0</v>
      </c>
      <c r="N65" s="200">
        <v>0</v>
      </c>
      <c r="O65" s="200">
        <v>0</v>
      </c>
      <c r="P65" s="200">
        <v>0</v>
      </c>
    </row>
    <row r="66" spans="1:16">
      <c r="A66">
        <v>1</v>
      </c>
      <c r="B66">
        <v>9723</v>
      </c>
      <c r="C66" t="s">
        <v>365</v>
      </c>
      <c r="D66">
        <v>2</v>
      </c>
      <c r="E66">
        <v>1117525</v>
      </c>
      <c r="F66" t="s">
        <v>365</v>
      </c>
      <c r="G66">
        <v>412</v>
      </c>
      <c r="H66">
        <v>341</v>
      </c>
      <c r="I66">
        <v>0</v>
      </c>
      <c r="J66">
        <v>3168</v>
      </c>
      <c r="K66">
        <v>13</v>
      </c>
      <c r="L66">
        <v>0</v>
      </c>
      <c r="M66" s="200">
        <v>0</v>
      </c>
      <c r="N66" s="200">
        <v>0</v>
      </c>
      <c r="O66" s="200">
        <v>0</v>
      </c>
      <c r="P66" s="200">
        <v>0</v>
      </c>
    </row>
    <row r="67" spans="1:16">
      <c r="A67">
        <v>1</v>
      </c>
      <c r="B67">
        <v>9723</v>
      </c>
      <c r="C67" t="s">
        <v>365</v>
      </c>
      <c r="D67">
        <v>2</v>
      </c>
      <c r="E67">
        <v>1117533</v>
      </c>
      <c r="F67" t="s">
        <v>365</v>
      </c>
      <c r="G67">
        <v>412</v>
      </c>
      <c r="H67">
        <v>341</v>
      </c>
      <c r="I67">
        <v>0</v>
      </c>
      <c r="J67">
        <v>3168</v>
      </c>
      <c r="K67">
        <v>13</v>
      </c>
      <c r="L67">
        <v>0</v>
      </c>
      <c r="M67" s="200">
        <v>0</v>
      </c>
      <c r="N67" s="200">
        <v>0</v>
      </c>
      <c r="O67" s="200">
        <v>0</v>
      </c>
      <c r="P67" s="200">
        <v>0</v>
      </c>
    </row>
    <row r="68" spans="1:16">
      <c r="A68">
        <v>1</v>
      </c>
      <c r="B68">
        <v>9723</v>
      </c>
      <c r="C68" t="s">
        <v>365</v>
      </c>
      <c r="D68">
        <v>2</v>
      </c>
      <c r="E68">
        <v>1117535</v>
      </c>
      <c r="F68" t="s">
        <v>365</v>
      </c>
      <c r="G68">
        <v>412</v>
      </c>
      <c r="H68">
        <v>341</v>
      </c>
      <c r="I68">
        <v>0</v>
      </c>
      <c r="J68">
        <v>3168</v>
      </c>
      <c r="K68">
        <v>13</v>
      </c>
      <c r="L68">
        <v>0</v>
      </c>
      <c r="M68" s="200">
        <v>3171454770</v>
      </c>
      <c r="N68" s="200">
        <v>0</v>
      </c>
      <c r="O68" s="200">
        <v>3171454770</v>
      </c>
      <c r="P68" s="200">
        <v>0</v>
      </c>
    </row>
    <row r="69" spans="1:16">
      <c r="A69">
        <v>1</v>
      </c>
      <c r="B69">
        <v>9723</v>
      </c>
      <c r="C69" t="s">
        <v>365</v>
      </c>
      <c r="D69">
        <v>2</v>
      </c>
      <c r="E69">
        <v>1117535</v>
      </c>
      <c r="F69" t="s">
        <v>365</v>
      </c>
      <c r="G69">
        <v>412</v>
      </c>
      <c r="H69">
        <v>341</v>
      </c>
      <c r="I69">
        <v>0</v>
      </c>
      <c r="J69">
        <v>3168</v>
      </c>
      <c r="K69">
        <v>14</v>
      </c>
      <c r="L69">
        <v>0</v>
      </c>
      <c r="M69" s="200">
        <v>56400000</v>
      </c>
      <c r="N69" s="200">
        <v>0</v>
      </c>
      <c r="O69" s="200">
        <v>56400000</v>
      </c>
      <c r="P69" s="200">
        <v>0</v>
      </c>
    </row>
    <row r="70" spans="1:16">
      <c r="A70">
        <v>1</v>
      </c>
      <c r="B70">
        <v>9723</v>
      </c>
      <c r="C70" t="s">
        <v>365</v>
      </c>
      <c r="D70">
        <v>2</v>
      </c>
      <c r="E70">
        <v>1121658</v>
      </c>
      <c r="F70" t="s">
        <v>365</v>
      </c>
      <c r="G70">
        <v>412</v>
      </c>
      <c r="H70">
        <v>341</v>
      </c>
      <c r="I70">
        <v>0</v>
      </c>
      <c r="J70">
        <v>3161</v>
      </c>
      <c r="K70">
        <v>13</v>
      </c>
      <c r="L70">
        <v>0</v>
      </c>
      <c r="M70" s="200">
        <v>0</v>
      </c>
      <c r="N70" s="200">
        <v>0</v>
      </c>
      <c r="O70" s="200">
        <v>0</v>
      </c>
      <c r="P70" s="200">
        <v>0</v>
      </c>
    </row>
    <row r="71" spans="1:16">
      <c r="A71">
        <v>1</v>
      </c>
      <c r="B71">
        <v>9723</v>
      </c>
      <c r="C71" t="s">
        <v>365</v>
      </c>
      <c r="D71">
        <v>2</v>
      </c>
      <c r="E71">
        <v>1121958</v>
      </c>
      <c r="F71" t="s">
        <v>365</v>
      </c>
      <c r="G71">
        <v>412</v>
      </c>
      <c r="H71">
        <v>341</v>
      </c>
      <c r="I71">
        <v>0</v>
      </c>
      <c r="J71">
        <v>3161</v>
      </c>
      <c r="K71">
        <v>13</v>
      </c>
      <c r="L71">
        <v>0</v>
      </c>
      <c r="M71" s="200">
        <v>486000000</v>
      </c>
      <c r="N71" s="200">
        <v>0</v>
      </c>
      <c r="O71" s="200">
        <v>486000000</v>
      </c>
      <c r="P71" s="200">
        <v>0</v>
      </c>
    </row>
    <row r="72" spans="1:16">
      <c r="A72">
        <v>1</v>
      </c>
      <c r="B72">
        <v>9723</v>
      </c>
      <c r="C72" t="s">
        <v>365</v>
      </c>
      <c r="D72">
        <v>2</v>
      </c>
      <c r="E72">
        <v>1121958</v>
      </c>
      <c r="F72" t="s">
        <v>365</v>
      </c>
      <c r="G72">
        <v>412</v>
      </c>
      <c r="H72">
        <v>341</v>
      </c>
      <c r="I72">
        <v>0</v>
      </c>
      <c r="J72">
        <v>3161</v>
      </c>
      <c r="K72">
        <v>14</v>
      </c>
      <c r="L72">
        <v>0</v>
      </c>
      <c r="M72" s="200">
        <v>10000000</v>
      </c>
      <c r="N72" s="200">
        <v>0</v>
      </c>
      <c r="O72" s="200">
        <v>10000000</v>
      </c>
      <c r="P72" s="200">
        <v>0</v>
      </c>
    </row>
    <row r="73" spans="1:16">
      <c r="A73">
        <v>1</v>
      </c>
      <c r="B73">
        <v>9723</v>
      </c>
      <c r="C73" t="s">
        <v>365</v>
      </c>
      <c r="D73">
        <v>2</v>
      </c>
      <c r="E73">
        <v>3027722</v>
      </c>
      <c r="F73" t="s">
        <v>365</v>
      </c>
      <c r="G73">
        <v>412</v>
      </c>
      <c r="H73">
        <v>282</v>
      </c>
      <c r="I73">
        <v>0</v>
      </c>
      <c r="J73">
        <v>3161</v>
      </c>
      <c r="K73">
        <v>13</v>
      </c>
      <c r="L73">
        <v>0</v>
      </c>
      <c r="M73" s="200">
        <v>0</v>
      </c>
      <c r="N73" s="200">
        <v>0</v>
      </c>
      <c r="O73" s="200">
        <v>0</v>
      </c>
      <c r="P73" s="200">
        <v>0</v>
      </c>
    </row>
    <row r="74" spans="1:16">
      <c r="A74">
        <v>1</v>
      </c>
      <c r="B74">
        <v>9723</v>
      </c>
      <c r="C74" t="s">
        <v>365</v>
      </c>
      <c r="D74">
        <v>2</v>
      </c>
      <c r="E74">
        <v>3027722</v>
      </c>
      <c r="F74" t="s">
        <v>365</v>
      </c>
      <c r="G74">
        <v>412</v>
      </c>
      <c r="H74">
        <v>341</v>
      </c>
      <c r="I74">
        <v>0</v>
      </c>
      <c r="J74">
        <v>3161</v>
      </c>
      <c r="K74">
        <v>13</v>
      </c>
      <c r="L74">
        <v>0</v>
      </c>
      <c r="M74" s="200">
        <v>0</v>
      </c>
      <c r="N74" s="200">
        <v>0</v>
      </c>
      <c r="O74" s="200">
        <v>0</v>
      </c>
      <c r="P74" s="200">
        <v>0</v>
      </c>
    </row>
    <row r="75" spans="1:16">
      <c r="A75">
        <v>1</v>
      </c>
      <c r="B75">
        <v>9727</v>
      </c>
      <c r="C75" t="s">
        <v>365</v>
      </c>
      <c r="D75">
        <v>0</v>
      </c>
      <c r="E75">
        <v>1041603</v>
      </c>
      <c r="F75" t="s">
        <v>365</v>
      </c>
      <c r="G75">
        <v>412</v>
      </c>
      <c r="H75">
        <v>341</v>
      </c>
      <c r="I75">
        <v>0</v>
      </c>
      <c r="J75">
        <v>3161</v>
      </c>
      <c r="K75">
        <v>12</v>
      </c>
      <c r="L75">
        <v>0</v>
      </c>
      <c r="M75" s="200">
        <v>0</v>
      </c>
      <c r="N75" s="200">
        <v>0</v>
      </c>
      <c r="O75" s="200">
        <v>0</v>
      </c>
      <c r="P75" s="200">
        <v>0</v>
      </c>
    </row>
    <row r="76" spans="1:16">
      <c r="A76">
        <v>1</v>
      </c>
      <c r="B76">
        <v>9727</v>
      </c>
      <c r="C76" t="s">
        <v>365</v>
      </c>
      <c r="D76">
        <v>2</v>
      </c>
      <c r="E76">
        <v>1008964</v>
      </c>
      <c r="F76" t="s">
        <v>365</v>
      </c>
      <c r="G76">
        <v>412</v>
      </c>
      <c r="H76">
        <v>341</v>
      </c>
      <c r="I76">
        <v>0</v>
      </c>
      <c r="J76">
        <v>3161</v>
      </c>
      <c r="K76">
        <v>12</v>
      </c>
      <c r="L76">
        <v>0</v>
      </c>
      <c r="M76" s="200">
        <v>570548700</v>
      </c>
      <c r="N76" s="200">
        <v>0</v>
      </c>
      <c r="O76" s="200">
        <v>570548700</v>
      </c>
      <c r="P76" s="200">
        <v>0</v>
      </c>
    </row>
    <row r="77" spans="1:16">
      <c r="A77">
        <v>1</v>
      </c>
      <c r="B77">
        <v>9727</v>
      </c>
      <c r="C77" t="s">
        <v>365</v>
      </c>
      <c r="D77">
        <v>2</v>
      </c>
      <c r="E77">
        <v>1008964</v>
      </c>
      <c r="F77" t="s">
        <v>365</v>
      </c>
      <c r="G77">
        <v>412</v>
      </c>
      <c r="H77">
        <v>341</v>
      </c>
      <c r="I77">
        <v>0</v>
      </c>
      <c r="J77">
        <v>3161</v>
      </c>
      <c r="K77">
        <v>14</v>
      </c>
      <c r="L77">
        <v>0</v>
      </c>
      <c r="M77" s="200">
        <v>38000000</v>
      </c>
      <c r="N77" s="200">
        <v>0</v>
      </c>
      <c r="O77" s="200">
        <v>38000000</v>
      </c>
      <c r="P77" s="200">
        <v>0</v>
      </c>
    </row>
    <row r="78" spans="1:16">
      <c r="A78">
        <v>1</v>
      </c>
      <c r="B78">
        <v>9727</v>
      </c>
      <c r="C78" t="s">
        <v>365</v>
      </c>
      <c r="D78">
        <v>2</v>
      </c>
      <c r="E78">
        <v>1008964</v>
      </c>
      <c r="F78" t="s">
        <v>365</v>
      </c>
      <c r="G78">
        <v>412</v>
      </c>
      <c r="H78">
        <v>341</v>
      </c>
      <c r="I78">
        <v>10</v>
      </c>
      <c r="J78">
        <v>3161</v>
      </c>
      <c r="K78">
        <v>12</v>
      </c>
      <c r="L78">
        <v>0</v>
      </c>
      <c r="M78" s="200">
        <v>0</v>
      </c>
      <c r="N78" s="200">
        <v>0</v>
      </c>
      <c r="O78" s="200">
        <v>0</v>
      </c>
      <c r="P78" s="200">
        <v>0</v>
      </c>
    </row>
    <row r="79" spans="1:16">
      <c r="A79">
        <v>1</v>
      </c>
      <c r="B79">
        <v>9727</v>
      </c>
      <c r="C79" t="s">
        <v>365</v>
      </c>
      <c r="D79">
        <v>2</v>
      </c>
      <c r="E79">
        <v>1008964</v>
      </c>
      <c r="F79" t="s">
        <v>365</v>
      </c>
      <c r="G79">
        <v>412</v>
      </c>
      <c r="H79">
        <v>341</v>
      </c>
      <c r="I79">
        <v>26</v>
      </c>
      <c r="J79">
        <v>3161</v>
      </c>
      <c r="K79">
        <v>12</v>
      </c>
      <c r="L79">
        <v>0</v>
      </c>
      <c r="M79" s="200">
        <v>100000000</v>
      </c>
      <c r="N79" s="200">
        <v>0</v>
      </c>
      <c r="O79" s="200">
        <v>100000000</v>
      </c>
      <c r="P79" s="200">
        <v>0</v>
      </c>
    </row>
    <row r="80" spans="1:16">
      <c r="A80">
        <v>1</v>
      </c>
      <c r="B80">
        <v>9727</v>
      </c>
      <c r="C80" t="s">
        <v>365</v>
      </c>
      <c r="D80">
        <v>2</v>
      </c>
      <c r="E80">
        <v>1008964</v>
      </c>
      <c r="F80" t="s">
        <v>365</v>
      </c>
      <c r="G80">
        <v>412</v>
      </c>
      <c r="H80">
        <v>429</v>
      </c>
      <c r="I80">
        <v>0</v>
      </c>
      <c r="J80">
        <v>3161</v>
      </c>
      <c r="K80">
        <v>12</v>
      </c>
      <c r="L80">
        <v>0</v>
      </c>
      <c r="M80" s="200">
        <v>0</v>
      </c>
      <c r="N80" s="200">
        <v>0</v>
      </c>
      <c r="O80" s="200">
        <v>0</v>
      </c>
      <c r="P80" s="200">
        <v>0</v>
      </c>
    </row>
    <row r="81" spans="1:16">
      <c r="A81">
        <v>1</v>
      </c>
      <c r="B81">
        <v>9727</v>
      </c>
      <c r="C81" t="s">
        <v>365</v>
      </c>
      <c r="D81">
        <v>2</v>
      </c>
      <c r="E81">
        <v>1008964</v>
      </c>
      <c r="F81" t="s">
        <v>365</v>
      </c>
      <c r="G81">
        <v>412</v>
      </c>
      <c r="H81">
        <v>429</v>
      </c>
      <c r="I81">
        <v>26</v>
      </c>
      <c r="J81">
        <v>3161</v>
      </c>
      <c r="K81">
        <v>12</v>
      </c>
      <c r="L81">
        <v>0</v>
      </c>
      <c r="M81" s="200">
        <v>0</v>
      </c>
      <c r="N81" s="200">
        <v>0</v>
      </c>
      <c r="O81" s="200">
        <v>0</v>
      </c>
      <c r="P81" s="200">
        <v>0</v>
      </c>
    </row>
    <row r="82" spans="1:16">
      <c r="A82">
        <v>1</v>
      </c>
      <c r="B82">
        <v>9727</v>
      </c>
      <c r="C82" t="s">
        <v>365</v>
      </c>
      <c r="D82">
        <v>2</v>
      </c>
      <c r="E82">
        <v>1014972</v>
      </c>
      <c r="F82" t="s">
        <v>365</v>
      </c>
      <c r="G82">
        <v>412</v>
      </c>
      <c r="H82">
        <v>341</v>
      </c>
      <c r="I82">
        <v>0</v>
      </c>
      <c r="J82">
        <v>3164</v>
      </c>
      <c r="K82">
        <v>12</v>
      </c>
      <c r="L82">
        <v>0</v>
      </c>
      <c r="M82" s="200">
        <v>64000000</v>
      </c>
      <c r="N82" s="200">
        <v>0</v>
      </c>
      <c r="O82" s="200">
        <v>64000000</v>
      </c>
      <c r="P82" s="200">
        <v>0</v>
      </c>
    </row>
    <row r="83" spans="1:16">
      <c r="A83">
        <v>1</v>
      </c>
      <c r="B83">
        <v>9727</v>
      </c>
      <c r="C83" t="s">
        <v>365</v>
      </c>
      <c r="D83">
        <v>2</v>
      </c>
      <c r="E83">
        <v>1014972</v>
      </c>
      <c r="F83" t="s">
        <v>365</v>
      </c>
      <c r="G83">
        <v>412</v>
      </c>
      <c r="H83">
        <v>341</v>
      </c>
      <c r="I83">
        <v>0</v>
      </c>
      <c r="J83">
        <v>3164</v>
      </c>
      <c r="K83">
        <v>14</v>
      </c>
      <c r="L83">
        <v>0</v>
      </c>
      <c r="M83" s="200">
        <v>7000000</v>
      </c>
      <c r="N83" s="200">
        <v>0</v>
      </c>
      <c r="O83" s="200">
        <v>7000000</v>
      </c>
      <c r="P83" s="200">
        <v>0</v>
      </c>
    </row>
    <row r="84" spans="1:16">
      <c r="A84">
        <v>1</v>
      </c>
      <c r="B84">
        <v>9727</v>
      </c>
      <c r="C84" t="s">
        <v>365</v>
      </c>
      <c r="D84">
        <v>2</v>
      </c>
      <c r="E84">
        <v>1014973</v>
      </c>
      <c r="F84" t="s">
        <v>365</v>
      </c>
      <c r="G84">
        <v>412</v>
      </c>
      <c r="H84">
        <v>341</v>
      </c>
      <c r="I84">
        <v>0</v>
      </c>
      <c r="J84">
        <v>3162</v>
      </c>
      <c r="K84">
        <v>12</v>
      </c>
      <c r="L84">
        <v>0</v>
      </c>
      <c r="M84" s="200">
        <v>59850000</v>
      </c>
      <c r="N84" s="200">
        <v>0</v>
      </c>
      <c r="O84" s="200">
        <v>59850000</v>
      </c>
      <c r="P84" s="200">
        <v>0</v>
      </c>
    </row>
    <row r="85" spans="1:16">
      <c r="A85">
        <v>1</v>
      </c>
      <c r="B85">
        <v>9727</v>
      </c>
      <c r="C85" t="s">
        <v>365</v>
      </c>
      <c r="D85">
        <v>2</v>
      </c>
      <c r="E85">
        <v>1014973</v>
      </c>
      <c r="F85" t="s">
        <v>365</v>
      </c>
      <c r="G85">
        <v>412</v>
      </c>
      <c r="H85">
        <v>341</v>
      </c>
      <c r="I85">
        <v>0</v>
      </c>
      <c r="J85">
        <v>3162</v>
      </c>
      <c r="K85">
        <v>12</v>
      </c>
      <c r="L85">
        <v>501</v>
      </c>
      <c r="M85" s="200">
        <v>0</v>
      </c>
      <c r="N85" s="200">
        <v>0</v>
      </c>
      <c r="O85" s="200">
        <v>0</v>
      </c>
      <c r="P85" s="200">
        <v>0</v>
      </c>
    </row>
    <row r="86" spans="1:16">
      <c r="A86">
        <v>1</v>
      </c>
      <c r="B86">
        <v>9727</v>
      </c>
      <c r="C86" t="s">
        <v>365</v>
      </c>
      <c r="D86">
        <v>2</v>
      </c>
      <c r="E86">
        <v>1014973</v>
      </c>
      <c r="F86" t="s">
        <v>365</v>
      </c>
      <c r="G86">
        <v>412</v>
      </c>
      <c r="H86">
        <v>341</v>
      </c>
      <c r="I86">
        <v>0</v>
      </c>
      <c r="J86">
        <v>3162</v>
      </c>
      <c r="K86">
        <v>14</v>
      </c>
      <c r="L86">
        <v>0</v>
      </c>
      <c r="M86" s="200">
        <v>40600000</v>
      </c>
      <c r="N86" s="200">
        <v>0</v>
      </c>
      <c r="O86" s="200">
        <v>40600000</v>
      </c>
      <c r="P86" s="200">
        <v>0</v>
      </c>
    </row>
    <row r="87" spans="1:16">
      <c r="A87">
        <v>1</v>
      </c>
      <c r="B87">
        <v>9727</v>
      </c>
      <c r="C87" t="s">
        <v>365</v>
      </c>
      <c r="D87">
        <v>2</v>
      </c>
      <c r="E87">
        <v>1014976</v>
      </c>
      <c r="F87" t="s">
        <v>365</v>
      </c>
      <c r="G87">
        <v>412</v>
      </c>
      <c r="H87">
        <v>82</v>
      </c>
      <c r="I87">
        <v>0</v>
      </c>
      <c r="J87">
        <v>3161</v>
      </c>
      <c r="K87">
        <v>12</v>
      </c>
      <c r="L87">
        <v>0</v>
      </c>
      <c r="M87" s="200">
        <v>0</v>
      </c>
      <c r="N87" s="200">
        <v>0</v>
      </c>
      <c r="O87" s="200">
        <v>0</v>
      </c>
      <c r="P87" s="200">
        <v>0</v>
      </c>
    </row>
    <row r="88" spans="1:16">
      <c r="A88">
        <v>1</v>
      </c>
      <c r="B88">
        <v>9727</v>
      </c>
      <c r="C88" t="s">
        <v>365</v>
      </c>
      <c r="D88">
        <v>2</v>
      </c>
      <c r="E88">
        <v>1014976</v>
      </c>
      <c r="F88" t="s">
        <v>365</v>
      </c>
      <c r="G88">
        <v>412</v>
      </c>
      <c r="H88">
        <v>282</v>
      </c>
      <c r="I88">
        <v>0</v>
      </c>
      <c r="J88">
        <v>3161</v>
      </c>
      <c r="K88">
        <v>12</v>
      </c>
      <c r="L88">
        <v>0</v>
      </c>
      <c r="M88" s="200">
        <v>0</v>
      </c>
      <c r="N88" s="200">
        <v>0</v>
      </c>
      <c r="O88" s="200">
        <v>0</v>
      </c>
      <c r="P88" s="200">
        <v>0</v>
      </c>
    </row>
    <row r="89" spans="1:16">
      <c r="A89">
        <v>1</v>
      </c>
      <c r="B89">
        <v>9727</v>
      </c>
      <c r="C89" t="s">
        <v>365</v>
      </c>
      <c r="D89">
        <v>2</v>
      </c>
      <c r="E89">
        <v>1014976</v>
      </c>
      <c r="F89" t="s">
        <v>365</v>
      </c>
      <c r="G89">
        <v>412</v>
      </c>
      <c r="H89">
        <v>282</v>
      </c>
      <c r="I89">
        <v>0</v>
      </c>
      <c r="J89">
        <v>3161</v>
      </c>
      <c r="K89">
        <v>15</v>
      </c>
      <c r="L89">
        <v>0</v>
      </c>
      <c r="M89" s="200">
        <v>77335400</v>
      </c>
      <c r="N89" s="200">
        <v>0</v>
      </c>
      <c r="O89" s="200">
        <v>77335400</v>
      </c>
      <c r="P89" s="200">
        <v>0</v>
      </c>
    </row>
    <row r="90" spans="1:16">
      <c r="A90">
        <v>1</v>
      </c>
      <c r="B90">
        <v>9727</v>
      </c>
      <c r="C90" t="s">
        <v>365</v>
      </c>
      <c r="D90">
        <v>2</v>
      </c>
      <c r="E90">
        <v>1014976</v>
      </c>
      <c r="F90" t="s">
        <v>365</v>
      </c>
      <c r="G90">
        <v>412</v>
      </c>
      <c r="H90">
        <v>282</v>
      </c>
      <c r="I90">
        <v>629</v>
      </c>
      <c r="J90">
        <v>3161</v>
      </c>
      <c r="K90">
        <v>12</v>
      </c>
      <c r="L90">
        <v>0</v>
      </c>
      <c r="M90" s="200">
        <v>408901000</v>
      </c>
      <c r="N90" s="200">
        <v>0</v>
      </c>
      <c r="O90" s="200">
        <v>408901000</v>
      </c>
      <c r="P90" s="200">
        <v>0</v>
      </c>
    </row>
    <row r="91" spans="1:16">
      <c r="A91">
        <v>1</v>
      </c>
      <c r="B91">
        <v>9727</v>
      </c>
      <c r="C91" t="s">
        <v>365</v>
      </c>
      <c r="D91">
        <v>2</v>
      </c>
      <c r="E91">
        <v>1014976</v>
      </c>
      <c r="F91" t="s">
        <v>365</v>
      </c>
      <c r="G91">
        <v>412</v>
      </c>
      <c r="H91">
        <v>341</v>
      </c>
      <c r="I91">
        <v>0</v>
      </c>
      <c r="J91">
        <v>3161</v>
      </c>
      <c r="K91">
        <v>12</v>
      </c>
      <c r="L91">
        <v>0</v>
      </c>
      <c r="M91" s="200">
        <v>1099276400</v>
      </c>
      <c r="N91" s="200">
        <v>0</v>
      </c>
      <c r="O91" s="200">
        <v>1099276400</v>
      </c>
      <c r="P91" s="200">
        <v>0</v>
      </c>
    </row>
    <row r="92" spans="1:16">
      <c r="A92">
        <v>1</v>
      </c>
      <c r="B92">
        <v>9727</v>
      </c>
      <c r="C92" t="s">
        <v>365</v>
      </c>
      <c r="D92">
        <v>2</v>
      </c>
      <c r="E92">
        <v>1014976</v>
      </c>
      <c r="F92" t="s">
        <v>365</v>
      </c>
      <c r="G92">
        <v>412</v>
      </c>
      <c r="H92">
        <v>341</v>
      </c>
      <c r="I92">
        <v>0</v>
      </c>
      <c r="J92">
        <v>3161</v>
      </c>
      <c r="K92">
        <v>14</v>
      </c>
      <c r="L92">
        <v>0</v>
      </c>
      <c r="M92" s="200">
        <v>7116000</v>
      </c>
      <c r="N92" s="200">
        <v>0</v>
      </c>
      <c r="O92" s="200">
        <v>7116000</v>
      </c>
      <c r="P92" s="200">
        <v>0</v>
      </c>
    </row>
    <row r="93" spans="1:16">
      <c r="A93">
        <v>1</v>
      </c>
      <c r="B93">
        <v>9727</v>
      </c>
      <c r="C93" t="s">
        <v>365</v>
      </c>
      <c r="D93">
        <v>2</v>
      </c>
      <c r="E93">
        <v>1014976</v>
      </c>
      <c r="F93" t="s">
        <v>365</v>
      </c>
      <c r="G93">
        <v>412</v>
      </c>
      <c r="H93">
        <v>341</v>
      </c>
      <c r="I93">
        <v>629</v>
      </c>
      <c r="J93">
        <v>3161</v>
      </c>
      <c r="K93">
        <v>12</v>
      </c>
      <c r="L93">
        <v>0</v>
      </c>
      <c r="M93" s="200">
        <v>0</v>
      </c>
      <c r="N93" s="200">
        <v>0</v>
      </c>
      <c r="O93" s="200">
        <v>0</v>
      </c>
      <c r="P93" s="200">
        <v>0</v>
      </c>
    </row>
    <row r="94" spans="1:16">
      <c r="A94">
        <v>1</v>
      </c>
      <c r="B94">
        <v>9727</v>
      </c>
      <c r="C94" t="s">
        <v>365</v>
      </c>
      <c r="D94">
        <v>2</v>
      </c>
      <c r="E94">
        <v>1014980</v>
      </c>
      <c r="F94" t="s">
        <v>365</v>
      </c>
      <c r="G94">
        <v>412</v>
      </c>
      <c r="H94">
        <v>82</v>
      </c>
      <c r="I94">
        <v>0</v>
      </c>
      <c r="J94">
        <v>3161</v>
      </c>
      <c r="K94">
        <v>12</v>
      </c>
      <c r="L94">
        <v>0</v>
      </c>
      <c r="M94" s="200">
        <v>0</v>
      </c>
      <c r="N94" s="200">
        <v>0</v>
      </c>
      <c r="O94" s="200">
        <v>0</v>
      </c>
      <c r="P94" s="200">
        <v>0</v>
      </c>
    </row>
    <row r="95" spans="1:16">
      <c r="A95">
        <v>1</v>
      </c>
      <c r="B95">
        <v>9727</v>
      </c>
      <c r="C95" t="s">
        <v>365</v>
      </c>
      <c r="D95">
        <v>2</v>
      </c>
      <c r="E95">
        <v>1014980</v>
      </c>
      <c r="F95" t="s">
        <v>365</v>
      </c>
      <c r="G95">
        <v>412</v>
      </c>
      <c r="H95">
        <v>341</v>
      </c>
      <c r="I95">
        <v>0</v>
      </c>
      <c r="J95">
        <v>3161</v>
      </c>
      <c r="K95">
        <v>12</v>
      </c>
      <c r="L95">
        <v>0</v>
      </c>
      <c r="M95" s="200">
        <v>19920040</v>
      </c>
      <c r="N95" s="200">
        <v>0</v>
      </c>
      <c r="O95" s="200">
        <v>19920040</v>
      </c>
      <c r="P95" s="200">
        <v>0</v>
      </c>
    </row>
    <row r="96" spans="1:16">
      <c r="A96">
        <v>1</v>
      </c>
      <c r="B96">
        <v>9727</v>
      </c>
      <c r="C96" t="s">
        <v>365</v>
      </c>
      <c r="D96">
        <v>2</v>
      </c>
      <c r="E96">
        <v>1014980</v>
      </c>
      <c r="F96" t="s">
        <v>365</v>
      </c>
      <c r="G96">
        <v>412</v>
      </c>
      <c r="H96">
        <v>341</v>
      </c>
      <c r="I96">
        <v>0</v>
      </c>
      <c r="J96">
        <v>3161</v>
      </c>
      <c r="K96">
        <v>14</v>
      </c>
      <c r="L96">
        <v>0</v>
      </c>
      <c r="M96" s="200">
        <v>2000000</v>
      </c>
      <c r="N96" s="200">
        <v>0</v>
      </c>
      <c r="O96" s="200">
        <v>2000000</v>
      </c>
      <c r="P96" s="200">
        <v>0</v>
      </c>
    </row>
    <row r="97" spans="1:16">
      <c r="A97">
        <v>1</v>
      </c>
      <c r="B97">
        <v>9727</v>
      </c>
      <c r="C97" t="s">
        <v>365</v>
      </c>
      <c r="D97">
        <v>2</v>
      </c>
      <c r="E97">
        <v>1014980</v>
      </c>
      <c r="F97" t="s">
        <v>365</v>
      </c>
      <c r="G97">
        <v>412</v>
      </c>
      <c r="H97">
        <v>341</v>
      </c>
      <c r="I97">
        <v>0</v>
      </c>
      <c r="J97">
        <v>3169</v>
      </c>
      <c r="K97">
        <v>12</v>
      </c>
      <c r="L97">
        <v>0</v>
      </c>
      <c r="M97" s="200">
        <v>0</v>
      </c>
      <c r="N97" s="200">
        <v>0</v>
      </c>
      <c r="O97" s="200">
        <v>0</v>
      </c>
      <c r="P97" s="200">
        <v>0</v>
      </c>
    </row>
    <row r="98" spans="1:16">
      <c r="A98">
        <v>1</v>
      </c>
      <c r="B98">
        <v>9727</v>
      </c>
      <c r="C98" t="s">
        <v>365</v>
      </c>
      <c r="D98">
        <v>2</v>
      </c>
      <c r="E98">
        <v>1015224</v>
      </c>
      <c r="F98" t="s">
        <v>365</v>
      </c>
      <c r="G98">
        <v>412</v>
      </c>
      <c r="H98">
        <v>341</v>
      </c>
      <c r="I98">
        <v>0</v>
      </c>
      <c r="J98">
        <v>3163</v>
      </c>
      <c r="K98">
        <v>12</v>
      </c>
      <c r="L98">
        <v>0</v>
      </c>
      <c r="M98" s="200">
        <v>12000000</v>
      </c>
      <c r="N98" s="200">
        <v>0</v>
      </c>
      <c r="O98" s="200">
        <v>12000000</v>
      </c>
      <c r="P98" s="200">
        <v>0</v>
      </c>
    </row>
    <row r="99" spans="1:16">
      <c r="A99">
        <v>1</v>
      </c>
      <c r="B99">
        <v>9727</v>
      </c>
      <c r="C99" t="s">
        <v>365</v>
      </c>
      <c r="D99">
        <v>2</v>
      </c>
      <c r="E99">
        <v>1015224</v>
      </c>
      <c r="F99" t="s">
        <v>365</v>
      </c>
      <c r="G99">
        <v>412</v>
      </c>
      <c r="H99">
        <v>341</v>
      </c>
      <c r="I99">
        <v>0</v>
      </c>
      <c r="J99">
        <v>3163</v>
      </c>
      <c r="K99">
        <v>14</v>
      </c>
      <c r="L99">
        <v>0</v>
      </c>
      <c r="M99" s="200">
        <v>2000000</v>
      </c>
      <c r="N99" s="200">
        <v>0</v>
      </c>
      <c r="O99" s="200">
        <v>2000000</v>
      </c>
      <c r="P99" s="200">
        <v>0</v>
      </c>
    </row>
    <row r="100" spans="1:16">
      <c r="A100">
        <v>1</v>
      </c>
      <c r="B100">
        <v>9727</v>
      </c>
      <c r="C100" t="s">
        <v>365</v>
      </c>
      <c r="D100">
        <v>2</v>
      </c>
      <c r="E100">
        <v>1041582</v>
      </c>
      <c r="F100" t="s">
        <v>365</v>
      </c>
      <c r="G100">
        <v>412</v>
      </c>
      <c r="H100">
        <v>281</v>
      </c>
      <c r="I100">
        <v>0</v>
      </c>
      <c r="J100">
        <v>3161</v>
      </c>
      <c r="K100">
        <v>12</v>
      </c>
      <c r="L100">
        <v>0</v>
      </c>
      <c r="M100" s="200">
        <v>0</v>
      </c>
      <c r="N100" s="200">
        <v>0</v>
      </c>
      <c r="O100" s="200">
        <v>0</v>
      </c>
      <c r="P100" s="200">
        <v>0</v>
      </c>
    </row>
    <row r="101" spans="1:16">
      <c r="A101">
        <v>1</v>
      </c>
      <c r="B101">
        <v>9727</v>
      </c>
      <c r="C101" t="s">
        <v>365</v>
      </c>
      <c r="D101">
        <v>2</v>
      </c>
      <c r="E101">
        <v>1041582</v>
      </c>
      <c r="F101" t="s">
        <v>365</v>
      </c>
      <c r="G101">
        <v>412</v>
      </c>
      <c r="H101">
        <v>281</v>
      </c>
      <c r="I101">
        <v>0</v>
      </c>
      <c r="J101">
        <v>3161</v>
      </c>
      <c r="K101">
        <v>14</v>
      </c>
      <c r="L101">
        <v>0</v>
      </c>
      <c r="M101" s="200">
        <v>0</v>
      </c>
      <c r="N101" s="200">
        <v>0</v>
      </c>
      <c r="O101" s="200">
        <v>0</v>
      </c>
      <c r="P101" s="200">
        <v>0</v>
      </c>
    </row>
    <row r="102" spans="1:16">
      <c r="A102">
        <v>1</v>
      </c>
      <c r="B102">
        <v>9727</v>
      </c>
      <c r="C102" t="s">
        <v>365</v>
      </c>
      <c r="D102">
        <v>2</v>
      </c>
      <c r="E102">
        <v>1041582</v>
      </c>
      <c r="F102" t="s">
        <v>365</v>
      </c>
      <c r="G102">
        <v>412</v>
      </c>
      <c r="H102">
        <v>281</v>
      </c>
      <c r="I102">
        <v>0</v>
      </c>
      <c r="J102">
        <v>3161</v>
      </c>
      <c r="K102">
        <v>19</v>
      </c>
      <c r="L102">
        <v>0</v>
      </c>
      <c r="M102" s="200">
        <v>0</v>
      </c>
      <c r="N102" s="200">
        <v>0</v>
      </c>
      <c r="O102" s="200">
        <v>0</v>
      </c>
      <c r="P102" s="200">
        <v>0</v>
      </c>
    </row>
    <row r="103" spans="1:16">
      <c r="A103">
        <v>1</v>
      </c>
      <c r="B103">
        <v>9727</v>
      </c>
      <c r="C103" t="s">
        <v>365</v>
      </c>
      <c r="D103">
        <v>2</v>
      </c>
      <c r="E103">
        <v>1041582</v>
      </c>
      <c r="F103" t="s">
        <v>365</v>
      </c>
      <c r="G103">
        <v>412</v>
      </c>
      <c r="H103">
        <v>341</v>
      </c>
      <c r="I103">
        <v>0</v>
      </c>
      <c r="J103">
        <v>3161</v>
      </c>
      <c r="K103">
        <v>12</v>
      </c>
      <c r="L103">
        <v>0</v>
      </c>
      <c r="M103" s="200">
        <v>736303683</v>
      </c>
      <c r="N103" s="200">
        <v>0</v>
      </c>
      <c r="O103" s="200">
        <v>736303683</v>
      </c>
      <c r="P103" s="200">
        <v>0</v>
      </c>
    </row>
    <row r="104" spans="1:16">
      <c r="A104">
        <v>1</v>
      </c>
      <c r="B104">
        <v>9727</v>
      </c>
      <c r="C104" t="s">
        <v>365</v>
      </c>
      <c r="D104">
        <v>2</v>
      </c>
      <c r="E104">
        <v>1041582</v>
      </c>
      <c r="F104" t="s">
        <v>365</v>
      </c>
      <c r="G104">
        <v>412</v>
      </c>
      <c r="H104">
        <v>341</v>
      </c>
      <c r="I104">
        <v>0</v>
      </c>
      <c r="J104">
        <v>3161</v>
      </c>
      <c r="K104">
        <v>14</v>
      </c>
      <c r="L104">
        <v>0</v>
      </c>
      <c r="M104" s="200">
        <v>0</v>
      </c>
      <c r="N104" s="200">
        <v>0</v>
      </c>
      <c r="O104" s="200">
        <v>0</v>
      </c>
      <c r="P104" s="200">
        <v>0</v>
      </c>
    </row>
    <row r="105" spans="1:16">
      <c r="A105">
        <v>1</v>
      </c>
      <c r="B105">
        <v>9727</v>
      </c>
      <c r="C105" t="s">
        <v>365</v>
      </c>
      <c r="D105">
        <v>2</v>
      </c>
      <c r="E105">
        <v>1041583</v>
      </c>
      <c r="F105" t="s">
        <v>365</v>
      </c>
      <c r="G105">
        <v>412</v>
      </c>
      <c r="H105">
        <v>82</v>
      </c>
      <c r="I105">
        <v>0</v>
      </c>
      <c r="J105">
        <v>3161</v>
      </c>
      <c r="K105">
        <v>12</v>
      </c>
      <c r="L105">
        <v>0</v>
      </c>
      <c r="M105" s="200">
        <v>0</v>
      </c>
      <c r="N105" s="200">
        <v>0</v>
      </c>
      <c r="O105" s="200">
        <v>0</v>
      </c>
      <c r="P105" s="200">
        <v>0</v>
      </c>
    </row>
    <row r="106" spans="1:16">
      <c r="A106">
        <v>1</v>
      </c>
      <c r="B106">
        <v>9727</v>
      </c>
      <c r="C106" t="s">
        <v>365</v>
      </c>
      <c r="D106">
        <v>2</v>
      </c>
      <c r="E106">
        <v>1041583</v>
      </c>
      <c r="F106" t="s">
        <v>365</v>
      </c>
      <c r="G106">
        <v>412</v>
      </c>
      <c r="H106">
        <v>281</v>
      </c>
      <c r="I106">
        <v>0</v>
      </c>
      <c r="J106">
        <v>3161</v>
      </c>
      <c r="K106">
        <v>12</v>
      </c>
      <c r="L106">
        <v>0</v>
      </c>
      <c r="M106" s="200">
        <v>0</v>
      </c>
      <c r="N106" s="200">
        <v>0</v>
      </c>
      <c r="O106" s="200">
        <v>0</v>
      </c>
      <c r="P106" s="200">
        <v>0</v>
      </c>
    </row>
    <row r="107" spans="1:16">
      <c r="A107">
        <v>1</v>
      </c>
      <c r="B107">
        <v>9727</v>
      </c>
      <c r="C107" t="s">
        <v>365</v>
      </c>
      <c r="D107">
        <v>2</v>
      </c>
      <c r="E107">
        <v>1041583</v>
      </c>
      <c r="F107" t="s">
        <v>365</v>
      </c>
      <c r="G107">
        <v>412</v>
      </c>
      <c r="H107">
        <v>281</v>
      </c>
      <c r="I107">
        <v>0</v>
      </c>
      <c r="J107">
        <v>3161</v>
      </c>
      <c r="K107">
        <v>14</v>
      </c>
      <c r="L107">
        <v>0</v>
      </c>
      <c r="M107" s="200">
        <v>0</v>
      </c>
      <c r="N107" s="200">
        <v>0</v>
      </c>
      <c r="O107" s="200">
        <v>0</v>
      </c>
      <c r="P107" s="200">
        <v>0</v>
      </c>
    </row>
    <row r="108" spans="1:16">
      <c r="A108">
        <v>1</v>
      </c>
      <c r="B108">
        <v>9727</v>
      </c>
      <c r="C108" t="s">
        <v>365</v>
      </c>
      <c r="D108">
        <v>2</v>
      </c>
      <c r="E108">
        <v>1041583</v>
      </c>
      <c r="F108" t="s">
        <v>365</v>
      </c>
      <c r="G108">
        <v>412</v>
      </c>
      <c r="H108">
        <v>341</v>
      </c>
      <c r="I108">
        <v>0</v>
      </c>
      <c r="J108">
        <v>3161</v>
      </c>
      <c r="K108">
        <v>12</v>
      </c>
      <c r="L108">
        <v>0</v>
      </c>
      <c r="M108" s="200">
        <v>1966245791</v>
      </c>
      <c r="N108" s="200">
        <v>0</v>
      </c>
      <c r="O108" s="200">
        <v>1966245791</v>
      </c>
      <c r="P108" s="200">
        <v>0</v>
      </c>
    </row>
    <row r="109" spans="1:16">
      <c r="A109">
        <v>1</v>
      </c>
      <c r="B109">
        <v>9727</v>
      </c>
      <c r="C109" t="s">
        <v>365</v>
      </c>
      <c r="D109">
        <v>2</v>
      </c>
      <c r="E109">
        <v>1041583</v>
      </c>
      <c r="F109" t="s">
        <v>365</v>
      </c>
      <c r="G109">
        <v>412</v>
      </c>
      <c r="H109">
        <v>341</v>
      </c>
      <c r="I109">
        <v>0</v>
      </c>
      <c r="J109">
        <v>3161</v>
      </c>
      <c r="K109">
        <v>14</v>
      </c>
      <c r="L109">
        <v>0</v>
      </c>
      <c r="M109" s="200">
        <v>0</v>
      </c>
      <c r="N109" s="200">
        <v>0</v>
      </c>
      <c r="O109" s="200">
        <v>0</v>
      </c>
      <c r="P109" s="200">
        <v>0</v>
      </c>
    </row>
    <row r="110" spans="1:16">
      <c r="A110">
        <v>1</v>
      </c>
      <c r="B110">
        <v>9727</v>
      </c>
      <c r="C110" t="s">
        <v>365</v>
      </c>
      <c r="D110">
        <v>2</v>
      </c>
      <c r="E110">
        <v>1041583</v>
      </c>
      <c r="F110" t="s">
        <v>365</v>
      </c>
      <c r="G110">
        <v>412</v>
      </c>
      <c r="H110">
        <v>341</v>
      </c>
      <c r="I110">
        <v>0</v>
      </c>
      <c r="J110">
        <v>3161</v>
      </c>
      <c r="K110">
        <v>15</v>
      </c>
      <c r="L110">
        <v>0</v>
      </c>
      <c r="M110" s="200">
        <v>257000000</v>
      </c>
      <c r="N110" s="200">
        <v>0</v>
      </c>
      <c r="O110" s="200">
        <v>257000000</v>
      </c>
      <c r="P110" s="200">
        <v>0</v>
      </c>
    </row>
    <row r="111" spans="1:16">
      <c r="A111">
        <v>1</v>
      </c>
      <c r="B111">
        <v>9727</v>
      </c>
      <c r="C111" t="s">
        <v>365</v>
      </c>
      <c r="D111">
        <v>2</v>
      </c>
      <c r="E111">
        <v>1041588</v>
      </c>
      <c r="F111" t="s">
        <v>365</v>
      </c>
      <c r="G111">
        <v>412</v>
      </c>
      <c r="H111">
        <v>281</v>
      </c>
      <c r="I111">
        <v>0</v>
      </c>
      <c r="J111">
        <v>3161</v>
      </c>
      <c r="K111">
        <v>12</v>
      </c>
      <c r="L111">
        <v>0</v>
      </c>
      <c r="M111" s="200">
        <v>0</v>
      </c>
      <c r="N111" s="200">
        <v>0</v>
      </c>
      <c r="O111" s="200">
        <v>0</v>
      </c>
      <c r="P111" s="200">
        <v>0</v>
      </c>
    </row>
    <row r="112" spans="1:16">
      <c r="A112">
        <v>1</v>
      </c>
      <c r="B112">
        <v>9727</v>
      </c>
      <c r="C112" t="s">
        <v>365</v>
      </c>
      <c r="D112">
        <v>2</v>
      </c>
      <c r="E112">
        <v>1041588</v>
      </c>
      <c r="F112" t="s">
        <v>365</v>
      </c>
      <c r="G112">
        <v>412</v>
      </c>
      <c r="H112">
        <v>281</v>
      </c>
      <c r="I112">
        <v>0</v>
      </c>
      <c r="J112">
        <v>3161</v>
      </c>
      <c r="K112">
        <v>14</v>
      </c>
      <c r="L112">
        <v>0</v>
      </c>
      <c r="M112" s="200">
        <v>0</v>
      </c>
      <c r="N112" s="200">
        <v>0</v>
      </c>
      <c r="O112" s="200">
        <v>0</v>
      </c>
      <c r="P112" s="200">
        <v>0</v>
      </c>
    </row>
    <row r="113" spans="1:16">
      <c r="A113">
        <v>1</v>
      </c>
      <c r="B113">
        <v>9727</v>
      </c>
      <c r="C113" t="s">
        <v>365</v>
      </c>
      <c r="D113">
        <v>2</v>
      </c>
      <c r="E113">
        <v>1041603</v>
      </c>
      <c r="F113" t="s">
        <v>365</v>
      </c>
      <c r="G113">
        <v>412</v>
      </c>
      <c r="H113">
        <v>283</v>
      </c>
      <c r="I113">
        <v>0</v>
      </c>
      <c r="J113">
        <v>3161</v>
      </c>
      <c r="K113">
        <v>12</v>
      </c>
      <c r="L113">
        <v>0</v>
      </c>
      <c r="M113" s="200">
        <v>0</v>
      </c>
      <c r="N113" s="200">
        <v>0</v>
      </c>
      <c r="O113" s="200">
        <v>0</v>
      </c>
      <c r="P113" s="200">
        <v>0</v>
      </c>
    </row>
    <row r="114" spans="1:16">
      <c r="A114">
        <v>1</v>
      </c>
      <c r="B114">
        <v>9727</v>
      </c>
      <c r="C114" t="s">
        <v>365</v>
      </c>
      <c r="D114">
        <v>2</v>
      </c>
      <c r="E114">
        <v>1041603</v>
      </c>
      <c r="F114" t="s">
        <v>365</v>
      </c>
      <c r="G114">
        <v>412</v>
      </c>
      <c r="H114">
        <v>341</v>
      </c>
      <c r="I114">
        <v>0</v>
      </c>
      <c r="J114">
        <v>3161</v>
      </c>
      <c r="K114">
        <v>12</v>
      </c>
      <c r="L114">
        <v>0</v>
      </c>
      <c r="M114" s="200">
        <v>707992000</v>
      </c>
      <c r="N114" s="200">
        <v>0</v>
      </c>
      <c r="O114" s="200">
        <v>707992000</v>
      </c>
      <c r="P114" s="200">
        <v>0</v>
      </c>
    </row>
    <row r="115" spans="1:16">
      <c r="A115">
        <v>1</v>
      </c>
      <c r="B115">
        <v>9727</v>
      </c>
      <c r="C115" t="s">
        <v>365</v>
      </c>
      <c r="D115">
        <v>2</v>
      </c>
      <c r="E115">
        <v>1041603</v>
      </c>
      <c r="F115" t="s">
        <v>365</v>
      </c>
      <c r="G115">
        <v>412</v>
      </c>
      <c r="H115">
        <v>341</v>
      </c>
      <c r="I115">
        <v>0</v>
      </c>
      <c r="J115">
        <v>3161</v>
      </c>
      <c r="K115">
        <v>12</v>
      </c>
      <c r="L115">
        <v>281</v>
      </c>
      <c r="M115" s="200">
        <v>0</v>
      </c>
      <c r="N115" s="200">
        <v>0</v>
      </c>
      <c r="O115" s="200">
        <v>0</v>
      </c>
      <c r="P115" s="200">
        <v>0</v>
      </c>
    </row>
    <row r="116" spans="1:16">
      <c r="A116">
        <v>1</v>
      </c>
      <c r="B116">
        <v>9727</v>
      </c>
      <c r="C116" t="s">
        <v>365</v>
      </c>
      <c r="D116">
        <v>2</v>
      </c>
      <c r="E116">
        <v>1041603</v>
      </c>
      <c r="F116" t="s">
        <v>365</v>
      </c>
      <c r="G116">
        <v>412</v>
      </c>
      <c r="H116">
        <v>341</v>
      </c>
      <c r="I116">
        <v>0</v>
      </c>
      <c r="J116">
        <v>3161</v>
      </c>
      <c r="K116">
        <v>14</v>
      </c>
      <c r="L116">
        <v>0</v>
      </c>
      <c r="M116" s="200">
        <v>0</v>
      </c>
      <c r="N116" s="200">
        <v>0</v>
      </c>
      <c r="O116" s="200">
        <v>0</v>
      </c>
      <c r="P116" s="200">
        <v>0</v>
      </c>
    </row>
    <row r="117" spans="1:16">
      <c r="A117">
        <v>1</v>
      </c>
      <c r="B117">
        <v>9727</v>
      </c>
      <c r="C117" t="s">
        <v>365</v>
      </c>
      <c r="D117">
        <v>2</v>
      </c>
      <c r="E117">
        <v>1041603</v>
      </c>
      <c r="F117" t="s">
        <v>365</v>
      </c>
      <c r="G117">
        <v>412</v>
      </c>
      <c r="H117">
        <v>341</v>
      </c>
      <c r="I117">
        <v>0</v>
      </c>
      <c r="J117">
        <v>3161</v>
      </c>
      <c r="K117">
        <v>15</v>
      </c>
      <c r="L117">
        <v>0</v>
      </c>
      <c r="M117" s="200">
        <v>100000000</v>
      </c>
      <c r="N117" s="200">
        <v>0</v>
      </c>
      <c r="O117" s="200">
        <v>100000000</v>
      </c>
      <c r="P117" s="200">
        <v>0</v>
      </c>
    </row>
    <row r="118" spans="1:16">
      <c r="A118">
        <v>1</v>
      </c>
      <c r="B118">
        <v>9727</v>
      </c>
      <c r="C118" t="s">
        <v>365</v>
      </c>
      <c r="D118">
        <v>2</v>
      </c>
      <c r="E118">
        <v>1041613</v>
      </c>
      <c r="F118" t="s">
        <v>365</v>
      </c>
      <c r="G118">
        <v>412</v>
      </c>
      <c r="H118">
        <v>341</v>
      </c>
      <c r="I118">
        <v>0</v>
      </c>
      <c r="J118">
        <v>3161</v>
      </c>
      <c r="K118">
        <v>12</v>
      </c>
      <c r="L118">
        <v>0</v>
      </c>
      <c r="M118" s="200">
        <v>0</v>
      </c>
      <c r="N118" s="200">
        <v>0</v>
      </c>
      <c r="O118" s="200">
        <v>0</v>
      </c>
      <c r="P118" s="200">
        <v>0</v>
      </c>
    </row>
    <row r="119" spans="1:16">
      <c r="A119">
        <v>1</v>
      </c>
      <c r="B119">
        <v>9727</v>
      </c>
      <c r="C119" t="s">
        <v>365</v>
      </c>
      <c r="D119">
        <v>2</v>
      </c>
      <c r="E119">
        <v>1052951</v>
      </c>
      <c r="F119" t="s">
        <v>365</v>
      </c>
      <c r="G119">
        <v>412</v>
      </c>
      <c r="H119">
        <v>341</v>
      </c>
      <c r="I119">
        <v>0</v>
      </c>
      <c r="J119">
        <v>3166</v>
      </c>
      <c r="K119">
        <v>12</v>
      </c>
      <c r="L119">
        <v>0</v>
      </c>
      <c r="M119" s="200">
        <v>54000000</v>
      </c>
      <c r="N119" s="200">
        <v>0</v>
      </c>
      <c r="O119" s="200">
        <v>34520000</v>
      </c>
      <c r="P119" s="200">
        <v>19480000</v>
      </c>
    </row>
    <row r="120" spans="1:16">
      <c r="A120">
        <v>1</v>
      </c>
      <c r="B120">
        <v>9727</v>
      </c>
      <c r="C120" t="s">
        <v>365</v>
      </c>
      <c r="D120">
        <v>2</v>
      </c>
      <c r="E120">
        <v>1052951</v>
      </c>
      <c r="F120" t="s">
        <v>365</v>
      </c>
      <c r="G120">
        <v>412</v>
      </c>
      <c r="H120">
        <v>341</v>
      </c>
      <c r="I120">
        <v>0</v>
      </c>
      <c r="J120">
        <v>3166</v>
      </c>
      <c r="K120">
        <v>14</v>
      </c>
      <c r="L120">
        <v>0</v>
      </c>
      <c r="M120" s="200">
        <v>6000000</v>
      </c>
      <c r="N120" s="200">
        <v>0</v>
      </c>
      <c r="O120" s="200">
        <v>6000000</v>
      </c>
      <c r="P120" s="200">
        <v>0</v>
      </c>
    </row>
    <row r="121" spans="1:16">
      <c r="A121">
        <v>1</v>
      </c>
      <c r="B121">
        <v>9727</v>
      </c>
      <c r="C121" t="s">
        <v>365</v>
      </c>
      <c r="D121">
        <v>2</v>
      </c>
      <c r="E121">
        <v>1060481</v>
      </c>
      <c r="F121" t="s">
        <v>365</v>
      </c>
      <c r="G121">
        <v>412</v>
      </c>
      <c r="H121">
        <v>341</v>
      </c>
      <c r="I121">
        <v>0</v>
      </c>
      <c r="J121">
        <v>3165</v>
      </c>
      <c r="K121">
        <v>12</v>
      </c>
      <c r="L121">
        <v>0</v>
      </c>
      <c r="M121" s="200">
        <v>41850000</v>
      </c>
      <c r="N121" s="200">
        <v>0</v>
      </c>
      <c r="O121" s="200">
        <v>41850000</v>
      </c>
      <c r="P121" s="200">
        <v>0</v>
      </c>
    </row>
    <row r="122" spans="1:16">
      <c r="A122">
        <v>1</v>
      </c>
      <c r="B122">
        <v>9727</v>
      </c>
      <c r="C122" t="s">
        <v>365</v>
      </c>
      <c r="D122">
        <v>2</v>
      </c>
      <c r="E122">
        <v>1060481</v>
      </c>
      <c r="F122" t="s">
        <v>365</v>
      </c>
      <c r="G122">
        <v>412</v>
      </c>
      <c r="H122">
        <v>341</v>
      </c>
      <c r="I122">
        <v>0</v>
      </c>
      <c r="J122">
        <v>3165</v>
      </c>
      <c r="K122">
        <v>14</v>
      </c>
      <c r="L122">
        <v>0</v>
      </c>
      <c r="M122" s="200">
        <v>6000000</v>
      </c>
      <c r="N122" s="200">
        <v>0</v>
      </c>
      <c r="O122" s="200">
        <v>6000000</v>
      </c>
      <c r="P122" s="200">
        <v>0</v>
      </c>
    </row>
    <row r="123" spans="1:16">
      <c r="A123">
        <v>1</v>
      </c>
      <c r="B123">
        <v>9727</v>
      </c>
      <c r="C123" t="s">
        <v>365</v>
      </c>
      <c r="D123">
        <v>2</v>
      </c>
      <c r="E123">
        <v>1065155</v>
      </c>
      <c r="F123" t="s">
        <v>365</v>
      </c>
      <c r="G123">
        <v>412</v>
      </c>
      <c r="H123">
        <v>341</v>
      </c>
      <c r="I123">
        <v>0</v>
      </c>
      <c r="J123">
        <v>3161</v>
      </c>
      <c r="K123">
        <v>12</v>
      </c>
      <c r="L123">
        <v>0</v>
      </c>
      <c r="M123" s="200">
        <v>112600000</v>
      </c>
      <c r="N123" s="200">
        <v>0</v>
      </c>
      <c r="O123" s="200">
        <v>112600000</v>
      </c>
      <c r="P123" s="200">
        <v>0</v>
      </c>
    </row>
    <row r="124" spans="1:16">
      <c r="A124">
        <v>1</v>
      </c>
      <c r="B124">
        <v>9727</v>
      </c>
      <c r="C124" t="s">
        <v>365</v>
      </c>
      <c r="D124">
        <v>2</v>
      </c>
      <c r="E124">
        <v>1065155</v>
      </c>
      <c r="F124" t="s">
        <v>365</v>
      </c>
      <c r="G124">
        <v>412</v>
      </c>
      <c r="H124">
        <v>341</v>
      </c>
      <c r="I124">
        <v>0</v>
      </c>
      <c r="J124">
        <v>3161</v>
      </c>
      <c r="K124">
        <v>14</v>
      </c>
      <c r="L124">
        <v>0</v>
      </c>
      <c r="M124" s="200">
        <v>0</v>
      </c>
      <c r="N124" s="200">
        <v>0</v>
      </c>
      <c r="O124" s="200">
        <v>0</v>
      </c>
      <c r="P124" s="200">
        <v>0</v>
      </c>
    </row>
    <row r="125" spans="1:16">
      <c r="A125">
        <v>1</v>
      </c>
      <c r="B125">
        <v>9727</v>
      </c>
      <c r="C125" t="s">
        <v>365</v>
      </c>
      <c r="D125">
        <v>2</v>
      </c>
      <c r="E125">
        <v>1065155</v>
      </c>
      <c r="F125" t="s">
        <v>365</v>
      </c>
      <c r="G125">
        <v>412</v>
      </c>
      <c r="H125">
        <v>429</v>
      </c>
      <c r="I125">
        <v>395</v>
      </c>
      <c r="J125">
        <v>3161</v>
      </c>
      <c r="K125">
        <v>12</v>
      </c>
      <c r="L125">
        <v>0</v>
      </c>
      <c r="M125" s="200">
        <v>0</v>
      </c>
      <c r="N125" s="200">
        <v>0</v>
      </c>
      <c r="O125" s="200">
        <v>0</v>
      </c>
      <c r="P125" s="200">
        <v>0</v>
      </c>
    </row>
    <row r="126" spans="1:16">
      <c r="A126">
        <v>1</v>
      </c>
      <c r="B126">
        <v>9727</v>
      </c>
      <c r="C126" t="s">
        <v>365</v>
      </c>
      <c r="D126">
        <v>2</v>
      </c>
      <c r="E126">
        <v>1065425</v>
      </c>
      <c r="F126" t="s">
        <v>365</v>
      </c>
      <c r="G126">
        <v>412</v>
      </c>
      <c r="H126">
        <v>361</v>
      </c>
      <c r="I126">
        <v>0</v>
      </c>
      <c r="J126">
        <v>3161</v>
      </c>
      <c r="K126">
        <v>12</v>
      </c>
      <c r="L126">
        <v>0</v>
      </c>
      <c r="M126" s="200">
        <v>0</v>
      </c>
      <c r="N126" s="200">
        <v>0</v>
      </c>
      <c r="O126" s="200">
        <v>0</v>
      </c>
      <c r="P126" s="200">
        <v>0</v>
      </c>
    </row>
    <row r="127" spans="1:16">
      <c r="A127">
        <v>1</v>
      </c>
      <c r="B127">
        <v>9727</v>
      </c>
      <c r="C127" t="s">
        <v>365</v>
      </c>
      <c r="D127">
        <v>2</v>
      </c>
      <c r="E127">
        <v>1085819</v>
      </c>
      <c r="F127" t="s">
        <v>365</v>
      </c>
      <c r="G127">
        <v>412</v>
      </c>
      <c r="H127">
        <v>341</v>
      </c>
      <c r="I127">
        <v>0</v>
      </c>
      <c r="J127">
        <v>3167</v>
      </c>
      <c r="K127">
        <v>12</v>
      </c>
      <c r="L127">
        <v>0</v>
      </c>
      <c r="M127" s="200">
        <v>0</v>
      </c>
      <c r="N127" s="200">
        <v>0</v>
      </c>
      <c r="O127" s="200">
        <v>0</v>
      </c>
      <c r="P127" s="200">
        <v>0</v>
      </c>
    </row>
    <row r="128" spans="1:16">
      <c r="A128">
        <v>1</v>
      </c>
      <c r="B128">
        <v>9727</v>
      </c>
      <c r="C128" t="s">
        <v>365</v>
      </c>
      <c r="D128">
        <v>2</v>
      </c>
      <c r="E128">
        <v>1087869</v>
      </c>
      <c r="F128" t="s">
        <v>365</v>
      </c>
      <c r="G128">
        <v>412</v>
      </c>
      <c r="H128">
        <v>283</v>
      </c>
      <c r="I128">
        <v>0</v>
      </c>
      <c r="J128">
        <v>3161</v>
      </c>
      <c r="K128">
        <v>12</v>
      </c>
      <c r="L128">
        <v>0</v>
      </c>
      <c r="M128" s="200">
        <v>0</v>
      </c>
      <c r="N128" s="200">
        <v>0</v>
      </c>
      <c r="O128" s="200">
        <v>0</v>
      </c>
      <c r="P128" s="200">
        <v>0</v>
      </c>
    </row>
    <row r="129" spans="1:16">
      <c r="A129">
        <v>1</v>
      </c>
      <c r="B129">
        <v>9727</v>
      </c>
      <c r="C129" t="s">
        <v>365</v>
      </c>
      <c r="D129">
        <v>2</v>
      </c>
      <c r="E129">
        <v>1087935</v>
      </c>
      <c r="F129" t="s">
        <v>365</v>
      </c>
      <c r="G129">
        <v>412</v>
      </c>
      <c r="H129">
        <v>283</v>
      </c>
      <c r="I129">
        <v>0</v>
      </c>
      <c r="J129">
        <v>3161</v>
      </c>
      <c r="K129">
        <v>12</v>
      </c>
      <c r="L129">
        <v>0</v>
      </c>
      <c r="M129" s="200">
        <v>0</v>
      </c>
      <c r="N129" s="200">
        <v>0</v>
      </c>
      <c r="O129" s="200">
        <v>0</v>
      </c>
      <c r="P129" s="200">
        <v>0</v>
      </c>
    </row>
    <row r="130" spans="1:16">
      <c r="A130">
        <v>1</v>
      </c>
      <c r="B130">
        <v>9727</v>
      </c>
      <c r="C130" t="s">
        <v>365</v>
      </c>
      <c r="D130">
        <v>2</v>
      </c>
      <c r="E130">
        <v>1087968</v>
      </c>
      <c r="F130" t="s">
        <v>365</v>
      </c>
      <c r="G130">
        <v>412</v>
      </c>
      <c r="H130">
        <v>283</v>
      </c>
      <c r="I130">
        <v>0</v>
      </c>
      <c r="J130">
        <v>3161</v>
      </c>
      <c r="K130">
        <v>12</v>
      </c>
      <c r="L130">
        <v>0</v>
      </c>
      <c r="M130" s="200">
        <v>0</v>
      </c>
      <c r="N130" s="200">
        <v>0</v>
      </c>
      <c r="O130" s="200">
        <v>0</v>
      </c>
      <c r="P130" s="200">
        <v>0</v>
      </c>
    </row>
    <row r="131" spans="1:16">
      <c r="A131">
        <v>1</v>
      </c>
      <c r="B131">
        <v>9727</v>
      </c>
      <c r="C131" t="s">
        <v>365</v>
      </c>
      <c r="D131">
        <v>2</v>
      </c>
      <c r="E131">
        <v>1087968</v>
      </c>
      <c r="F131" t="s">
        <v>365</v>
      </c>
      <c r="G131">
        <v>412</v>
      </c>
      <c r="H131">
        <v>283</v>
      </c>
      <c r="I131">
        <v>0</v>
      </c>
      <c r="J131">
        <v>3161</v>
      </c>
      <c r="K131">
        <v>12</v>
      </c>
      <c r="L131">
        <v>300</v>
      </c>
      <c r="M131" s="200">
        <v>0</v>
      </c>
      <c r="N131" s="200">
        <v>0</v>
      </c>
      <c r="O131" s="200">
        <v>0</v>
      </c>
      <c r="P131" s="200">
        <v>0</v>
      </c>
    </row>
    <row r="132" spans="1:16">
      <c r="A132">
        <v>1</v>
      </c>
      <c r="B132">
        <v>9727</v>
      </c>
      <c r="C132" t="s">
        <v>365</v>
      </c>
      <c r="D132">
        <v>2</v>
      </c>
      <c r="E132">
        <v>1087968</v>
      </c>
      <c r="F132" t="s">
        <v>365</v>
      </c>
      <c r="G132">
        <v>412</v>
      </c>
      <c r="H132">
        <v>283</v>
      </c>
      <c r="I132">
        <v>0</v>
      </c>
      <c r="J132">
        <v>3161</v>
      </c>
      <c r="K132">
        <v>14</v>
      </c>
      <c r="L132">
        <v>0</v>
      </c>
      <c r="M132" s="200">
        <v>0</v>
      </c>
      <c r="N132" s="200">
        <v>0</v>
      </c>
      <c r="O132" s="200">
        <v>0</v>
      </c>
      <c r="P132" s="200">
        <v>0</v>
      </c>
    </row>
    <row r="133" spans="1:16">
      <c r="A133">
        <v>1</v>
      </c>
      <c r="B133">
        <v>9727</v>
      </c>
      <c r="C133" t="s">
        <v>365</v>
      </c>
      <c r="D133">
        <v>2</v>
      </c>
      <c r="E133">
        <v>1087968</v>
      </c>
      <c r="F133" t="s">
        <v>365</v>
      </c>
      <c r="G133">
        <v>412</v>
      </c>
      <c r="H133">
        <v>309</v>
      </c>
      <c r="I133">
        <v>0</v>
      </c>
      <c r="J133">
        <v>3161</v>
      </c>
      <c r="K133">
        <v>12</v>
      </c>
      <c r="L133">
        <v>0</v>
      </c>
      <c r="M133" s="200">
        <v>0</v>
      </c>
      <c r="N133" s="200">
        <v>0</v>
      </c>
      <c r="O133" s="200">
        <v>0</v>
      </c>
      <c r="P133" s="200">
        <v>0</v>
      </c>
    </row>
    <row r="134" spans="1:16">
      <c r="A134">
        <v>1</v>
      </c>
      <c r="B134">
        <v>9727</v>
      </c>
      <c r="C134" t="s">
        <v>365</v>
      </c>
      <c r="D134">
        <v>2</v>
      </c>
      <c r="E134">
        <v>1090279</v>
      </c>
      <c r="F134" t="s">
        <v>365</v>
      </c>
      <c r="G134">
        <v>412</v>
      </c>
      <c r="H134">
        <v>341</v>
      </c>
      <c r="I134">
        <v>0</v>
      </c>
      <c r="J134">
        <v>3161</v>
      </c>
      <c r="K134">
        <v>12</v>
      </c>
      <c r="L134">
        <v>0</v>
      </c>
      <c r="M134" s="200">
        <v>0</v>
      </c>
      <c r="N134" s="200">
        <v>0</v>
      </c>
      <c r="O134" s="200">
        <v>0</v>
      </c>
      <c r="P134" s="200">
        <v>0</v>
      </c>
    </row>
    <row r="135" spans="1:16">
      <c r="A135">
        <v>1</v>
      </c>
      <c r="B135">
        <v>9727</v>
      </c>
      <c r="C135" t="s">
        <v>365</v>
      </c>
      <c r="D135">
        <v>2</v>
      </c>
      <c r="E135">
        <v>1095819</v>
      </c>
      <c r="F135" t="s">
        <v>365</v>
      </c>
      <c r="G135">
        <v>412</v>
      </c>
      <c r="H135">
        <v>341</v>
      </c>
      <c r="I135">
        <v>0</v>
      </c>
      <c r="J135">
        <v>3167</v>
      </c>
      <c r="K135">
        <v>12</v>
      </c>
      <c r="L135">
        <v>0</v>
      </c>
      <c r="M135" s="200">
        <v>54000000</v>
      </c>
      <c r="N135" s="200">
        <v>0</v>
      </c>
      <c r="O135" s="200">
        <v>51416200</v>
      </c>
      <c r="P135" s="200">
        <v>2583800</v>
      </c>
    </row>
    <row r="136" spans="1:16">
      <c r="A136">
        <v>1</v>
      </c>
      <c r="B136">
        <v>9727</v>
      </c>
      <c r="C136" t="s">
        <v>365</v>
      </c>
      <c r="D136">
        <v>2</v>
      </c>
      <c r="E136">
        <v>1095819</v>
      </c>
      <c r="F136" t="s">
        <v>365</v>
      </c>
      <c r="G136">
        <v>412</v>
      </c>
      <c r="H136">
        <v>341</v>
      </c>
      <c r="I136">
        <v>0</v>
      </c>
      <c r="J136">
        <v>3167</v>
      </c>
      <c r="K136">
        <v>14</v>
      </c>
      <c r="L136">
        <v>0</v>
      </c>
      <c r="M136" s="200">
        <v>6000000</v>
      </c>
      <c r="N136" s="200">
        <v>0</v>
      </c>
      <c r="O136" s="200">
        <v>6000000</v>
      </c>
      <c r="P136" s="200">
        <v>0</v>
      </c>
    </row>
    <row r="137" spans="1:16">
      <c r="A137">
        <v>1</v>
      </c>
      <c r="B137">
        <v>9727</v>
      </c>
      <c r="C137" t="s">
        <v>365</v>
      </c>
      <c r="D137">
        <v>2</v>
      </c>
      <c r="E137">
        <v>1111724</v>
      </c>
      <c r="F137" t="s">
        <v>365</v>
      </c>
      <c r="G137">
        <v>412</v>
      </c>
      <c r="H137">
        <v>13</v>
      </c>
      <c r="I137">
        <v>0</v>
      </c>
      <c r="J137">
        <v>3161</v>
      </c>
      <c r="K137">
        <v>12</v>
      </c>
      <c r="L137">
        <v>0</v>
      </c>
      <c r="M137" s="200">
        <v>0</v>
      </c>
      <c r="N137" s="200">
        <v>0</v>
      </c>
      <c r="O137" s="200">
        <v>0</v>
      </c>
      <c r="P137" s="200">
        <v>0</v>
      </c>
    </row>
    <row r="138" spans="1:16">
      <c r="A138">
        <v>1</v>
      </c>
      <c r="B138">
        <v>9727</v>
      </c>
      <c r="C138" t="s">
        <v>365</v>
      </c>
      <c r="D138">
        <v>2</v>
      </c>
      <c r="E138">
        <v>1111724</v>
      </c>
      <c r="F138" t="s">
        <v>365</v>
      </c>
      <c r="G138">
        <v>412</v>
      </c>
      <c r="H138">
        <v>134</v>
      </c>
      <c r="I138">
        <v>0</v>
      </c>
      <c r="J138">
        <v>3161</v>
      </c>
      <c r="K138">
        <v>12</v>
      </c>
      <c r="L138">
        <v>0</v>
      </c>
      <c r="M138" s="200">
        <v>0</v>
      </c>
      <c r="N138" s="200">
        <v>0</v>
      </c>
      <c r="O138" s="200">
        <v>0</v>
      </c>
      <c r="P138" s="200">
        <v>0</v>
      </c>
    </row>
    <row r="139" spans="1:16">
      <c r="A139">
        <v>1</v>
      </c>
      <c r="B139">
        <v>9727</v>
      </c>
      <c r="C139" t="s">
        <v>365</v>
      </c>
      <c r="D139">
        <v>2</v>
      </c>
      <c r="E139">
        <v>1111724</v>
      </c>
      <c r="F139" t="s">
        <v>365</v>
      </c>
      <c r="G139">
        <v>412</v>
      </c>
      <c r="H139">
        <v>134</v>
      </c>
      <c r="I139">
        <v>649</v>
      </c>
      <c r="J139">
        <v>3161</v>
      </c>
      <c r="K139">
        <v>12</v>
      </c>
      <c r="L139">
        <v>0</v>
      </c>
      <c r="M139" s="200">
        <v>0</v>
      </c>
      <c r="N139" s="200">
        <v>0</v>
      </c>
      <c r="O139" s="200">
        <v>0</v>
      </c>
      <c r="P139" s="200">
        <v>0</v>
      </c>
    </row>
    <row r="140" spans="1:16">
      <c r="A140">
        <v>1</v>
      </c>
      <c r="B140">
        <v>9727</v>
      </c>
      <c r="C140" t="s">
        <v>365</v>
      </c>
      <c r="D140">
        <v>2</v>
      </c>
      <c r="E140">
        <v>1111724</v>
      </c>
      <c r="F140" t="s">
        <v>365</v>
      </c>
      <c r="G140">
        <v>412</v>
      </c>
      <c r="H140">
        <v>281</v>
      </c>
      <c r="I140">
        <v>0</v>
      </c>
      <c r="J140">
        <v>3161</v>
      </c>
      <c r="K140">
        <v>12</v>
      </c>
      <c r="L140">
        <v>0</v>
      </c>
      <c r="M140" s="200">
        <v>84000000</v>
      </c>
      <c r="N140" s="200">
        <v>0</v>
      </c>
      <c r="O140" s="200">
        <v>84000000</v>
      </c>
      <c r="P140" s="200">
        <v>0</v>
      </c>
    </row>
    <row r="141" spans="1:16">
      <c r="A141">
        <v>1</v>
      </c>
      <c r="B141">
        <v>9727</v>
      </c>
      <c r="C141" t="s">
        <v>365</v>
      </c>
      <c r="D141">
        <v>2</v>
      </c>
      <c r="E141">
        <v>1111724</v>
      </c>
      <c r="F141" t="s">
        <v>365</v>
      </c>
      <c r="G141">
        <v>412</v>
      </c>
      <c r="H141">
        <v>281</v>
      </c>
      <c r="I141">
        <v>0</v>
      </c>
      <c r="J141">
        <v>3161</v>
      </c>
      <c r="K141">
        <v>14</v>
      </c>
      <c r="L141">
        <v>0</v>
      </c>
      <c r="M141" s="200">
        <v>0</v>
      </c>
      <c r="N141" s="200">
        <v>0</v>
      </c>
      <c r="O141" s="200">
        <v>0</v>
      </c>
      <c r="P141" s="200">
        <v>0</v>
      </c>
    </row>
    <row r="142" spans="1:16">
      <c r="A142">
        <v>1</v>
      </c>
      <c r="B142">
        <v>9727</v>
      </c>
      <c r="C142" t="s">
        <v>365</v>
      </c>
      <c r="D142">
        <v>2</v>
      </c>
      <c r="E142">
        <v>1111724</v>
      </c>
      <c r="F142" t="s">
        <v>365</v>
      </c>
      <c r="G142">
        <v>412</v>
      </c>
      <c r="H142">
        <v>341</v>
      </c>
      <c r="I142">
        <v>0</v>
      </c>
      <c r="J142">
        <v>3161</v>
      </c>
      <c r="K142">
        <v>12</v>
      </c>
      <c r="L142">
        <v>0</v>
      </c>
      <c r="M142" s="200">
        <v>56000000</v>
      </c>
      <c r="N142" s="200">
        <v>0</v>
      </c>
      <c r="O142" s="200">
        <v>56000000</v>
      </c>
      <c r="P142" s="200">
        <v>0</v>
      </c>
    </row>
    <row r="143" spans="1:16">
      <c r="A143">
        <v>1</v>
      </c>
      <c r="B143">
        <v>9727</v>
      </c>
      <c r="C143" t="s">
        <v>365</v>
      </c>
      <c r="D143">
        <v>2</v>
      </c>
      <c r="E143">
        <v>1111724</v>
      </c>
      <c r="F143" t="s">
        <v>365</v>
      </c>
      <c r="G143">
        <v>412</v>
      </c>
      <c r="H143">
        <v>341</v>
      </c>
      <c r="I143">
        <v>0</v>
      </c>
      <c r="J143">
        <v>3161</v>
      </c>
      <c r="K143">
        <v>14</v>
      </c>
      <c r="L143">
        <v>0</v>
      </c>
      <c r="M143" s="200">
        <v>803675</v>
      </c>
      <c r="N143" s="200">
        <v>0</v>
      </c>
      <c r="O143" s="200">
        <v>803675</v>
      </c>
      <c r="P143" s="200">
        <v>0</v>
      </c>
    </row>
    <row r="144" spans="1:16">
      <c r="A144">
        <v>1</v>
      </c>
      <c r="B144">
        <v>9727</v>
      </c>
      <c r="C144" t="s">
        <v>365</v>
      </c>
      <c r="D144">
        <v>2</v>
      </c>
      <c r="E144">
        <v>1117535</v>
      </c>
      <c r="F144" t="s">
        <v>365</v>
      </c>
      <c r="G144">
        <v>412</v>
      </c>
      <c r="H144">
        <v>341</v>
      </c>
      <c r="I144">
        <v>0</v>
      </c>
      <c r="J144">
        <v>3168</v>
      </c>
      <c r="K144">
        <v>12</v>
      </c>
      <c r="L144">
        <v>0</v>
      </c>
      <c r="M144" s="200">
        <v>15700000</v>
      </c>
      <c r="N144" s="200">
        <v>0</v>
      </c>
      <c r="O144" s="200">
        <v>15700000</v>
      </c>
      <c r="P144" s="200">
        <v>0</v>
      </c>
    </row>
    <row r="145" spans="1:16">
      <c r="A145">
        <v>1</v>
      </c>
      <c r="B145">
        <v>9727</v>
      </c>
      <c r="C145" t="s">
        <v>365</v>
      </c>
      <c r="D145">
        <v>2</v>
      </c>
      <c r="E145">
        <v>1117535</v>
      </c>
      <c r="F145" t="s">
        <v>365</v>
      </c>
      <c r="G145">
        <v>412</v>
      </c>
      <c r="H145">
        <v>341</v>
      </c>
      <c r="I145">
        <v>0</v>
      </c>
      <c r="J145">
        <v>3168</v>
      </c>
      <c r="K145">
        <v>14</v>
      </c>
      <c r="L145">
        <v>0</v>
      </c>
      <c r="M145" s="200">
        <v>13400000</v>
      </c>
      <c r="N145" s="200">
        <v>0</v>
      </c>
      <c r="O145" s="200">
        <v>13400000</v>
      </c>
      <c r="P145" s="200">
        <v>0</v>
      </c>
    </row>
    <row r="146" spans="1:16">
      <c r="A146">
        <v>1</v>
      </c>
      <c r="B146">
        <v>9727</v>
      </c>
      <c r="C146" t="s">
        <v>365</v>
      </c>
      <c r="D146">
        <v>2</v>
      </c>
      <c r="E146">
        <v>1121958</v>
      </c>
      <c r="F146" t="s">
        <v>365</v>
      </c>
      <c r="G146">
        <v>412</v>
      </c>
      <c r="H146">
        <v>341</v>
      </c>
      <c r="I146">
        <v>0</v>
      </c>
      <c r="J146">
        <v>3161</v>
      </c>
      <c r="K146">
        <v>12</v>
      </c>
      <c r="L146">
        <v>0</v>
      </c>
      <c r="M146" s="200">
        <v>225000000</v>
      </c>
      <c r="N146" s="200">
        <v>0</v>
      </c>
      <c r="O146" s="200">
        <v>225000000</v>
      </c>
      <c r="P146" s="200">
        <v>0</v>
      </c>
    </row>
    <row r="147" spans="1:16">
      <c r="A147">
        <v>1</v>
      </c>
      <c r="B147">
        <v>9727</v>
      </c>
      <c r="C147" t="s">
        <v>365</v>
      </c>
      <c r="D147">
        <v>2</v>
      </c>
      <c r="E147">
        <v>1121958</v>
      </c>
      <c r="F147" t="s">
        <v>365</v>
      </c>
      <c r="G147">
        <v>412</v>
      </c>
      <c r="H147">
        <v>341</v>
      </c>
      <c r="I147">
        <v>0</v>
      </c>
      <c r="J147">
        <v>3161</v>
      </c>
      <c r="K147">
        <v>14</v>
      </c>
      <c r="L147">
        <v>0</v>
      </c>
      <c r="M147" s="200">
        <v>4000000</v>
      </c>
      <c r="N147" s="200">
        <v>0</v>
      </c>
      <c r="O147" s="200">
        <v>4000000</v>
      </c>
      <c r="P147" s="200">
        <v>0</v>
      </c>
    </row>
    <row r="148" spans="1:16">
      <c r="A148">
        <v>1</v>
      </c>
      <c r="B148">
        <v>9727</v>
      </c>
      <c r="C148" t="s">
        <v>365</v>
      </c>
      <c r="D148">
        <v>2</v>
      </c>
      <c r="E148">
        <v>1121958</v>
      </c>
      <c r="F148" t="s">
        <v>365</v>
      </c>
      <c r="G148">
        <v>412</v>
      </c>
      <c r="H148">
        <v>341</v>
      </c>
      <c r="I148">
        <v>0</v>
      </c>
      <c r="J148">
        <v>3161</v>
      </c>
      <c r="K148">
        <v>15</v>
      </c>
      <c r="L148">
        <v>0</v>
      </c>
      <c r="M148" s="200">
        <v>0</v>
      </c>
      <c r="N148" s="200">
        <v>0</v>
      </c>
      <c r="O148" s="200">
        <v>0</v>
      </c>
      <c r="P148" s="200">
        <v>0</v>
      </c>
    </row>
    <row r="149" spans="1:16">
      <c r="A149">
        <v>1</v>
      </c>
      <c r="B149">
        <v>9727</v>
      </c>
      <c r="C149" t="s">
        <v>365</v>
      </c>
      <c r="D149">
        <v>2</v>
      </c>
      <c r="E149">
        <v>1121958</v>
      </c>
      <c r="F149" t="s">
        <v>365</v>
      </c>
      <c r="G149">
        <v>412</v>
      </c>
      <c r="H149">
        <v>341</v>
      </c>
      <c r="I149">
        <v>390</v>
      </c>
      <c r="J149">
        <v>3161</v>
      </c>
      <c r="K149">
        <v>12</v>
      </c>
      <c r="L149">
        <v>0</v>
      </c>
      <c r="M149" s="200">
        <v>0</v>
      </c>
      <c r="N149" s="200">
        <v>0</v>
      </c>
      <c r="O149" s="200">
        <v>0</v>
      </c>
      <c r="P149" s="200">
        <v>0</v>
      </c>
    </row>
    <row r="150" spans="1:16">
      <c r="A150">
        <v>1</v>
      </c>
      <c r="B150">
        <v>9727</v>
      </c>
      <c r="C150" t="s">
        <v>365</v>
      </c>
      <c r="D150">
        <v>2</v>
      </c>
      <c r="E150">
        <v>1121958</v>
      </c>
      <c r="F150" t="s">
        <v>365</v>
      </c>
      <c r="G150">
        <v>412</v>
      </c>
      <c r="H150">
        <v>341</v>
      </c>
      <c r="I150">
        <v>391</v>
      </c>
      <c r="J150">
        <v>3161</v>
      </c>
      <c r="K150">
        <v>12</v>
      </c>
      <c r="L150">
        <v>0</v>
      </c>
      <c r="M150" s="200">
        <v>0</v>
      </c>
      <c r="N150" s="200">
        <v>0</v>
      </c>
      <c r="O150" s="200">
        <v>0</v>
      </c>
      <c r="P150" s="200">
        <v>0</v>
      </c>
    </row>
    <row r="151" spans="1:16">
      <c r="A151">
        <v>1</v>
      </c>
      <c r="B151">
        <v>9727</v>
      </c>
      <c r="C151" t="s">
        <v>365</v>
      </c>
      <c r="D151">
        <v>2</v>
      </c>
      <c r="E151">
        <v>1121958</v>
      </c>
      <c r="F151" t="s">
        <v>365</v>
      </c>
      <c r="G151">
        <v>412</v>
      </c>
      <c r="H151">
        <v>341</v>
      </c>
      <c r="I151">
        <v>405</v>
      </c>
      <c r="J151">
        <v>3161</v>
      </c>
      <c r="K151">
        <v>12</v>
      </c>
      <c r="L151">
        <v>0</v>
      </c>
      <c r="M151" s="200">
        <v>1483671700</v>
      </c>
      <c r="N151" s="200">
        <v>0</v>
      </c>
      <c r="O151" s="200">
        <v>1483671700</v>
      </c>
      <c r="P151" s="200">
        <v>0</v>
      </c>
    </row>
    <row r="152" spans="1:16">
      <c r="A152">
        <v>1</v>
      </c>
      <c r="B152">
        <v>9727</v>
      </c>
      <c r="C152" t="s">
        <v>365</v>
      </c>
      <c r="D152">
        <v>2</v>
      </c>
      <c r="E152">
        <v>1121958</v>
      </c>
      <c r="F152" t="s">
        <v>365</v>
      </c>
      <c r="G152">
        <v>412</v>
      </c>
      <c r="H152">
        <v>341</v>
      </c>
      <c r="I152">
        <v>649</v>
      </c>
      <c r="J152">
        <v>3161</v>
      </c>
      <c r="K152">
        <v>12</v>
      </c>
      <c r="L152">
        <v>0</v>
      </c>
      <c r="M152" s="200">
        <v>0</v>
      </c>
      <c r="N152" s="200">
        <v>0</v>
      </c>
      <c r="O152" s="200">
        <v>0</v>
      </c>
      <c r="P152" s="200">
        <v>0</v>
      </c>
    </row>
    <row r="153" spans="1:16">
      <c r="A153">
        <v>1</v>
      </c>
      <c r="B153">
        <v>9727</v>
      </c>
      <c r="C153" t="s">
        <v>365</v>
      </c>
      <c r="D153">
        <v>2</v>
      </c>
      <c r="E153">
        <v>1121958</v>
      </c>
      <c r="F153" t="s">
        <v>365</v>
      </c>
      <c r="G153">
        <v>412</v>
      </c>
      <c r="H153">
        <v>429</v>
      </c>
      <c r="I153">
        <v>0</v>
      </c>
      <c r="J153">
        <v>3161</v>
      </c>
      <c r="K153">
        <v>12</v>
      </c>
      <c r="L153">
        <v>0</v>
      </c>
      <c r="M153" s="200">
        <v>0</v>
      </c>
      <c r="N153" s="200">
        <v>0</v>
      </c>
      <c r="O153" s="200">
        <v>0</v>
      </c>
      <c r="P153" s="200">
        <v>0</v>
      </c>
    </row>
    <row r="154" spans="1:16">
      <c r="A154">
        <v>1</v>
      </c>
      <c r="B154">
        <v>9727</v>
      </c>
      <c r="C154" t="s">
        <v>365</v>
      </c>
      <c r="D154">
        <v>2</v>
      </c>
      <c r="E154">
        <v>1121958</v>
      </c>
      <c r="F154" t="s">
        <v>365</v>
      </c>
      <c r="G154">
        <v>412</v>
      </c>
      <c r="H154">
        <v>429</v>
      </c>
      <c r="I154">
        <v>405</v>
      </c>
      <c r="J154">
        <v>3161</v>
      </c>
      <c r="K154">
        <v>12</v>
      </c>
      <c r="L154">
        <v>0</v>
      </c>
      <c r="M154" s="200">
        <v>0</v>
      </c>
      <c r="N154" s="200">
        <v>0</v>
      </c>
      <c r="O154" s="200">
        <v>0</v>
      </c>
      <c r="P154" s="200">
        <v>0</v>
      </c>
    </row>
    <row r="155" spans="1:16">
      <c r="A155">
        <v>1</v>
      </c>
      <c r="B155">
        <v>9727</v>
      </c>
      <c r="C155" t="s">
        <v>365</v>
      </c>
      <c r="D155">
        <v>2</v>
      </c>
      <c r="E155">
        <v>3014212</v>
      </c>
      <c r="F155" t="s">
        <v>365</v>
      </c>
      <c r="G155">
        <v>412</v>
      </c>
      <c r="H155">
        <v>282</v>
      </c>
      <c r="I155">
        <v>0</v>
      </c>
      <c r="J155">
        <v>3161</v>
      </c>
      <c r="K155">
        <v>12</v>
      </c>
      <c r="L155">
        <v>0</v>
      </c>
      <c r="M155" s="200">
        <v>0</v>
      </c>
      <c r="N155" s="200">
        <v>0</v>
      </c>
      <c r="O155" s="200">
        <v>0</v>
      </c>
      <c r="P155" s="200">
        <v>0</v>
      </c>
    </row>
    <row r="156" spans="1:16">
      <c r="A156">
        <v>1</v>
      </c>
      <c r="B156">
        <v>9727</v>
      </c>
      <c r="C156" t="s">
        <v>365</v>
      </c>
      <c r="D156">
        <v>2</v>
      </c>
      <c r="E156">
        <v>3024212</v>
      </c>
      <c r="F156" t="s">
        <v>365</v>
      </c>
      <c r="G156">
        <v>412</v>
      </c>
      <c r="H156">
        <v>282</v>
      </c>
      <c r="I156">
        <v>0</v>
      </c>
      <c r="J156">
        <v>3161</v>
      </c>
      <c r="K156">
        <v>12</v>
      </c>
      <c r="L156">
        <v>0</v>
      </c>
      <c r="M156" s="200">
        <v>3620000000</v>
      </c>
      <c r="N156" s="200">
        <v>0</v>
      </c>
      <c r="O156" s="200">
        <v>3620000000</v>
      </c>
      <c r="P156" s="200">
        <v>0</v>
      </c>
    </row>
    <row r="157" spans="1:16">
      <c r="A157">
        <v>1</v>
      </c>
      <c r="B157">
        <v>9727</v>
      </c>
      <c r="C157" t="s">
        <v>365</v>
      </c>
      <c r="D157">
        <v>2</v>
      </c>
      <c r="E157">
        <v>3027722</v>
      </c>
      <c r="F157" t="s">
        <v>365</v>
      </c>
      <c r="G157">
        <v>412</v>
      </c>
      <c r="H157">
        <v>282</v>
      </c>
      <c r="I157">
        <v>0</v>
      </c>
      <c r="J157">
        <v>3161</v>
      </c>
      <c r="K157">
        <v>12</v>
      </c>
      <c r="L157">
        <v>0</v>
      </c>
      <c r="M157" s="200">
        <v>402300300</v>
      </c>
      <c r="N157" s="200">
        <v>0</v>
      </c>
      <c r="O157" s="200">
        <v>402300300</v>
      </c>
      <c r="P157" s="200">
        <v>0</v>
      </c>
    </row>
    <row r="158" spans="1:16">
      <c r="A158">
        <v>1</v>
      </c>
      <c r="B158">
        <v>9727</v>
      </c>
      <c r="C158" t="s">
        <v>365</v>
      </c>
      <c r="D158">
        <v>2</v>
      </c>
      <c r="E158">
        <v>3027722</v>
      </c>
      <c r="F158" t="s">
        <v>365</v>
      </c>
      <c r="G158">
        <v>412</v>
      </c>
      <c r="H158">
        <v>341</v>
      </c>
      <c r="I158">
        <v>0</v>
      </c>
      <c r="J158">
        <v>3161</v>
      </c>
      <c r="K158">
        <v>12</v>
      </c>
      <c r="L158">
        <v>0</v>
      </c>
      <c r="M158" s="200">
        <v>0</v>
      </c>
      <c r="N158" s="200">
        <v>0</v>
      </c>
      <c r="O158" s="200">
        <v>0</v>
      </c>
      <c r="P158" s="200">
        <v>0</v>
      </c>
    </row>
    <row r="159" spans="1:16">
      <c r="A159">
        <v>1</v>
      </c>
      <c r="B159">
        <v>9752</v>
      </c>
      <c r="C159" t="s">
        <v>365</v>
      </c>
      <c r="D159">
        <v>2</v>
      </c>
      <c r="E159">
        <v>1041603</v>
      </c>
      <c r="F159" t="s">
        <v>365</v>
      </c>
      <c r="G159">
        <v>412</v>
      </c>
      <c r="H159">
        <v>341</v>
      </c>
      <c r="I159">
        <v>0</v>
      </c>
      <c r="J159">
        <v>3161</v>
      </c>
      <c r="K159">
        <v>13</v>
      </c>
      <c r="L159">
        <v>0</v>
      </c>
      <c r="M159" s="200">
        <v>0</v>
      </c>
      <c r="N159" s="200">
        <v>0</v>
      </c>
      <c r="O159" s="200">
        <v>0</v>
      </c>
      <c r="P159" s="200">
        <v>0</v>
      </c>
    </row>
    <row r="160" spans="1:16">
      <c r="A160">
        <v>1</v>
      </c>
      <c r="B160">
        <v>9752</v>
      </c>
      <c r="C160" t="s">
        <v>365</v>
      </c>
      <c r="D160">
        <v>2</v>
      </c>
      <c r="E160">
        <v>1065155</v>
      </c>
      <c r="F160" t="s">
        <v>365</v>
      </c>
      <c r="G160">
        <v>412</v>
      </c>
      <c r="H160">
        <v>341</v>
      </c>
      <c r="I160">
        <v>0</v>
      </c>
      <c r="J160">
        <v>3161</v>
      </c>
      <c r="K160">
        <v>12</v>
      </c>
      <c r="L160">
        <v>0</v>
      </c>
      <c r="M160" s="200">
        <v>0</v>
      </c>
      <c r="N160" s="200">
        <v>0</v>
      </c>
      <c r="O160" s="200">
        <v>0</v>
      </c>
      <c r="P160" s="200">
        <v>0</v>
      </c>
    </row>
    <row r="161" spans="1:16">
      <c r="A161">
        <v>1</v>
      </c>
      <c r="B161">
        <v>9752</v>
      </c>
      <c r="C161" t="s">
        <v>365</v>
      </c>
      <c r="D161">
        <v>2</v>
      </c>
      <c r="E161">
        <v>1087968</v>
      </c>
      <c r="F161" t="s">
        <v>365</v>
      </c>
      <c r="G161">
        <v>412</v>
      </c>
      <c r="H161">
        <v>283</v>
      </c>
      <c r="I161">
        <v>0</v>
      </c>
      <c r="J161">
        <v>3161</v>
      </c>
      <c r="K161">
        <v>12</v>
      </c>
      <c r="L161">
        <v>0</v>
      </c>
      <c r="M161" s="200">
        <v>0</v>
      </c>
      <c r="N161" s="200">
        <v>0</v>
      </c>
      <c r="O161" s="200">
        <v>0</v>
      </c>
      <c r="P161" s="200">
        <v>0</v>
      </c>
    </row>
    <row r="162" spans="1:16">
      <c r="A162">
        <v>1</v>
      </c>
      <c r="B162">
        <v>9752</v>
      </c>
      <c r="C162" t="s">
        <v>365</v>
      </c>
      <c r="D162">
        <v>2</v>
      </c>
      <c r="E162">
        <v>1121958</v>
      </c>
      <c r="F162" t="s">
        <v>365</v>
      </c>
      <c r="G162">
        <v>412</v>
      </c>
      <c r="H162">
        <v>341</v>
      </c>
      <c r="I162">
        <v>0</v>
      </c>
      <c r="J162">
        <v>3161</v>
      </c>
      <c r="K162">
        <v>12</v>
      </c>
      <c r="L162">
        <v>0</v>
      </c>
      <c r="M162" s="200">
        <v>0</v>
      </c>
      <c r="N162" s="200">
        <v>0</v>
      </c>
      <c r="O162" s="200">
        <v>0</v>
      </c>
      <c r="P162" s="200">
        <v>0</v>
      </c>
    </row>
    <row r="163" spans="1:16">
      <c r="A163">
        <v>1</v>
      </c>
      <c r="B163">
        <v>9752</v>
      </c>
      <c r="C163" t="s">
        <v>365</v>
      </c>
      <c r="D163">
        <v>2</v>
      </c>
      <c r="E163">
        <v>1121958</v>
      </c>
      <c r="F163" t="s">
        <v>365</v>
      </c>
      <c r="G163">
        <v>412</v>
      </c>
      <c r="H163">
        <v>341</v>
      </c>
      <c r="I163">
        <v>0</v>
      </c>
      <c r="J163">
        <v>3161</v>
      </c>
      <c r="K163">
        <v>13</v>
      </c>
      <c r="L163">
        <v>0</v>
      </c>
      <c r="M163" s="200">
        <v>0</v>
      </c>
      <c r="N163" s="200">
        <v>0</v>
      </c>
      <c r="O163" s="200">
        <v>0</v>
      </c>
      <c r="P163" s="200">
        <v>0</v>
      </c>
    </row>
    <row r="164" spans="1:16">
      <c r="A164">
        <v>1</v>
      </c>
      <c r="B164">
        <v>9752</v>
      </c>
      <c r="C164" t="s">
        <v>365</v>
      </c>
      <c r="D164">
        <v>2</v>
      </c>
      <c r="E164">
        <v>1121958</v>
      </c>
      <c r="F164" t="s">
        <v>365</v>
      </c>
      <c r="G164">
        <v>412</v>
      </c>
      <c r="H164">
        <v>341</v>
      </c>
      <c r="I164">
        <v>405</v>
      </c>
      <c r="J164">
        <v>3161</v>
      </c>
      <c r="K164">
        <v>12</v>
      </c>
      <c r="L164">
        <v>0</v>
      </c>
      <c r="M164" s="200">
        <v>0</v>
      </c>
      <c r="N164" s="200">
        <v>0</v>
      </c>
      <c r="O164" s="200">
        <v>0</v>
      </c>
      <c r="P164" s="200">
        <v>0</v>
      </c>
    </row>
    <row r="165" spans="1:16">
      <c r="A165">
        <v>1</v>
      </c>
      <c r="B165">
        <v>9752</v>
      </c>
      <c r="C165" t="s">
        <v>365</v>
      </c>
      <c r="D165">
        <v>2</v>
      </c>
      <c r="E165">
        <v>7178740</v>
      </c>
      <c r="F165" t="s">
        <v>365</v>
      </c>
      <c r="G165">
        <v>412</v>
      </c>
      <c r="H165">
        <v>282</v>
      </c>
      <c r="I165">
        <v>0</v>
      </c>
      <c r="J165">
        <v>3166</v>
      </c>
      <c r="K165">
        <v>49</v>
      </c>
      <c r="L165">
        <v>0</v>
      </c>
      <c r="M165" s="200">
        <v>161355000</v>
      </c>
      <c r="N165" s="200">
        <v>0</v>
      </c>
      <c r="O165" s="200">
        <v>0</v>
      </c>
      <c r="P165" s="200">
        <v>161355000</v>
      </c>
    </row>
    <row r="166" spans="1:16">
      <c r="A166">
        <v>1</v>
      </c>
      <c r="B166">
        <v>9752</v>
      </c>
      <c r="C166" t="s">
        <v>365</v>
      </c>
      <c r="D166">
        <v>2</v>
      </c>
      <c r="E166">
        <v>7254591</v>
      </c>
      <c r="F166" t="s">
        <v>365</v>
      </c>
      <c r="G166">
        <v>412</v>
      </c>
      <c r="H166">
        <v>282</v>
      </c>
      <c r="I166">
        <v>311</v>
      </c>
      <c r="J166">
        <v>3166</v>
      </c>
      <c r="K166">
        <v>49</v>
      </c>
      <c r="L166">
        <v>0</v>
      </c>
      <c r="M166" s="200">
        <v>0</v>
      </c>
      <c r="N166" s="200">
        <v>0</v>
      </c>
      <c r="O166" s="200">
        <v>0</v>
      </c>
      <c r="P166" s="200">
        <v>0</v>
      </c>
    </row>
    <row r="167" spans="1:16">
      <c r="A167">
        <v>1</v>
      </c>
      <c r="B167">
        <v>9752</v>
      </c>
      <c r="C167" t="s">
        <v>365</v>
      </c>
      <c r="D167">
        <v>2</v>
      </c>
      <c r="E167">
        <v>7318205</v>
      </c>
      <c r="F167" t="s">
        <v>365</v>
      </c>
      <c r="G167">
        <v>412</v>
      </c>
      <c r="H167">
        <v>292</v>
      </c>
      <c r="I167">
        <v>0</v>
      </c>
      <c r="J167">
        <v>3161</v>
      </c>
      <c r="K167">
        <v>42</v>
      </c>
      <c r="L167">
        <v>0</v>
      </c>
      <c r="M167" s="200">
        <v>113729000</v>
      </c>
      <c r="N167" s="200">
        <v>0</v>
      </c>
      <c r="O167" s="200">
        <v>113729000</v>
      </c>
      <c r="P167" s="200">
        <v>0</v>
      </c>
    </row>
    <row r="168" spans="1:16">
      <c r="A168">
        <v>1</v>
      </c>
      <c r="B168">
        <v>9752</v>
      </c>
      <c r="C168" t="s">
        <v>365</v>
      </c>
      <c r="D168">
        <v>2</v>
      </c>
      <c r="E168">
        <v>7318209</v>
      </c>
      <c r="F168" t="s">
        <v>365</v>
      </c>
      <c r="G168">
        <v>412</v>
      </c>
      <c r="H168">
        <v>292</v>
      </c>
      <c r="I168">
        <v>0</v>
      </c>
      <c r="J168">
        <v>3161</v>
      </c>
      <c r="K168">
        <v>42</v>
      </c>
      <c r="L168">
        <v>0</v>
      </c>
      <c r="M168" s="200">
        <v>122782000</v>
      </c>
      <c r="N168" s="200">
        <v>0</v>
      </c>
      <c r="O168" s="200">
        <v>122782000</v>
      </c>
      <c r="P168" s="200">
        <v>0</v>
      </c>
    </row>
    <row r="169" spans="1:16">
      <c r="A169">
        <v>1</v>
      </c>
      <c r="B169">
        <v>9752</v>
      </c>
      <c r="C169" t="s">
        <v>365</v>
      </c>
      <c r="D169">
        <v>2</v>
      </c>
      <c r="E169">
        <v>7318212</v>
      </c>
      <c r="F169" t="s">
        <v>365</v>
      </c>
      <c r="G169">
        <v>412</v>
      </c>
      <c r="H169">
        <v>292</v>
      </c>
      <c r="I169">
        <v>0</v>
      </c>
      <c r="J169">
        <v>3161</v>
      </c>
      <c r="K169">
        <v>42</v>
      </c>
      <c r="L169">
        <v>0</v>
      </c>
      <c r="M169" s="200">
        <v>67829000</v>
      </c>
      <c r="N169" s="200">
        <v>0</v>
      </c>
      <c r="O169" s="200">
        <v>67829000</v>
      </c>
      <c r="P169" s="200">
        <v>0</v>
      </c>
    </row>
    <row r="170" spans="1:16">
      <c r="A170">
        <v>1</v>
      </c>
      <c r="B170">
        <v>9752</v>
      </c>
      <c r="C170" t="s">
        <v>365</v>
      </c>
      <c r="D170">
        <v>2</v>
      </c>
      <c r="E170">
        <v>7331288</v>
      </c>
      <c r="F170" t="s">
        <v>365</v>
      </c>
      <c r="G170">
        <v>412</v>
      </c>
      <c r="H170">
        <v>341</v>
      </c>
      <c r="I170">
        <v>0</v>
      </c>
      <c r="J170">
        <v>3161</v>
      </c>
      <c r="K170">
        <v>42</v>
      </c>
      <c r="L170">
        <v>0</v>
      </c>
      <c r="M170" s="200">
        <v>0</v>
      </c>
      <c r="N170" s="200">
        <v>0</v>
      </c>
      <c r="O170" s="200">
        <v>0</v>
      </c>
      <c r="P170" s="200">
        <v>0</v>
      </c>
    </row>
    <row r="171" spans="1:16">
      <c r="A171">
        <v>1</v>
      </c>
      <c r="B171">
        <v>9752</v>
      </c>
      <c r="C171" t="s">
        <v>365</v>
      </c>
      <c r="D171">
        <v>2</v>
      </c>
      <c r="E171">
        <v>7390750</v>
      </c>
      <c r="F171" t="s">
        <v>365</v>
      </c>
      <c r="G171">
        <v>412</v>
      </c>
      <c r="H171">
        <v>309</v>
      </c>
      <c r="I171">
        <v>0</v>
      </c>
      <c r="J171">
        <v>3161</v>
      </c>
      <c r="K171">
        <v>49</v>
      </c>
      <c r="L171">
        <v>0</v>
      </c>
      <c r="M171" s="200">
        <v>0</v>
      </c>
      <c r="N171" s="200">
        <v>0</v>
      </c>
      <c r="O171" s="200">
        <v>0</v>
      </c>
      <c r="P171" s="200">
        <v>0</v>
      </c>
    </row>
    <row r="172" spans="1:16">
      <c r="A172">
        <v>1</v>
      </c>
      <c r="B172">
        <v>9752</v>
      </c>
      <c r="C172" t="s">
        <v>365</v>
      </c>
      <c r="D172">
        <v>2</v>
      </c>
      <c r="E172">
        <v>7390750</v>
      </c>
      <c r="F172" t="s">
        <v>365</v>
      </c>
      <c r="G172">
        <v>412</v>
      </c>
      <c r="H172">
        <v>309</v>
      </c>
      <c r="I172">
        <v>71</v>
      </c>
      <c r="J172">
        <v>3161</v>
      </c>
      <c r="K172">
        <v>49</v>
      </c>
      <c r="L172">
        <v>0</v>
      </c>
      <c r="M172" s="200">
        <v>2417000</v>
      </c>
      <c r="N172" s="200">
        <v>0</v>
      </c>
      <c r="O172" s="200">
        <v>2417000</v>
      </c>
      <c r="P172" s="200">
        <v>0</v>
      </c>
    </row>
    <row r="173" spans="1:16">
      <c r="A173">
        <v>1</v>
      </c>
      <c r="B173">
        <v>9752</v>
      </c>
      <c r="C173" t="s">
        <v>365</v>
      </c>
      <c r="D173">
        <v>2</v>
      </c>
      <c r="E173">
        <v>7453908</v>
      </c>
      <c r="F173" t="s">
        <v>365</v>
      </c>
      <c r="G173">
        <v>412</v>
      </c>
      <c r="H173">
        <v>309</v>
      </c>
      <c r="I173">
        <v>71</v>
      </c>
      <c r="J173">
        <v>3161</v>
      </c>
      <c r="K173">
        <v>43</v>
      </c>
      <c r="L173">
        <v>0</v>
      </c>
      <c r="M173" s="200">
        <v>23558000</v>
      </c>
      <c r="N173" s="200">
        <v>0</v>
      </c>
      <c r="O173" s="200">
        <v>23558000</v>
      </c>
      <c r="P173" s="200">
        <v>0</v>
      </c>
    </row>
    <row r="174" spans="1:16">
      <c r="A174">
        <v>1</v>
      </c>
      <c r="B174">
        <v>9752</v>
      </c>
      <c r="C174" t="s">
        <v>365</v>
      </c>
      <c r="D174">
        <v>2</v>
      </c>
      <c r="E174">
        <v>7504352</v>
      </c>
      <c r="F174" t="s">
        <v>365</v>
      </c>
      <c r="G174">
        <v>412</v>
      </c>
      <c r="H174">
        <v>309</v>
      </c>
      <c r="I174">
        <v>71</v>
      </c>
      <c r="J174">
        <v>3161</v>
      </c>
      <c r="K174">
        <v>43</v>
      </c>
      <c r="L174">
        <v>0</v>
      </c>
      <c r="M174" s="200">
        <v>17273000</v>
      </c>
      <c r="N174" s="200">
        <v>0</v>
      </c>
      <c r="O174" s="200">
        <v>17273000</v>
      </c>
      <c r="P174" s="200">
        <v>0</v>
      </c>
    </row>
    <row r="175" spans="1:16">
      <c r="A175">
        <v>1</v>
      </c>
      <c r="B175">
        <v>9752</v>
      </c>
      <c r="C175" t="s">
        <v>365</v>
      </c>
      <c r="D175">
        <v>2</v>
      </c>
      <c r="E175">
        <v>7504355</v>
      </c>
      <c r="F175" t="s">
        <v>365</v>
      </c>
      <c r="G175">
        <v>412</v>
      </c>
      <c r="H175">
        <v>309</v>
      </c>
      <c r="I175">
        <v>71</v>
      </c>
      <c r="J175">
        <v>3161</v>
      </c>
      <c r="K175">
        <v>43</v>
      </c>
      <c r="L175">
        <v>0</v>
      </c>
      <c r="M175" s="200">
        <v>7512000</v>
      </c>
      <c r="N175" s="200">
        <v>0</v>
      </c>
      <c r="O175" s="200">
        <v>7512000</v>
      </c>
      <c r="P175" s="200">
        <v>0</v>
      </c>
    </row>
    <row r="176" spans="1:16">
      <c r="A176">
        <v>1</v>
      </c>
      <c r="B176">
        <v>9752</v>
      </c>
      <c r="C176" t="s">
        <v>365</v>
      </c>
      <c r="D176">
        <v>2</v>
      </c>
      <c r="E176">
        <v>7524034</v>
      </c>
      <c r="F176" t="s">
        <v>365</v>
      </c>
      <c r="G176">
        <v>412</v>
      </c>
      <c r="H176">
        <v>311</v>
      </c>
      <c r="I176">
        <v>0</v>
      </c>
      <c r="J176">
        <v>3161</v>
      </c>
      <c r="K176">
        <v>42</v>
      </c>
      <c r="L176">
        <v>0</v>
      </c>
      <c r="M176" s="200">
        <v>61501000</v>
      </c>
      <c r="N176" s="200">
        <v>0</v>
      </c>
      <c r="O176" s="200">
        <v>61501000</v>
      </c>
      <c r="P176" s="200">
        <v>0</v>
      </c>
    </row>
    <row r="177" spans="1:16">
      <c r="A177">
        <v>1</v>
      </c>
      <c r="B177">
        <v>9752</v>
      </c>
      <c r="C177" t="s">
        <v>365</v>
      </c>
      <c r="D177">
        <v>2</v>
      </c>
      <c r="E177">
        <v>7561572</v>
      </c>
      <c r="F177" t="s">
        <v>365</v>
      </c>
      <c r="G177">
        <v>412</v>
      </c>
      <c r="H177">
        <v>309</v>
      </c>
      <c r="I177">
        <v>0</v>
      </c>
      <c r="J177">
        <v>3161</v>
      </c>
      <c r="K177">
        <v>42</v>
      </c>
      <c r="L177">
        <v>0</v>
      </c>
      <c r="M177" s="200">
        <v>12350000</v>
      </c>
      <c r="N177" s="200">
        <v>0</v>
      </c>
      <c r="O177" s="200">
        <v>12350000</v>
      </c>
      <c r="P177" s="200">
        <v>0</v>
      </c>
    </row>
    <row r="178" spans="1:16">
      <c r="A178">
        <v>1</v>
      </c>
      <c r="B178">
        <v>9757</v>
      </c>
      <c r="C178" t="s">
        <v>365</v>
      </c>
      <c r="D178">
        <v>2</v>
      </c>
      <c r="E178">
        <v>7285071</v>
      </c>
      <c r="F178" t="s">
        <v>365</v>
      </c>
      <c r="G178">
        <v>412</v>
      </c>
      <c r="H178">
        <v>341</v>
      </c>
      <c r="I178">
        <v>0</v>
      </c>
      <c r="J178">
        <v>3161</v>
      </c>
      <c r="K178">
        <v>49</v>
      </c>
      <c r="L178">
        <v>0</v>
      </c>
      <c r="M178" s="200">
        <v>0</v>
      </c>
      <c r="N178" s="200">
        <v>0</v>
      </c>
      <c r="O178" s="200">
        <v>0</v>
      </c>
      <c r="P178" s="200">
        <v>0</v>
      </c>
    </row>
    <row r="179" spans="1:16">
      <c r="A179">
        <v>1</v>
      </c>
      <c r="B179">
        <v>9757</v>
      </c>
      <c r="C179" t="s">
        <v>365</v>
      </c>
      <c r="D179">
        <v>2</v>
      </c>
      <c r="E179">
        <v>7477767</v>
      </c>
      <c r="F179" t="s">
        <v>365</v>
      </c>
      <c r="G179">
        <v>412</v>
      </c>
      <c r="H179">
        <v>283</v>
      </c>
      <c r="I179">
        <v>0</v>
      </c>
      <c r="J179">
        <v>3161</v>
      </c>
      <c r="K179">
        <v>49</v>
      </c>
      <c r="L179">
        <v>0</v>
      </c>
      <c r="M179" s="200">
        <v>0</v>
      </c>
      <c r="N179" s="200">
        <v>0</v>
      </c>
      <c r="O179" s="200">
        <v>0</v>
      </c>
      <c r="P179" s="200">
        <v>0</v>
      </c>
    </row>
    <row r="180" spans="1:16">
      <c r="A180">
        <v>1</v>
      </c>
      <c r="B180">
        <v>9757</v>
      </c>
      <c r="C180" t="s">
        <v>365</v>
      </c>
      <c r="D180">
        <v>2</v>
      </c>
      <c r="E180">
        <v>7477769</v>
      </c>
      <c r="F180" t="s">
        <v>365</v>
      </c>
      <c r="G180">
        <v>412</v>
      </c>
      <c r="H180">
        <v>283</v>
      </c>
      <c r="I180">
        <v>0</v>
      </c>
      <c r="J180">
        <v>3161</v>
      </c>
      <c r="K180">
        <v>49</v>
      </c>
      <c r="L180">
        <v>0</v>
      </c>
      <c r="M180" s="200">
        <v>0</v>
      </c>
      <c r="N180" s="200">
        <v>0</v>
      </c>
      <c r="O180" s="200">
        <v>0</v>
      </c>
      <c r="P180" s="200">
        <v>0</v>
      </c>
    </row>
    <row r="181" spans="1:16">
      <c r="A181">
        <v>1</v>
      </c>
      <c r="B181">
        <v>9757</v>
      </c>
      <c r="C181" t="s">
        <v>365</v>
      </c>
      <c r="D181">
        <v>2</v>
      </c>
      <c r="E181">
        <v>7477771</v>
      </c>
      <c r="F181" t="s">
        <v>365</v>
      </c>
      <c r="G181">
        <v>412</v>
      </c>
      <c r="H181">
        <v>283</v>
      </c>
      <c r="I181">
        <v>0</v>
      </c>
      <c r="J181">
        <v>3161</v>
      </c>
      <c r="K181">
        <v>49</v>
      </c>
      <c r="L181">
        <v>0</v>
      </c>
      <c r="M181" s="200">
        <v>0</v>
      </c>
      <c r="N181" s="200">
        <v>0</v>
      </c>
      <c r="O181" s="200">
        <v>0</v>
      </c>
      <c r="P181" s="200">
        <v>0</v>
      </c>
    </row>
    <row r="182" spans="1:16">
      <c r="A182">
        <v>1</v>
      </c>
      <c r="B182">
        <v>9795</v>
      </c>
      <c r="C182" t="s">
        <v>365</v>
      </c>
      <c r="D182">
        <v>2</v>
      </c>
      <c r="E182">
        <v>1087968</v>
      </c>
      <c r="F182" t="s">
        <v>365</v>
      </c>
      <c r="G182">
        <v>412</v>
      </c>
      <c r="H182">
        <v>428</v>
      </c>
      <c r="I182">
        <v>0</v>
      </c>
      <c r="J182">
        <v>3161</v>
      </c>
      <c r="K182">
        <v>53</v>
      </c>
      <c r="L182">
        <v>0</v>
      </c>
      <c r="M182" s="200">
        <v>198069000</v>
      </c>
      <c r="N182" s="200">
        <v>0</v>
      </c>
      <c r="O182" s="200">
        <v>198069000</v>
      </c>
      <c r="P182" s="200">
        <v>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P312"/>
  <sheetViews>
    <sheetView workbookViewId="0">
      <selection activeCell="O57" sqref="O57:O263"/>
    </sheetView>
  </sheetViews>
  <sheetFormatPr defaultRowHeight="15.75"/>
  <cols>
    <col min="1" max="1" width="2.5" customWidth="1"/>
    <col min="2" max="2" width="6.5" customWidth="1"/>
    <col min="3" max="3" width="6.125" customWidth="1"/>
    <col min="4" max="4" width="5.625" customWidth="1"/>
    <col min="6" max="6" width="6" customWidth="1"/>
    <col min="7" max="7" width="5.625" customWidth="1"/>
    <col min="8" max="8" width="5.5" customWidth="1"/>
    <col min="9" max="9" width="5.625" customWidth="1"/>
    <col min="10" max="10" width="6.125" customWidth="1"/>
    <col min="11" max="11" width="5.125" customWidth="1"/>
    <col min="13" max="13" width="14.5" style="200" bestFit="1" customWidth="1"/>
    <col min="14" max="14" width="9.125" style="200" bestFit="1" customWidth="1"/>
    <col min="15" max="15" width="14.5" style="200" bestFit="1" customWidth="1"/>
    <col min="16" max="16" width="15.25" style="200" bestFit="1" customWidth="1"/>
  </cols>
  <sheetData>
    <row r="1" spans="1:16" s="204" customFormat="1">
      <c r="A1" s="204" t="s">
        <v>353</v>
      </c>
      <c r="B1" s="204" t="s">
        <v>357</v>
      </c>
      <c r="C1" s="204" t="s">
        <v>358</v>
      </c>
      <c r="D1" s="204" t="s">
        <v>354</v>
      </c>
      <c r="E1" s="204" t="s">
        <v>355</v>
      </c>
      <c r="F1" s="204" t="s">
        <v>356</v>
      </c>
      <c r="M1" s="205">
        <f>SUM(M2:M312)</f>
        <v>111131254339</v>
      </c>
      <c r="N1" s="205">
        <f t="shared" ref="N1:P1" si="0">SUM(N2:N312)</f>
        <v>0</v>
      </c>
      <c r="O1" s="205">
        <f>SUM(O2:O312)</f>
        <v>522867950560</v>
      </c>
      <c r="P1" s="205">
        <f t="shared" si="0"/>
        <v>-411736696221</v>
      </c>
    </row>
    <row r="2" spans="1:16" hidden="1">
      <c r="A2">
        <v>1</v>
      </c>
      <c r="B2">
        <v>8126</v>
      </c>
      <c r="C2">
        <v>0</v>
      </c>
      <c r="D2">
        <v>2</v>
      </c>
      <c r="E2">
        <v>1091940</v>
      </c>
      <c r="F2">
        <v>12</v>
      </c>
      <c r="G2">
        <v>509</v>
      </c>
      <c r="H2">
        <v>351</v>
      </c>
      <c r="I2">
        <v>0</v>
      </c>
      <c r="J2">
        <v>3161</v>
      </c>
      <c r="K2">
        <v>14</v>
      </c>
      <c r="L2">
        <v>0</v>
      </c>
      <c r="M2" s="200">
        <v>0</v>
      </c>
      <c r="N2" s="200">
        <v>0</v>
      </c>
      <c r="O2" s="200">
        <v>0</v>
      </c>
      <c r="P2" s="200">
        <v>0</v>
      </c>
    </row>
    <row r="3" spans="1:16" hidden="1">
      <c r="A3">
        <v>1</v>
      </c>
      <c r="B3">
        <v>8126</v>
      </c>
      <c r="C3">
        <v>0</v>
      </c>
      <c r="D3">
        <v>2</v>
      </c>
      <c r="E3">
        <v>3010191</v>
      </c>
      <c r="F3">
        <v>12</v>
      </c>
      <c r="G3">
        <v>564</v>
      </c>
      <c r="H3">
        <v>283</v>
      </c>
      <c r="I3">
        <v>0</v>
      </c>
      <c r="J3">
        <v>3161</v>
      </c>
      <c r="K3">
        <v>15</v>
      </c>
      <c r="L3">
        <v>0</v>
      </c>
      <c r="M3" s="200">
        <v>0</v>
      </c>
      <c r="N3" s="200">
        <v>0</v>
      </c>
      <c r="O3" s="200">
        <v>0</v>
      </c>
      <c r="P3" s="200">
        <v>0</v>
      </c>
    </row>
    <row r="4" spans="1:16" hidden="1">
      <c r="A4">
        <v>1</v>
      </c>
      <c r="B4">
        <v>8126</v>
      </c>
      <c r="C4">
        <v>6001</v>
      </c>
      <c r="D4">
        <v>2</v>
      </c>
      <c r="E4">
        <v>1091940</v>
      </c>
      <c r="F4">
        <v>12</v>
      </c>
      <c r="G4">
        <v>509</v>
      </c>
      <c r="H4">
        <v>341</v>
      </c>
      <c r="I4">
        <v>0</v>
      </c>
      <c r="J4">
        <v>3161</v>
      </c>
      <c r="K4">
        <v>12</v>
      </c>
      <c r="L4">
        <v>0</v>
      </c>
      <c r="M4" s="200">
        <v>0</v>
      </c>
      <c r="N4" s="200">
        <v>0</v>
      </c>
      <c r="O4" s="200">
        <v>0</v>
      </c>
      <c r="P4" s="200">
        <v>0</v>
      </c>
    </row>
    <row r="5" spans="1:16" hidden="1">
      <c r="A5">
        <v>1</v>
      </c>
      <c r="B5">
        <v>8126</v>
      </c>
      <c r="C5">
        <v>6001</v>
      </c>
      <c r="D5">
        <v>2</v>
      </c>
      <c r="E5">
        <v>1091940</v>
      </c>
      <c r="F5">
        <v>12</v>
      </c>
      <c r="G5">
        <v>509</v>
      </c>
      <c r="H5">
        <v>351</v>
      </c>
      <c r="I5">
        <v>0</v>
      </c>
      <c r="J5">
        <v>3161</v>
      </c>
      <c r="K5">
        <v>12</v>
      </c>
      <c r="L5">
        <v>0</v>
      </c>
      <c r="M5" s="200">
        <v>0</v>
      </c>
      <c r="N5" s="200">
        <v>0</v>
      </c>
      <c r="O5" s="200">
        <v>0</v>
      </c>
      <c r="P5" s="200">
        <v>0</v>
      </c>
    </row>
    <row r="6" spans="1:16" hidden="1">
      <c r="A6">
        <v>1</v>
      </c>
      <c r="B6">
        <v>8126</v>
      </c>
      <c r="C6">
        <v>6001</v>
      </c>
      <c r="D6">
        <v>2</v>
      </c>
      <c r="E6">
        <v>1091940</v>
      </c>
      <c r="F6">
        <v>12</v>
      </c>
      <c r="G6">
        <v>509</v>
      </c>
      <c r="H6">
        <v>351</v>
      </c>
      <c r="I6">
        <v>0</v>
      </c>
      <c r="J6">
        <v>3161</v>
      </c>
      <c r="K6">
        <v>14</v>
      </c>
      <c r="L6">
        <v>0</v>
      </c>
      <c r="M6" s="200">
        <v>613000000</v>
      </c>
      <c r="N6" s="200">
        <v>0</v>
      </c>
      <c r="O6" s="200">
        <v>613000000</v>
      </c>
      <c r="P6" s="200">
        <v>0</v>
      </c>
    </row>
    <row r="7" spans="1:16" hidden="1">
      <c r="A7">
        <v>1</v>
      </c>
      <c r="B7">
        <v>8126</v>
      </c>
      <c r="C7">
        <v>6049</v>
      </c>
      <c r="D7">
        <v>2</v>
      </c>
      <c r="E7">
        <v>1091940</v>
      </c>
      <c r="F7">
        <v>12</v>
      </c>
      <c r="G7">
        <v>509</v>
      </c>
      <c r="H7">
        <v>351</v>
      </c>
      <c r="I7">
        <v>0</v>
      </c>
      <c r="J7">
        <v>3161</v>
      </c>
      <c r="K7">
        <v>14</v>
      </c>
      <c r="L7">
        <v>0</v>
      </c>
      <c r="M7" s="200">
        <v>382000000</v>
      </c>
      <c r="N7" s="200">
        <v>0</v>
      </c>
      <c r="O7" s="200">
        <v>382000000</v>
      </c>
      <c r="P7" s="200">
        <v>0</v>
      </c>
    </row>
    <row r="8" spans="1:16" hidden="1">
      <c r="A8">
        <v>1</v>
      </c>
      <c r="B8">
        <v>8126</v>
      </c>
      <c r="C8">
        <v>6051</v>
      </c>
      <c r="D8">
        <v>2</v>
      </c>
      <c r="E8">
        <v>1091940</v>
      </c>
      <c r="F8">
        <v>12</v>
      </c>
      <c r="G8">
        <v>509</v>
      </c>
      <c r="H8">
        <v>351</v>
      </c>
      <c r="I8">
        <v>0</v>
      </c>
      <c r="J8">
        <v>3161</v>
      </c>
      <c r="K8">
        <v>12</v>
      </c>
      <c r="L8">
        <v>0</v>
      </c>
      <c r="M8" s="200">
        <v>34000000</v>
      </c>
      <c r="N8" s="200">
        <v>0</v>
      </c>
      <c r="O8" s="200">
        <v>34000000</v>
      </c>
      <c r="P8" s="200">
        <v>0</v>
      </c>
    </row>
    <row r="9" spans="1:16" hidden="1">
      <c r="A9">
        <v>1</v>
      </c>
      <c r="B9">
        <v>8126</v>
      </c>
      <c r="C9">
        <v>6099</v>
      </c>
      <c r="D9">
        <v>2</v>
      </c>
      <c r="E9">
        <v>1091940</v>
      </c>
      <c r="F9">
        <v>12</v>
      </c>
      <c r="G9">
        <v>509</v>
      </c>
      <c r="H9">
        <v>351</v>
      </c>
      <c r="I9">
        <v>0</v>
      </c>
      <c r="J9">
        <v>3161</v>
      </c>
      <c r="K9">
        <v>12</v>
      </c>
      <c r="L9">
        <v>0</v>
      </c>
      <c r="M9" s="200">
        <v>0</v>
      </c>
      <c r="N9" s="200">
        <v>0</v>
      </c>
      <c r="O9" s="200">
        <v>0</v>
      </c>
      <c r="P9" s="200">
        <v>0</v>
      </c>
    </row>
    <row r="10" spans="1:16" hidden="1">
      <c r="A10">
        <v>1</v>
      </c>
      <c r="B10">
        <v>8126</v>
      </c>
      <c r="C10">
        <v>6099</v>
      </c>
      <c r="D10">
        <v>2</v>
      </c>
      <c r="E10">
        <v>1091940</v>
      </c>
      <c r="F10">
        <v>12</v>
      </c>
      <c r="G10">
        <v>509</v>
      </c>
      <c r="H10">
        <v>351</v>
      </c>
      <c r="I10">
        <v>0</v>
      </c>
      <c r="J10">
        <v>3161</v>
      </c>
      <c r="K10">
        <v>12</v>
      </c>
      <c r="L10">
        <v>502</v>
      </c>
      <c r="M10" s="200">
        <v>0</v>
      </c>
      <c r="N10" s="200">
        <v>0</v>
      </c>
      <c r="O10" s="200">
        <v>0</v>
      </c>
      <c r="P10" s="200">
        <v>0</v>
      </c>
    </row>
    <row r="11" spans="1:16" hidden="1">
      <c r="A11">
        <v>1</v>
      </c>
      <c r="B11">
        <v>8126</v>
      </c>
      <c r="C11">
        <v>6101</v>
      </c>
      <c r="D11">
        <v>2</v>
      </c>
      <c r="E11">
        <v>1091940</v>
      </c>
      <c r="F11">
        <v>12</v>
      </c>
      <c r="G11">
        <v>509</v>
      </c>
      <c r="H11">
        <v>351</v>
      </c>
      <c r="I11">
        <v>0</v>
      </c>
      <c r="J11">
        <v>3161</v>
      </c>
      <c r="K11">
        <v>12</v>
      </c>
      <c r="L11">
        <v>0</v>
      </c>
      <c r="M11" s="200">
        <v>0</v>
      </c>
      <c r="N11" s="200">
        <v>0</v>
      </c>
      <c r="O11" s="200">
        <v>0</v>
      </c>
      <c r="P11" s="200">
        <v>0</v>
      </c>
    </row>
    <row r="12" spans="1:16" hidden="1">
      <c r="A12">
        <v>1</v>
      </c>
      <c r="B12">
        <v>8126</v>
      </c>
      <c r="C12">
        <v>6102</v>
      </c>
      <c r="D12">
        <v>2</v>
      </c>
      <c r="E12">
        <v>1091940</v>
      </c>
      <c r="F12">
        <v>12</v>
      </c>
      <c r="G12">
        <v>509</v>
      </c>
      <c r="H12">
        <v>351</v>
      </c>
      <c r="I12">
        <v>0</v>
      </c>
      <c r="J12">
        <v>3161</v>
      </c>
      <c r="K12">
        <v>12</v>
      </c>
      <c r="L12">
        <v>0</v>
      </c>
      <c r="M12" s="200">
        <v>0</v>
      </c>
      <c r="N12" s="200">
        <v>0</v>
      </c>
      <c r="O12" s="200">
        <v>0</v>
      </c>
      <c r="P12" s="200">
        <v>0</v>
      </c>
    </row>
    <row r="13" spans="1:16" hidden="1">
      <c r="A13">
        <v>1</v>
      </c>
      <c r="B13">
        <v>8126</v>
      </c>
      <c r="C13">
        <v>6105</v>
      </c>
      <c r="D13">
        <v>2</v>
      </c>
      <c r="E13">
        <v>1053798</v>
      </c>
      <c r="F13">
        <v>12</v>
      </c>
      <c r="G13">
        <v>560</v>
      </c>
      <c r="H13">
        <v>428</v>
      </c>
      <c r="I13">
        <v>0</v>
      </c>
      <c r="J13">
        <v>3161</v>
      </c>
      <c r="K13">
        <v>12</v>
      </c>
      <c r="L13">
        <v>0</v>
      </c>
      <c r="M13" s="200">
        <v>0</v>
      </c>
      <c r="N13" s="200">
        <v>0</v>
      </c>
      <c r="O13" s="200">
        <v>30399000</v>
      </c>
      <c r="P13" s="200">
        <v>-30399000</v>
      </c>
    </row>
    <row r="14" spans="1:16" hidden="1">
      <c r="A14">
        <v>1</v>
      </c>
      <c r="B14">
        <v>8126</v>
      </c>
      <c r="C14">
        <v>6105</v>
      </c>
      <c r="D14">
        <v>2</v>
      </c>
      <c r="E14">
        <v>1054198</v>
      </c>
      <c r="F14">
        <v>12</v>
      </c>
      <c r="G14">
        <v>560</v>
      </c>
      <c r="H14">
        <v>428</v>
      </c>
      <c r="I14">
        <v>0</v>
      </c>
      <c r="J14">
        <v>3161</v>
      </c>
      <c r="K14">
        <v>12</v>
      </c>
      <c r="L14">
        <v>0</v>
      </c>
      <c r="M14" s="200">
        <v>0</v>
      </c>
      <c r="N14" s="200">
        <v>0</v>
      </c>
      <c r="O14" s="200">
        <v>0</v>
      </c>
      <c r="P14" s="200">
        <v>0</v>
      </c>
    </row>
    <row r="15" spans="1:16" hidden="1">
      <c r="A15">
        <v>1</v>
      </c>
      <c r="B15">
        <v>8126</v>
      </c>
      <c r="C15">
        <v>6105</v>
      </c>
      <c r="D15">
        <v>2</v>
      </c>
      <c r="E15">
        <v>1054198</v>
      </c>
      <c r="F15">
        <v>12</v>
      </c>
      <c r="G15">
        <v>599</v>
      </c>
      <c r="H15">
        <v>428</v>
      </c>
      <c r="I15">
        <v>0</v>
      </c>
      <c r="J15">
        <v>3161</v>
      </c>
      <c r="K15">
        <v>12</v>
      </c>
      <c r="L15">
        <v>0</v>
      </c>
      <c r="M15" s="200">
        <v>0</v>
      </c>
      <c r="N15" s="200">
        <v>0</v>
      </c>
      <c r="O15" s="200">
        <v>50000000</v>
      </c>
      <c r="P15" s="200">
        <v>-50000000</v>
      </c>
    </row>
    <row r="16" spans="1:16" hidden="1">
      <c r="A16">
        <v>1</v>
      </c>
      <c r="B16">
        <v>8126</v>
      </c>
      <c r="C16">
        <v>6105</v>
      </c>
      <c r="D16">
        <v>2</v>
      </c>
      <c r="E16">
        <v>1068322</v>
      </c>
      <c r="F16">
        <v>12</v>
      </c>
      <c r="G16">
        <v>560</v>
      </c>
      <c r="H16">
        <v>428</v>
      </c>
      <c r="I16">
        <v>0</v>
      </c>
      <c r="J16">
        <v>3161</v>
      </c>
      <c r="K16">
        <v>15</v>
      </c>
      <c r="L16">
        <v>0</v>
      </c>
      <c r="M16" s="200">
        <v>0</v>
      </c>
      <c r="N16" s="200">
        <v>0</v>
      </c>
      <c r="O16" s="200">
        <v>16720000</v>
      </c>
      <c r="P16" s="200">
        <v>-16720000</v>
      </c>
    </row>
    <row r="17" spans="1:16" hidden="1">
      <c r="A17">
        <v>1</v>
      </c>
      <c r="B17">
        <v>8126</v>
      </c>
      <c r="C17">
        <v>6105</v>
      </c>
      <c r="D17">
        <v>2</v>
      </c>
      <c r="E17">
        <v>1091940</v>
      </c>
      <c r="F17">
        <v>12</v>
      </c>
      <c r="G17">
        <v>509</v>
      </c>
      <c r="H17">
        <v>351</v>
      </c>
      <c r="I17">
        <v>0</v>
      </c>
      <c r="J17">
        <v>3161</v>
      </c>
      <c r="K17">
        <v>12</v>
      </c>
      <c r="L17">
        <v>0</v>
      </c>
      <c r="M17" s="200">
        <v>80340000</v>
      </c>
      <c r="N17" s="200">
        <v>0</v>
      </c>
      <c r="O17" s="200">
        <v>80340000</v>
      </c>
      <c r="P17" s="200">
        <v>0</v>
      </c>
    </row>
    <row r="18" spans="1:16" hidden="1">
      <c r="A18">
        <v>1</v>
      </c>
      <c r="B18">
        <v>8126</v>
      </c>
      <c r="C18">
        <v>6105</v>
      </c>
      <c r="D18">
        <v>2</v>
      </c>
      <c r="E18">
        <v>1091940</v>
      </c>
      <c r="F18">
        <v>12</v>
      </c>
      <c r="G18">
        <v>509</v>
      </c>
      <c r="H18">
        <v>351</v>
      </c>
      <c r="I18">
        <v>0</v>
      </c>
      <c r="J18">
        <v>3161</v>
      </c>
      <c r="K18">
        <v>12</v>
      </c>
      <c r="L18">
        <v>502</v>
      </c>
      <c r="M18" s="200">
        <v>0</v>
      </c>
      <c r="N18" s="200">
        <v>0</v>
      </c>
      <c r="O18" s="200">
        <v>0</v>
      </c>
      <c r="P18" s="200">
        <v>0</v>
      </c>
    </row>
    <row r="19" spans="1:16" hidden="1">
      <c r="A19">
        <v>1</v>
      </c>
      <c r="B19">
        <v>8126</v>
      </c>
      <c r="C19">
        <v>6107</v>
      </c>
      <c r="D19">
        <v>2</v>
      </c>
      <c r="E19">
        <v>1091940</v>
      </c>
      <c r="F19">
        <v>12</v>
      </c>
      <c r="G19">
        <v>509</v>
      </c>
      <c r="H19">
        <v>351</v>
      </c>
      <c r="I19">
        <v>0</v>
      </c>
      <c r="J19">
        <v>3161</v>
      </c>
      <c r="K19">
        <v>12</v>
      </c>
      <c r="L19">
        <v>0</v>
      </c>
      <c r="M19" s="200">
        <v>0</v>
      </c>
      <c r="N19" s="200">
        <v>0</v>
      </c>
      <c r="O19" s="200">
        <v>0</v>
      </c>
      <c r="P19" s="200">
        <v>0</v>
      </c>
    </row>
    <row r="20" spans="1:16" hidden="1">
      <c r="A20">
        <v>1</v>
      </c>
      <c r="B20">
        <v>8126</v>
      </c>
      <c r="C20">
        <v>6112</v>
      </c>
      <c r="D20">
        <v>2</v>
      </c>
      <c r="E20">
        <v>1091940</v>
      </c>
      <c r="F20">
        <v>12</v>
      </c>
      <c r="G20">
        <v>509</v>
      </c>
      <c r="H20">
        <v>351</v>
      </c>
      <c r="I20">
        <v>0</v>
      </c>
      <c r="J20">
        <v>3161</v>
      </c>
      <c r="K20">
        <v>12</v>
      </c>
      <c r="L20">
        <v>0</v>
      </c>
      <c r="M20" s="200">
        <v>46141522</v>
      </c>
      <c r="N20" s="200">
        <v>0</v>
      </c>
      <c r="O20" s="200">
        <v>46141522</v>
      </c>
      <c r="P20" s="200">
        <v>0</v>
      </c>
    </row>
    <row r="21" spans="1:16" hidden="1">
      <c r="A21">
        <v>1</v>
      </c>
      <c r="B21">
        <v>8126</v>
      </c>
      <c r="C21">
        <v>6113</v>
      </c>
      <c r="D21">
        <v>2</v>
      </c>
      <c r="E21">
        <v>1008970</v>
      </c>
      <c r="F21">
        <v>12</v>
      </c>
      <c r="G21">
        <v>509</v>
      </c>
      <c r="H21">
        <v>351</v>
      </c>
      <c r="I21">
        <v>0</v>
      </c>
      <c r="J21">
        <v>3161</v>
      </c>
      <c r="K21">
        <v>15</v>
      </c>
      <c r="L21">
        <v>0</v>
      </c>
      <c r="M21" s="200">
        <v>0</v>
      </c>
      <c r="N21" s="200">
        <v>0</v>
      </c>
      <c r="O21" s="200">
        <v>0</v>
      </c>
      <c r="P21" s="200">
        <v>0</v>
      </c>
    </row>
    <row r="22" spans="1:16" hidden="1">
      <c r="A22">
        <v>1</v>
      </c>
      <c r="B22">
        <v>8126</v>
      </c>
      <c r="C22">
        <v>6113</v>
      </c>
      <c r="D22">
        <v>2</v>
      </c>
      <c r="E22">
        <v>1091940</v>
      </c>
      <c r="F22">
        <v>12</v>
      </c>
      <c r="G22">
        <v>509</v>
      </c>
      <c r="H22">
        <v>351</v>
      </c>
      <c r="I22">
        <v>0</v>
      </c>
      <c r="J22">
        <v>3161</v>
      </c>
      <c r="K22">
        <v>12</v>
      </c>
      <c r="L22">
        <v>0</v>
      </c>
      <c r="M22" s="200">
        <v>719716000</v>
      </c>
      <c r="N22" s="200">
        <v>0</v>
      </c>
      <c r="O22" s="200">
        <v>719716000</v>
      </c>
      <c r="P22" s="200">
        <v>0</v>
      </c>
    </row>
    <row r="23" spans="1:16" hidden="1">
      <c r="A23">
        <v>1</v>
      </c>
      <c r="B23">
        <v>8126</v>
      </c>
      <c r="C23">
        <v>6113</v>
      </c>
      <c r="D23">
        <v>2</v>
      </c>
      <c r="E23">
        <v>1091940</v>
      </c>
      <c r="F23">
        <v>12</v>
      </c>
      <c r="G23">
        <v>509</v>
      </c>
      <c r="H23">
        <v>351</v>
      </c>
      <c r="I23">
        <v>0</v>
      </c>
      <c r="J23">
        <v>3161</v>
      </c>
      <c r="K23">
        <v>12</v>
      </c>
      <c r="L23">
        <v>502</v>
      </c>
      <c r="M23" s="200">
        <v>0</v>
      </c>
      <c r="N23" s="200">
        <v>0</v>
      </c>
      <c r="O23" s="200">
        <v>0</v>
      </c>
      <c r="P23" s="200">
        <v>0</v>
      </c>
    </row>
    <row r="24" spans="1:16" hidden="1">
      <c r="A24">
        <v>1</v>
      </c>
      <c r="B24">
        <v>8126</v>
      </c>
      <c r="C24">
        <v>6113</v>
      </c>
      <c r="D24">
        <v>2</v>
      </c>
      <c r="E24">
        <v>1091940</v>
      </c>
      <c r="F24">
        <v>12</v>
      </c>
      <c r="G24">
        <v>509</v>
      </c>
      <c r="H24">
        <v>351</v>
      </c>
      <c r="I24">
        <v>0</v>
      </c>
      <c r="J24">
        <v>3161</v>
      </c>
      <c r="K24">
        <v>15</v>
      </c>
      <c r="L24">
        <v>0</v>
      </c>
      <c r="M24" s="200">
        <v>174641000</v>
      </c>
      <c r="N24" s="200">
        <v>0</v>
      </c>
      <c r="O24" s="200">
        <v>174641000</v>
      </c>
      <c r="P24" s="200">
        <v>0</v>
      </c>
    </row>
    <row r="25" spans="1:16" hidden="1">
      <c r="A25">
        <v>1</v>
      </c>
      <c r="B25">
        <v>8126</v>
      </c>
      <c r="C25">
        <v>6114</v>
      </c>
      <c r="D25">
        <v>2</v>
      </c>
      <c r="E25">
        <v>1091940</v>
      </c>
      <c r="F25">
        <v>12</v>
      </c>
      <c r="G25">
        <v>509</v>
      </c>
      <c r="H25">
        <v>351</v>
      </c>
      <c r="I25">
        <v>0</v>
      </c>
      <c r="J25">
        <v>3161</v>
      </c>
      <c r="K25">
        <v>12</v>
      </c>
      <c r="L25">
        <v>0</v>
      </c>
      <c r="M25" s="200">
        <v>78668912</v>
      </c>
      <c r="N25" s="200">
        <v>0</v>
      </c>
      <c r="O25" s="200">
        <v>78668912</v>
      </c>
      <c r="P25" s="200">
        <v>0</v>
      </c>
    </row>
    <row r="26" spans="1:16" hidden="1">
      <c r="A26">
        <v>1</v>
      </c>
      <c r="B26">
        <v>8126</v>
      </c>
      <c r="C26">
        <v>6114</v>
      </c>
      <c r="D26">
        <v>2</v>
      </c>
      <c r="E26">
        <v>1091940</v>
      </c>
      <c r="F26">
        <v>12</v>
      </c>
      <c r="G26">
        <v>509</v>
      </c>
      <c r="H26">
        <v>351</v>
      </c>
      <c r="I26">
        <v>0</v>
      </c>
      <c r="J26">
        <v>3161</v>
      </c>
      <c r="K26">
        <v>12</v>
      </c>
      <c r="L26">
        <v>502</v>
      </c>
      <c r="M26" s="200">
        <v>0</v>
      </c>
      <c r="N26" s="200">
        <v>0</v>
      </c>
      <c r="O26" s="200">
        <v>0</v>
      </c>
      <c r="P26" s="200">
        <v>0</v>
      </c>
    </row>
    <row r="27" spans="1:16" hidden="1">
      <c r="A27">
        <v>1</v>
      </c>
      <c r="B27">
        <v>8126</v>
      </c>
      <c r="C27">
        <v>6115</v>
      </c>
      <c r="D27">
        <v>2</v>
      </c>
      <c r="E27">
        <v>1091940</v>
      </c>
      <c r="F27">
        <v>12</v>
      </c>
      <c r="G27">
        <v>509</v>
      </c>
      <c r="H27">
        <v>351</v>
      </c>
      <c r="I27">
        <v>0</v>
      </c>
      <c r="J27">
        <v>3161</v>
      </c>
      <c r="K27">
        <v>12</v>
      </c>
      <c r="L27">
        <v>0</v>
      </c>
      <c r="M27" s="200">
        <v>139528114</v>
      </c>
      <c r="N27" s="200">
        <v>0</v>
      </c>
      <c r="O27" s="200">
        <v>139528114</v>
      </c>
      <c r="P27" s="200">
        <v>0</v>
      </c>
    </row>
    <row r="28" spans="1:16" hidden="1">
      <c r="A28">
        <v>1</v>
      </c>
      <c r="B28">
        <v>8126</v>
      </c>
      <c r="C28">
        <v>6115</v>
      </c>
      <c r="D28">
        <v>2</v>
      </c>
      <c r="E28">
        <v>1091940</v>
      </c>
      <c r="F28">
        <v>12</v>
      </c>
      <c r="G28">
        <v>509</v>
      </c>
      <c r="H28">
        <v>351</v>
      </c>
      <c r="I28">
        <v>0</v>
      </c>
      <c r="J28">
        <v>3161</v>
      </c>
      <c r="K28">
        <v>12</v>
      </c>
      <c r="L28">
        <v>502</v>
      </c>
      <c r="M28" s="200">
        <v>0</v>
      </c>
      <c r="N28" s="200">
        <v>0</v>
      </c>
      <c r="O28" s="200">
        <v>0</v>
      </c>
      <c r="P28" s="200">
        <v>0</v>
      </c>
    </row>
    <row r="29" spans="1:16" hidden="1">
      <c r="A29">
        <v>1</v>
      </c>
      <c r="B29">
        <v>8126</v>
      </c>
      <c r="C29">
        <v>6116</v>
      </c>
      <c r="D29">
        <v>2</v>
      </c>
      <c r="E29">
        <v>1091940</v>
      </c>
      <c r="F29">
        <v>12</v>
      </c>
      <c r="G29">
        <v>509</v>
      </c>
      <c r="H29">
        <v>351</v>
      </c>
      <c r="I29">
        <v>0</v>
      </c>
      <c r="J29">
        <v>3161</v>
      </c>
      <c r="K29">
        <v>12</v>
      </c>
      <c r="L29">
        <v>0</v>
      </c>
      <c r="M29" s="200">
        <v>933091011</v>
      </c>
      <c r="N29" s="200">
        <v>0</v>
      </c>
      <c r="O29" s="200">
        <v>933091011</v>
      </c>
      <c r="P29" s="200">
        <v>0</v>
      </c>
    </row>
    <row r="30" spans="1:16" hidden="1">
      <c r="A30">
        <v>1</v>
      </c>
      <c r="B30">
        <v>8126</v>
      </c>
      <c r="C30">
        <v>6116</v>
      </c>
      <c r="D30">
        <v>2</v>
      </c>
      <c r="E30">
        <v>1091940</v>
      </c>
      <c r="F30">
        <v>12</v>
      </c>
      <c r="G30">
        <v>509</v>
      </c>
      <c r="H30">
        <v>351</v>
      </c>
      <c r="I30">
        <v>0</v>
      </c>
      <c r="J30">
        <v>3161</v>
      </c>
      <c r="K30">
        <v>12</v>
      </c>
      <c r="L30">
        <v>502</v>
      </c>
      <c r="M30" s="200">
        <v>0</v>
      </c>
      <c r="N30" s="200">
        <v>0</v>
      </c>
      <c r="O30" s="200">
        <v>0</v>
      </c>
      <c r="P30" s="200">
        <v>0</v>
      </c>
    </row>
    <row r="31" spans="1:16" hidden="1">
      <c r="A31">
        <v>1</v>
      </c>
      <c r="B31">
        <v>8126</v>
      </c>
      <c r="C31">
        <v>6123</v>
      </c>
      <c r="D31">
        <v>2</v>
      </c>
      <c r="E31">
        <v>1090940</v>
      </c>
      <c r="F31">
        <v>12</v>
      </c>
      <c r="G31">
        <v>509</v>
      </c>
      <c r="H31">
        <v>351</v>
      </c>
      <c r="I31">
        <v>0</v>
      </c>
      <c r="J31">
        <v>3161</v>
      </c>
      <c r="K31">
        <v>12</v>
      </c>
      <c r="L31">
        <v>0</v>
      </c>
      <c r="M31" s="200">
        <v>0</v>
      </c>
      <c r="N31" s="200">
        <v>0</v>
      </c>
      <c r="O31" s="200">
        <v>0</v>
      </c>
      <c r="P31" s="200">
        <v>0</v>
      </c>
    </row>
    <row r="32" spans="1:16" hidden="1">
      <c r="A32">
        <v>1</v>
      </c>
      <c r="B32">
        <v>8126</v>
      </c>
      <c r="C32">
        <v>6123</v>
      </c>
      <c r="D32">
        <v>2</v>
      </c>
      <c r="E32">
        <v>1091940</v>
      </c>
      <c r="F32">
        <v>12</v>
      </c>
      <c r="G32">
        <v>509</v>
      </c>
      <c r="H32">
        <v>351</v>
      </c>
      <c r="I32">
        <v>0</v>
      </c>
      <c r="J32">
        <v>3161</v>
      </c>
      <c r="K32">
        <v>12</v>
      </c>
      <c r="L32">
        <v>0</v>
      </c>
      <c r="M32" s="200">
        <v>3993528943</v>
      </c>
      <c r="N32" s="200">
        <v>0</v>
      </c>
      <c r="O32" s="200">
        <v>3993528943</v>
      </c>
      <c r="P32" s="200">
        <v>0</v>
      </c>
    </row>
    <row r="33" spans="1:16" hidden="1">
      <c r="A33">
        <v>1</v>
      </c>
      <c r="B33">
        <v>8126</v>
      </c>
      <c r="C33">
        <v>6123</v>
      </c>
      <c r="D33">
        <v>2</v>
      </c>
      <c r="E33">
        <v>1091940</v>
      </c>
      <c r="F33">
        <v>12</v>
      </c>
      <c r="G33">
        <v>509</v>
      </c>
      <c r="H33">
        <v>351</v>
      </c>
      <c r="I33">
        <v>0</v>
      </c>
      <c r="J33">
        <v>3161</v>
      </c>
      <c r="K33">
        <v>12</v>
      </c>
      <c r="L33">
        <v>502</v>
      </c>
      <c r="M33" s="200">
        <v>0</v>
      </c>
      <c r="N33" s="200">
        <v>0</v>
      </c>
      <c r="O33" s="200">
        <v>0</v>
      </c>
      <c r="P33" s="200">
        <v>0</v>
      </c>
    </row>
    <row r="34" spans="1:16" hidden="1">
      <c r="A34">
        <v>1</v>
      </c>
      <c r="B34">
        <v>8126</v>
      </c>
      <c r="C34">
        <v>6124</v>
      </c>
      <c r="D34">
        <v>2</v>
      </c>
      <c r="E34">
        <v>1091940</v>
      </c>
      <c r="F34">
        <v>12</v>
      </c>
      <c r="G34">
        <v>509</v>
      </c>
      <c r="H34">
        <v>351</v>
      </c>
      <c r="I34">
        <v>0</v>
      </c>
      <c r="J34">
        <v>3161</v>
      </c>
      <c r="K34">
        <v>12</v>
      </c>
      <c r="L34">
        <v>0</v>
      </c>
      <c r="M34" s="200">
        <v>3270744041</v>
      </c>
      <c r="N34" s="200">
        <v>0</v>
      </c>
      <c r="O34" s="200">
        <v>3270744041</v>
      </c>
      <c r="P34" s="200">
        <v>0</v>
      </c>
    </row>
    <row r="35" spans="1:16" hidden="1">
      <c r="A35">
        <v>1</v>
      </c>
      <c r="B35">
        <v>8126</v>
      </c>
      <c r="C35">
        <v>6124</v>
      </c>
      <c r="D35">
        <v>2</v>
      </c>
      <c r="E35">
        <v>1091940</v>
      </c>
      <c r="F35">
        <v>12</v>
      </c>
      <c r="G35">
        <v>509</v>
      </c>
      <c r="H35">
        <v>351</v>
      </c>
      <c r="I35">
        <v>0</v>
      </c>
      <c r="J35">
        <v>3161</v>
      </c>
      <c r="K35">
        <v>12</v>
      </c>
      <c r="L35">
        <v>502</v>
      </c>
      <c r="M35" s="200">
        <v>0</v>
      </c>
      <c r="N35" s="200">
        <v>0</v>
      </c>
      <c r="O35" s="200">
        <v>0</v>
      </c>
      <c r="P35" s="200">
        <v>0</v>
      </c>
    </row>
    <row r="36" spans="1:16" hidden="1">
      <c r="A36">
        <v>1</v>
      </c>
      <c r="B36">
        <v>8126</v>
      </c>
      <c r="C36">
        <v>6149</v>
      </c>
      <c r="D36">
        <v>2</v>
      </c>
      <c r="E36">
        <v>1053630</v>
      </c>
      <c r="F36">
        <v>12</v>
      </c>
      <c r="G36">
        <v>560</v>
      </c>
      <c r="H36">
        <v>11</v>
      </c>
      <c r="I36">
        <v>0</v>
      </c>
      <c r="J36">
        <v>3161</v>
      </c>
      <c r="K36">
        <v>12</v>
      </c>
      <c r="L36">
        <v>0</v>
      </c>
      <c r="M36" s="200">
        <v>941000000</v>
      </c>
      <c r="N36" s="200">
        <v>0</v>
      </c>
      <c r="O36" s="200">
        <v>941000000</v>
      </c>
      <c r="P36" s="200">
        <v>0</v>
      </c>
    </row>
    <row r="37" spans="1:16" hidden="1">
      <c r="A37">
        <v>1</v>
      </c>
      <c r="B37">
        <v>8126</v>
      </c>
      <c r="C37">
        <v>6149</v>
      </c>
      <c r="D37">
        <v>2</v>
      </c>
      <c r="E37">
        <v>1091940</v>
      </c>
      <c r="F37">
        <v>12</v>
      </c>
      <c r="G37">
        <v>509</v>
      </c>
      <c r="H37">
        <v>351</v>
      </c>
      <c r="I37">
        <v>0</v>
      </c>
      <c r="J37">
        <v>3161</v>
      </c>
      <c r="K37">
        <v>12</v>
      </c>
      <c r="L37">
        <v>0</v>
      </c>
      <c r="M37" s="200">
        <v>35658710</v>
      </c>
      <c r="N37" s="200">
        <v>0</v>
      </c>
      <c r="O37" s="200">
        <v>35658710</v>
      </c>
      <c r="P37" s="200">
        <v>0</v>
      </c>
    </row>
    <row r="38" spans="1:16" hidden="1">
      <c r="A38">
        <v>1</v>
      </c>
      <c r="B38">
        <v>8126</v>
      </c>
      <c r="C38">
        <v>6199</v>
      </c>
      <c r="D38">
        <v>2</v>
      </c>
      <c r="E38">
        <v>1053629</v>
      </c>
      <c r="F38">
        <v>12</v>
      </c>
      <c r="G38">
        <v>560</v>
      </c>
      <c r="H38">
        <v>41</v>
      </c>
      <c r="I38">
        <v>0</v>
      </c>
      <c r="J38">
        <v>3161</v>
      </c>
      <c r="K38">
        <v>15</v>
      </c>
      <c r="L38">
        <v>0</v>
      </c>
      <c r="M38" s="200">
        <v>0</v>
      </c>
      <c r="N38" s="200">
        <v>0</v>
      </c>
      <c r="O38" s="200">
        <v>0</v>
      </c>
      <c r="P38" s="200">
        <v>0</v>
      </c>
    </row>
    <row r="39" spans="1:16" hidden="1">
      <c r="A39">
        <v>1</v>
      </c>
      <c r="B39">
        <v>8126</v>
      </c>
      <c r="C39">
        <v>6199</v>
      </c>
      <c r="D39">
        <v>2</v>
      </c>
      <c r="E39">
        <v>1091940</v>
      </c>
      <c r="F39">
        <v>12</v>
      </c>
      <c r="G39">
        <v>509</v>
      </c>
      <c r="H39">
        <v>83</v>
      </c>
      <c r="I39">
        <v>0</v>
      </c>
      <c r="J39">
        <v>3161</v>
      </c>
      <c r="K39">
        <v>12</v>
      </c>
      <c r="L39">
        <v>0</v>
      </c>
      <c r="M39" s="200">
        <v>374390000</v>
      </c>
      <c r="N39" s="200">
        <v>0</v>
      </c>
      <c r="O39" s="200">
        <v>374390000</v>
      </c>
      <c r="P39" s="200">
        <v>0</v>
      </c>
    </row>
    <row r="40" spans="1:16" hidden="1">
      <c r="A40">
        <v>1</v>
      </c>
      <c r="B40">
        <v>8126</v>
      </c>
      <c r="C40">
        <v>6199</v>
      </c>
      <c r="D40">
        <v>2</v>
      </c>
      <c r="E40">
        <v>1091940</v>
      </c>
      <c r="F40">
        <v>12</v>
      </c>
      <c r="G40">
        <v>509</v>
      </c>
      <c r="H40">
        <v>83</v>
      </c>
      <c r="I40">
        <v>0</v>
      </c>
      <c r="J40">
        <v>3161</v>
      </c>
      <c r="K40">
        <v>15</v>
      </c>
      <c r="L40">
        <v>0</v>
      </c>
      <c r="M40" s="200">
        <v>70410000</v>
      </c>
      <c r="N40" s="200">
        <v>0</v>
      </c>
      <c r="O40" s="200">
        <v>70410000</v>
      </c>
      <c r="P40" s="200">
        <v>0</v>
      </c>
    </row>
    <row r="41" spans="1:16" hidden="1">
      <c r="A41">
        <v>1</v>
      </c>
      <c r="B41">
        <v>8126</v>
      </c>
      <c r="C41">
        <v>6199</v>
      </c>
      <c r="D41">
        <v>2</v>
      </c>
      <c r="E41">
        <v>1091940</v>
      </c>
      <c r="F41">
        <v>12</v>
      </c>
      <c r="G41">
        <v>509</v>
      </c>
      <c r="H41">
        <v>351</v>
      </c>
      <c r="I41">
        <v>0</v>
      </c>
      <c r="J41">
        <v>3161</v>
      </c>
      <c r="K41">
        <v>12</v>
      </c>
      <c r="L41">
        <v>0</v>
      </c>
      <c r="M41" s="200">
        <v>0</v>
      </c>
      <c r="N41" s="200">
        <v>0</v>
      </c>
      <c r="O41" s="200">
        <v>0</v>
      </c>
      <c r="P41" s="200">
        <v>0</v>
      </c>
    </row>
    <row r="42" spans="1:16" hidden="1">
      <c r="A42">
        <v>1</v>
      </c>
      <c r="B42">
        <v>8126</v>
      </c>
      <c r="C42">
        <v>6199</v>
      </c>
      <c r="D42">
        <v>2</v>
      </c>
      <c r="E42">
        <v>1091940</v>
      </c>
      <c r="F42">
        <v>12</v>
      </c>
      <c r="G42">
        <v>509</v>
      </c>
      <c r="H42">
        <v>351</v>
      </c>
      <c r="I42">
        <v>0</v>
      </c>
      <c r="J42">
        <v>3161</v>
      </c>
      <c r="K42">
        <v>12</v>
      </c>
      <c r="L42">
        <v>502</v>
      </c>
      <c r="M42" s="200">
        <v>0</v>
      </c>
      <c r="N42" s="200">
        <v>0</v>
      </c>
      <c r="O42" s="200">
        <v>0</v>
      </c>
      <c r="P42" s="200">
        <v>0</v>
      </c>
    </row>
    <row r="43" spans="1:16" hidden="1">
      <c r="A43">
        <v>1</v>
      </c>
      <c r="B43">
        <v>8126</v>
      </c>
      <c r="C43">
        <v>6199</v>
      </c>
      <c r="D43">
        <v>2</v>
      </c>
      <c r="E43">
        <v>1091949</v>
      </c>
      <c r="F43">
        <v>12</v>
      </c>
      <c r="G43">
        <v>509</v>
      </c>
      <c r="H43">
        <v>351</v>
      </c>
      <c r="I43">
        <v>0</v>
      </c>
      <c r="J43">
        <v>3161</v>
      </c>
      <c r="K43">
        <v>12</v>
      </c>
      <c r="L43">
        <v>0</v>
      </c>
      <c r="M43" s="200">
        <v>0</v>
      </c>
      <c r="N43" s="200">
        <v>0</v>
      </c>
      <c r="O43" s="200">
        <v>0</v>
      </c>
      <c r="P43" s="200">
        <v>0</v>
      </c>
    </row>
    <row r="44" spans="1:16" hidden="1">
      <c r="A44">
        <v>1</v>
      </c>
      <c r="B44">
        <v>8126</v>
      </c>
      <c r="C44">
        <v>6201</v>
      </c>
      <c r="D44">
        <v>2</v>
      </c>
      <c r="E44">
        <v>1091940</v>
      </c>
      <c r="F44">
        <v>12</v>
      </c>
      <c r="G44">
        <v>509</v>
      </c>
      <c r="H44">
        <v>351</v>
      </c>
      <c r="I44">
        <v>0</v>
      </c>
      <c r="J44">
        <v>3161</v>
      </c>
      <c r="K44">
        <v>12</v>
      </c>
      <c r="L44">
        <v>0</v>
      </c>
      <c r="M44" s="200">
        <v>0</v>
      </c>
      <c r="N44" s="200">
        <v>0</v>
      </c>
      <c r="O44" s="200">
        <v>0</v>
      </c>
      <c r="P44" s="200">
        <v>0</v>
      </c>
    </row>
    <row r="45" spans="1:16" hidden="1">
      <c r="A45">
        <v>1</v>
      </c>
      <c r="B45">
        <v>8126</v>
      </c>
      <c r="C45">
        <v>6202</v>
      </c>
      <c r="D45">
        <v>2</v>
      </c>
      <c r="E45">
        <v>1091940</v>
      </c>
      <c r="F45">
        <v>12</v>
      </c>
      <c r="G45">
        <v>509</v>
      </c>
      <c r="H45">
        <v>351</v>
      </c>
      <c r="I45">
        <v>0</v>
      </c>
      <c r="J45">
        <v>3161</v>
      </c>
      <c r="K45">
        <v>12</v>
      </c>
      <c r="L45">
        <v>0</v>
      </c>
      <c r="M45" s="200">
        <v>0</v>
      </c>
      <c r="N45" s="200">
        <v>0</v>
      </c>
      <c r="O45" s="200">
        <v>0</v>
      </c>
      <c r="P45" s="200">
        <v>0</v>
      </c>
    </row>
    <row r="46" spans="1:16" hidden="1">
      <c r="A46">
        <v>1</v>
      </c>
      <c r="B46">
        <v>8126</v>
      </c>
      <c r="C46">
        <v>6249</v>
      </c>
      <c r="D46">
        <v>2</v>
      </c>
      <c r="E46">
        <v>1053629</v>
      </c>
      <c r="F46">
        <v>12</v>
      </c>
      <c r="G46">
        <v>560</v>
      </c>
      <c r="H46">
        <v>41</v>
      </c>
      <c r="I46">
        <v>0</v>
      </c>
      <c r="J46">
        <v>3161</v>
      </c>
      <c r="K46">
        <v>12</v>
      </c>
      <c r="L46">
        <v>0</v>
      </c>
      <c r="M46" s="200">
        <v>0</v>
      </c>
      <c r="N46" s="200">
        <v>0</v>
      </c>
      <c r="O46" s="200">
        <v>220000000</v>
      </c>
      <c r="P46" s="200">
        <v>-220000000</v>
      </c>
    </row>
    <row r="47" spans="1:16" hidden="1">
      <c r="A47">
        <v>1</v>
      </c>
      <c r="B47">
        <v>8126</v>
      </c>
      <c r="C47">
        <v>6249</v>
      </c>
      <c r="D47">
        <v>2</v>
      </c>
      <c r="E47">
        <v>1091940</v>
      </c>
      <c r="F47">
        <v>12</v>
      </c>
      <c r="G47">
        <v>509</v>
      </c>
      <c r="H47">
        <v>351</v>
      </c>
      <c r="I47">
        <v>0</v>
      </c>
      <c r="J47">
        <v>3161</v>
      </c>
      <c r="K47">
        <v>12</v>
      </c>
      <c r="L47">
        <v>0</v>
      </c>
      <c r="M47" s="200">
        <v>61000000</v>
      </c>
      <c r="N47" s="200">
        <v>0</v>
      </c>
      <c r="O47" s="200">
        <v>61000000</v>
      </c>
      <c r="P47" s="200">
        <v>0</v>
      </c>
    </row>
    <row r="48" spans="1:16" hidden="1">
      <c r="A48">
        <v>1</v>
      </c>
      <c r="B48">
        <v>8126</v>
      </c>
      <c r="C48">
        <v>6253</v>
      </c>
      <c r="D48">
        <v>2</v>
      </c>
      <c r="E48">
        <v>1091940</v>
      </c>
      <c r="F48">
        <v>12</v>
      </c>
      <c r="G48">
        <v>509</v>
      </c>
      <c r="H48">
        <v>351</v>
      </c>
      <c r="I48">
        <v>0</v>
      </c>
      <c r="J48">
        <v>3161</v>
      </c>
      <c r="K48">
        <v>12</v>
      </c>
      <c r="L48">
        <v>0</v>
      </c>
      <c r="M48" s="200">
        <v>0</v>
      </c>
      <c r="N48" s="200">
        <v>0</v>
      </c>
      <c r="O48" s="200">
        <v>0</v>
      </c>
      <c r="P48" s="200">
        <v>0</v>
      </c>
    </row>
    <row r="49" spans="1:16" hidden="1">
      <c r="A49">
        <v>1</v>
      </c>
      <c r="B49">
        <v>8126</v>
      </c>
      <c r="C49">
        <v>6301</v>
      </c>
      <c r="D49">
        <v>2</v>
      </c>
      <c r="E49">
        <v>1091940</v>
      </c>
      <c r="F49">
        <v>12</v>
      </c>
      <c r="G49">
        <v>509</v>
      </c>
      <c r="H49">
        <v>351</v>
      </c>
      <c r="I49">
        <v>0</v>
      </c>
      <c r="J49">
        <v>3161</v>
      </c>
      <c r="K49">
        <v>12</v>
      </c>
      <c r="L49">
        <v>0</v>
      </c>
      <c r="M49" s="200">
        <v>0</v>
      </c>
      <c r="N49" s="200">
        <v>0</v>
      </c>
      <c r="O49" s="200">
        <v>0</v>
      </c>
      <c r="P49" s="200">
        <v>0</v>
      </c>
    </row>
    <row r="50" spans="1:16" hidden="1">
      <c r="A50">
        <v>1</v>
      </c>
      <c r="B50">
        <v>8126</v>
      </c>
      <c r="C50">
        <v>6401</v>
      </c>
      <c r="D50">
        <v>2</v>
      </c>
      <c r="E50">
        <v>1091940</v>
      </c>
      <c r="F50">
        <v>12</v>
      </c>
      <c r="G50">
        <v>509</v>
      </c>
      <c r="H50">
        <v>351</v>
      </c>
      <c r="I50">
        <v>0</v>
      </c>
      <c r="J50">
        <v>3161</v>
      </c>
      <c r="K50">
        <v>12</v>
      </c>
      <c r="L50">
        <v>0</v>
      </c>
      <c r="M50" s="200">
        <v>34214594</v>
      </c>
      <c r="N50" s="200">
        <v>0</v>
      </c>
      <c r="O50" s="200">
        <v>34214594</v>
      </c>
      <c r="P50" s="200">
        <v>0</v>
      </c>
    </row>
    <row r="51" spans="1:16" hidden="1">
      <c r="A51">
        <v>1</v>
      </c>
      <c r="B51">
        <v>8126</v>
      </c>
      <c r="C51">
        <v>6449</v>
      </c>
      <c r="D51">
        <v>2</v>
      </c>
      <c r="E51">
        <v>1053629</v>
      </c>
      <c r="F51">
        <v>12</v>
      </c>
      <c r="G51">
        <v>560</v>
      </c>
      <c r="H51">
        <v>41</v>
      </c>
      <c r="I51">
        <v>0</v>
      </c>
      <c r="J51">
        <v>3161</v>
      </c>
      <c r="K51">
        <v>12</v>
      </c>
      <c r="L51">
        <v>0</v>
      </c>
      <c r="M51" s="200">
        <v>0</v>
      </c>
      <c r="N51" s="200">
        <v>0</v>
      </c>
      <c r="O51" s="200">
        <v>3720000000</v>
      </c>
      <c r="P51" s="200">
        <v>-3720000000</v>
      </c>
    </row>
    <row r="52" spans="1:16" hidden="1">
      <c r="A52">
        <v>1</v>
      </c>
      <c r="B52">
        <v>8126</v>
      </c>
      <c r="C52">
        <v>6449</v>
      </c>
      <c r="D52">
        <v>2</v>
      </c>
      <c r="E52">
        <v>1053630</v>
      </c>
      <c r="F52">
        <v>12</v>
      </c>
      <c r="G52">
        <v>560</v>
      </c>
      <c r="H52">
        <v>11</v>
      </c>
      <c r="I52">
        <v>0</v>
      </c>
      <c r="J52">
        <v>3161</v>
      </c>
      <c r="K52">
        <v>12</v>
      </c>
      <c r="L52">
        <v>0</v>
      </c>
      <c r="M52" s="200">
        <v>0</v>
      </c>
      <c r="N52" s="200">
        <v>0</v>
      </c>
      <c r="O52" s="200">
        <v>0</v>
      </c>
      <c r="P52" s="200">
        <v>0</v>
      </c>
    </row>
    <row r="53" spans="1:16" hidden="1">
      <c r="A53">
        <v>1</v>
      </c>
      <c r="B53">
        <v>8126</v>
      </c>
      <c r="C53">
        <v>6449</v>
      </c>
      <c r="D53">
        <v>2</v>
      </c>
      <c r="E53">
        <v>1068322</v>
      </c>
      <c r="F53">
        <v>12</v>
      </c>
      <c r="G53">
        <v>560</v>
      </c>
      <c r="H53">
        <v>428</v>
      </c>
      <c r="I53">
        <v>0</v>
      </c>
      <c r="J53">
        <v>3161</v>
      </c>
      <c r="K53">
        <v>15</v>
      </c>
      <c r="L53">
        <v>0</v>
      </c>
      <c r="M53" s="200">
        <v>0</v>
      </c>
      <c r="N53" s="200">
        <v>0</v>
      </c>
      <c r="O53" s="200">
        <v>11050000</v>
      </c>
      <c r="P53" s="200">
        <v>-11050000</v>
      </c>
    </row>
    <row r="54" spans="1:16" hidden="1">
      <c r="A54">
        <v>1</v>
      </c>
      <c r="B54">
        <v>8126</v>
      </c>
      <c r="C54">
        <v>6449</v>
      </c>
      <c r="D54">
        <v>2</v>
      </c>
      <c r="E54">
        <v>1091940</v>
      </c>
      <c r="F54">
        <v>12</v>
      </c>
      <c r="G54">
        <v>509</v>
      </c>
      <c r="H54">
        <v>351</v>
      </c>
      <c r="I54">
        <v>0</v>
      </c>
      <c r="J54">
        <v>3161</v>
      </c>
      <c r="K54">
        <v>12</v>
      </c>
      <c r="L54">
        <v>0</v>
      </c>
      <c r="M54" s="200">
        <v>601798400</v>
      </c>
      <c r="N54" s="200">
        <v>0</v>
      </c>
      <c r="O54" s="200">
        <v>601798400</v>
      </c>
      <c r="P54" s="200">
        <v>0</v>
      </c>
    </row>
    <row r="55" spans="1:16" hidden="1">
      <c r="A55">
        <v>1</v>
      </c>
      <c r="B55">
        <v>8126</v>
      </c>
      <c r="C55">
        <v>6502</v>
      </c>
      <c r="D55">
        <v>2</v>
      </c>
      <c r="E55">
        <v>1053629</v>
      </c>
      <c r="F55">
        <v>12</v>
      </c>
      <c r="G55">
        <v>560</v>
      </c>
      <c r="H55">
        <v>41</v>
      </c>
      <c r="I55">
        <v>0</v>
      </c>
      <c r="J55">
        <v>3161</v>
      </c>
      <c r="K55">
        <v>12</v>
      </c>
      <c r="L55">
        <v>0</v>
      </c>
      <c r="M55" s="200">
        <v>0</v>
      </c>
      <c r="N55" s="200">
        <v>0</v>
      </c>
      <c r="O55" s="200">
        <v>50000000</v>
      </c>
      <c r="P55" s="200">
        <v>-50000000</v>
      </c>
    </row>
    <row r="56" spans="1:16" hidden="1">
      <c r="A56">
        <v>1</v>
      </c>
      <c r="B56">
        <v>8126</v>
      </c>
      <c r="C56">
        <v>6503</v>
      </c>
      <c r="D56">
        <v>2</v>
      </c>
      <c r="E56">
        <v>1008970</v>
      </c>
      <c r="F56">
        <v>12</v>
      </c>
      <c r="G56">
        <v>509</v>
      </c>
      <c r="H56">
        <v>351</v>
      </c>
      <c r="I56">
        <v>0</v>
      </c>
      <c r="J56">
        <v>3161</v>
      </c>
      <c r="K56">
        <v>15</v>
      </c>
      <c r="L56">
        <v>0</v>
      </c>
      <c r="M56" s="200">
        <v>0</v>
      </c>
      <c r="N56" s="200">
        <v>0</v>
      </c>
      <c r="O56" s="200">
        <v>0</v>
      </c>
      <c r="P56" s="200">
        <v>0</v>
      </c>
    </row>
    <row r="57" spans="1:16">
      <c r="A57">
        <v>1</v>
      </c>
      <c r="B57">
        <v>8126</v>
      </c>
      <c r="C57">
        <v>6503</v>
      </c>
      <c r="D57">
        <v>2</v>
      </c>
      <c r="E57">
        <v>1009002</v>
      </c>
      <c r="F57">
        <v>12</v>
      </c>
      <c r="G57">
        <v>560</v>
      </c>
      <c r="H57">
        <v>341</v>
      </c>
      <c r="I57">
        <v>0</v>
      </c>
      <c r="J57">
        <v>3161</v>
      </c>
      <c r="K57">
        <v>12</v>
      </c>
      <c r="L57">
        <v>0</v>
      </c>
      <c r="M57" s="200">
        <v>0</v>
      </c>
      <c r="N57" s="200">
        <v>0</v>
      </c>
      <c r="O57" s="200">
        <v>0</v>
      </c>
      <c r="P57" s="200">
        <v>0</v>
      </c>
    </row>
    <row r="58" spans="1:16">
      <c r="A58">
        <v>1</v>
      </c>
      <c r="B58">
        <v>8126</v>
      </c>
      <c r="C58">
        <v>6503</v>
      </c>
      <c r="D58">
        <v>2</v>
      </c>
      <c r="E58">
        <v>1009002</v>
      </c>
      <c r="F58">
        <v>12</v>
      </c>
      <c r="G58">
        <v>560</v>
      </c>
      <c r="H58">
        <v>428</v>
      </c>
      <c r="I58">
        <v>0</v>
      </c>
      <c r="J58">
        <v>3161</v>
      </c>
      <c r="K58">
        <v>12</v>
      </c>
      <c r="L58">
        <v>0</v>
      </c>
      <c r="M58" s="200">
        <v>0</v>
      </c>
      <c r="N58" s="200">
        <v>0</v>
      </c>
      <c r="O58" s="200">
        <v>101210000</v>
      </c>
      <c r="P58" s="200">
        <v>-101210000</v>
      </c>
    </row>
    <row r="59" spans="1:16" hidden="1">
      <c r="A59">
        <v>1</v>
      </c>
      <c r="B59">
        <v>8126</v>
      </c>
      <c r="C59">
        <v>6503</v>
      </c>
      <c r="D59">
        <v>2</v>
      </c>
      <c r="E59">
        <v>1053630</v>
      </c>
      <c r="F59">
        <v>12</v>
      </c>
      <c r="G59">
        <v>560</v>
      </c>
      <c r="H59">
        <v>11</v>
      </c>
      <c r="I59">
        <v>0</v>
      </c>
      <c r="J59">
        <v>3161</v>
      </c>
      <c r="K59">
        <v>12</v>
      </c>
      <c r="L59">
        <v>0</v>
      </c>
      <c r="M59" s="200">
        <v>100000000</v>
      </c>
      <c r="N59" s="200">
        <v>0</v>
      </c>
      <c r="O59" s="200">
        <v>100000000</v>
      </c>
      <c r="P59" s="200">
        <v>0</v>
      </c>
    </row>
    <row r="60" spans="1:16" hidden="1">
      <c r="A60">
        <v>1</v>
      </c>
      <c r="B60">
        <v>8126</v>
      </c>
      <c r="C60">
        <v>6503</v>
      </c>
      <c r="D60">
        <v>2</v>
      </c>
      <c r="E60">
        <v>1053798</v>
      </c>
      <c r="F60">
        <v>12</v>
      </c>
      <c r="G60">
        <v>560</v>
      </c>
      <c r="H60">
        <v>428</v>
      </c>
      <c r="I60">
        <v>0</v>
      </c>
      <c r="J60">
        <v>3161</v>
      </c>
      <c r="K60">
        <v>12</v>
      </c>
      <c r="L60">
        <v>0</v>
      </c>
      <c r="M60" s="200">
        <v>0</v>
      </c>
      <c r="N60" s="200">
        <v>0</v>
      </c>
      <c r="O60" s="200">
        <v>17091000</v>
      </c>
      <c r="P60" s="200">
        <v>-17091000</v>
      </c>
    </row>
    <row r="61" spans="1:16" hidden="1">
      <c r="A61">
        <v>1</v>
      </c>
      <c r="B61">
        <v>8126</v>
      </c>
      <c r="C61">
        <v>6503</v>
      </c>
      <c r="D61">
        <v>2</v>
      </c>
      <c r="E61">
        <v>1054198</v>
      </c>
      <c r="F61">
        <v>12</v>
      </c>
      <c r="G61">
        <v>560</v>
      </c>
      <c r="H61">
        <v>428</v>
      </c>
      <c r="I61">
        <v>0</v>
      </c>
      <c r="J61">
        <v>3161</v>
      </c>
      <c r="K61">
        <v>12</v>
      </c>
      <c r="L61">
        <v>0</v>
      </c>
      <c r="M61" s="200">
        <v>0</v>
      </c>
      <c r="N61" s="200">
        <v>0</v>
      </c>
      <c r="O61" s="200">
        <v>0</v>
      </c>
      <c r="P61" s="200">
        <v>0</v>
      </c>
    </row>
    <row r="62" spans="1:16" hidden="1">
      <c r="A62">
        <v>1</v>
      </c>
      <c r="B62">
        <v>8126</v>
      </c>
      <c r="C62">
        <v>6503</v>
      </c>
      <c r="D62">
        <v>2</v>
      </c>
      <c r="E62">
        <v>1054198</v>
      </c>
      <c r="F62">
        <v>12</v>
      </c>
      <c r="G62">
        <v>599</v>
      </c>
      <c r="H62">
        <v>428</v>
      </c>
      <c r="I62">
        <v>0</v>
      </c>
      <c r="J62">
        <v>3161</v>
      </c>
      <c r="K62">
        <v>12</v>
      </c>
      <c r="L62">
        <v>0</v>
      </c>
      <c r="M62" s="200">
        <v>0</v>
      </c>
      <c r="N62" s="200">
        <v>0</v>
      </c>
      <c r="O62" s="200">
        <v>19080000</v>
      </c>
      <c r="P62" s="200">
        <v>-19080000</v>
      </c>
    </row>
    <row r="63" spans="1:16" hidden="1">
      <c r="A63">
        <v>1</v>
      </c>
      <c r="B63">
        <v>8126</v>
      </c>
      <c r="C63">
        <v>6503</v>
      </c>
      <c r="D63">
        <v>2</v>
      </c>
      <c r="E63">
        <v>1068322</v>
      </c>
      <c r="F63">
        <v>12</v>
      </c>
      <c r="G63">
        <v>560</v>
      </c>
      <c r="H63">
        <v>428</v>
      </c>
      <c r="I63">
        <v>0</v>
      </c>
      <c r="J63">
        <v>3161</v>
      </c>
      <c r="K63">
        <v>12</v>
      </c>
      <c r="L63">
        <v>0</v>
      </c>
      <c r="M63" s="200">
        <v>0</v>
      </c>
      <c r="N63" s="200">
        <v>0</v>
      </c>
      <c r="O63" s="200">
        <v>0</v>
      </c>
      <c r="P63" s="200">
        <v>0</v>
      </c>
    </row>
    <row r="64" spans="1:16" hidden="1">
      <c r="A64">
        <v>1</v>
      </c>
      <c r="B64">
        <v>8126</v>
      </c>
      <c r="C64">
        <v>6503</v>
      </c>
      <c r="D64">
        <v>2</v>
      </c>
      <c r="E64">
        <v>1068322</v>
      </c>
      <c r="F64">
        <v>12</v>
      </c>
      <c r="G64">
        <v>560</v>
      </c>
      <c r="H64">
        <v>428</v>
      </c>
      <c r="I64">
        <v>0</v>
      </c>
      <c r="J64">
        <v>3161</v>
      </c>
      <c r="K64">
        <v>15</v>
      </c>
      <c r="L64">
        <v>0</v>
      </c>
      <c r="M64" s="200">
        <v>0</v>
      </c>
      <c r="N64" s="200">
        <v>0</v>
      </c>
      <c r="O64" s="200">
        <v>11700000</v>
      </c>
      <c r="P64" s="200">
        <v>-11700000</v>
      </c>
    </row>
    <row r="65" spans="1:16" hidden="1">
      <c r="A65">
        <v>1</v>
      </c>
      <c r="B65">
        <v>8126</v>
      </c>
      <c r="C65">
        <v>6503</v>
      </c>
      <c r="D65">
        <v>2</v>
      </c>
      <c r="E65">
        <v>1090940</v>
      </c>
      <c r="F65">
        <v>12</v>
      </c>
      <c r="G65">
        <v>509</v>
      </c>
      <c r="H65">
        <v>351</v>
      </c>
      <c r="I65">
        <v>0</v>
      </c>
      <c r="J65">
        <v>3161</v>
      </c>
      <c r="K65">
        <v>12</v>
      </c>
      <c r="L65">
        <v>0</v>
      </c>
      <c r="M65" s="200">
        <v>0</v>
      </c>
      <c r="N65" s="200">
        <v>0</v>
      </c>
      <c r="O65" s="200">
        <v>0</v>
      </c>
      <c r="P65" s="200">
        <v>0</v>
      </c>
    </row>
    <row r="66" spans="1:16" hidden="1">
      <c r="A66">
        <v>1</v>
      </c>
      <c r="B66">
        <v>8126</v>
      </c>
      <c r="C66">
        <v>6503</v>
      </c>
      <c r="D66">
        <v>2</v>
      </c>
      <c r="E66">
        <v>1091940</v>
      </c>
      <c r="F66">
        <v>12</v>
      </c>
      <c r="G66">
        <v>509</v>
      </c>
      <c r="H66">
        <v>83</v>
      </c>
      <c r="I66">
        <v>0</v>
      </c>
      <c r="J66">
        <v>3161</v>
      </c>
      <c r="K66">
        <v>12</v>
      </c>
      <c r="L66">
        <v>0</v>
      </c>
      <c r="M66" s="200">
        <v>8789000</v>
      </c>
      <c r="N66" s="200">
        <v>0</v>
      </c>
      <c r="O66" s="200">
        <v>8789000</v>
      </c>
      <c r="P66" s="200">
        <v>0</v>
      </c>
    </row>
    <row r="67" spans="1:16" hidden="1">
      <c r="A67">
        <v>1</v>
      </c>
      <c r="B67">
        <v>8126</v>
      </c>
      <c r="C67">
        <v>6503</v>
      </c>
      <c r="D67">
        <v>2</v>
      </c>
      <c r="E67">
        <v>1091940</v>
      </c>
      <c r="F67">
        <v>12</v>
      </c>
      <c r="G67">
        <v>509</v>
      </c>
      <c r="H67">
        <v>351</v>
      </c>
      <c r="I67">
        <v>0</v>
      </c>
      <c r="J67">
        <v>3161</v>
      </c>
      <c r="K67">
        <v>12</v>
      </c>
      <c r="L67">
        <v>0</v>
      </c>
      <c r="M67" s="200">
        <v>1087960792</v>
      </c>
      <c r="N67" s="200">
        <v>0</v>
      </c>
      <c r="O67" s="200">
        <v>1087960792</v>
      </c>
      <c r="P67" s="200">
        <v>0</v>
      </c>
    </row>
    <row r="68" spans="1:16" hidden="1">
      <c r="A68">
        <v>1</v>
      </c>
      <c r="B68">
        <v>8126</v>
      </c>
      <c r="C68">
        <v>6503</v>
      </c>
      <c r="D68">
        <v>2</v>
      </c>
      <c r="E68">
        <v>1091940</v>
      </c>
      <c r="F68">
        <v>12</v>
      </c>
      <c r="G68">
        <v>509</v>
      </c>
      <c r="H68">
        <v>351</v>
      </c>
      <c r="I68">
        <v>0</v>
      </c>
      <c r="J68">
        <v>3161</v>
      </c>
      <c r="K68">
        <v>15</v>
      </c>
      <c r="L68">
        <v>0</v>
      </c>
      <c r="M68" s="200">
        <v>7000000</v>
      </c>
      <c r="N68" s="200">
        <v>0</v>
      </c>
      <c r="O68" s="200">
        <v>7000000</v>
      </c>
      <c r="P68" s="200">
        <v>0</v>
      </c>
    </row>
    <row r="69" spans="1:16" hidden="1">
      <c r="A69">
        <v>1</v>
      </c>
      <c r="B69">
        <v>8126</v>
      </c>
      <c r="C69">
        <v>6503</v>
      </c>
      <c r="D69">
        <v>2</v>
      </c>
      <c r="E69">
        <v>1091940</v>
      </c>
      <c r="F69">
        <v>12</v>
      </c>
      <c r="G69">
        <v>509</v>
      </c>
      <c r="H69">
        <v>428</v>
      </c>
      <c r="I69">
        <v>0</v>
      </c>
      <c r="J69">
        <v>3161</v>
      </c>
      <c r="K69">
        <v>12</v>
      </c>
      <c r="L69">
        <v>0</v>
      </c>
      <c r="M69" s="200">
        <v>0</v>
      </c>
      <c r="N69" s="200">
        <v>0</v>
      </c>
      <c r="O69" s="200">
        <v>0</v>
      </c>
      <c r="P69" s="200">
        <v>0</v>
      </c>
    </row>
    <row r="70" spans="1:16" hidden="1">
      <c r="A70">
        <v>1</v>
      </c>
      <c r="B70">
        <v>8126</v>
      </c>
      <c r="C70">
        <v>6505</v>
      </c>
      <c r="D70">
        <v>2</v>
      </c>
      <c r="E70">
        <v>1091940</v>
      </c>
      <c r="F70">
        <v>12</v>
      </c>
      <c r="G70">
        <v>509</v>
      </c>
      <c r="H70">
        <v>83</v>
      </c>
      <c r="I70">
        <v>0</v>
      </c>
      <c r="J70">
        <v>3161</v>
      </c>
      <c r="K70">
        <v>12</v>
      </c>
      <c r="L70">
        <v>0</v>
      </c>
      <c r="M70" s="200">
        <v>186000000</v>
      </c>
      <c r="N70" s="200">
        <v>0</v>
      </c>
      <c r="O70" s="200">
        <v>186000000</v>
      </c>
      <c r="P70" s="200">
        <v>0</v>
      </c>
    </row>
    <row r="71" spans="1:16" hidden="1">
      <c r="A71">
        <v>1</v>
      </c>
      <c r="B71">
        <v>8126</v>
      </c>
      <c r="C71">
        <v>6549</v>
      </c>
      <c r="D71">
        <v>2</v>
      </c>
      <c r="E71">
        <v>1053630</v>
      </c>
      <c r="F71">
        <v>12</v>
      </c>
      <c r="G71">
        <v>560</v>
      </c>
      <c r="H71">
        <v>11</v>
      </c>
      <c r="I71">
        <v>0</v>
      </c>
      <c r="J71">
        <v>3161</v>
      </c>
      <c r="K71">
        <v>12</v>
      </c>
      <c r="L71">
        <v>0</v>
      </c>
      <c r="M71" s="200">
        <v>800000000</v>
      </c>
      <c r="N71" s="200">
        <v>0</v>
      </c>
      <c r="O71" s="200">
        <v>800000000</v>
      </c>
      <c r="P71" s="200">
        <v>0</v>
      </c>
    </row>
    <row r="72" spans="1:16" hidden="1">
      <c r="A72">
        <v>1</v>
      </c>
      <c r="B72">
        <v>8126</v>
      </c>
      <c r="C72">
        <v>6551</v>
      </c>
      <c r="D72">
        <v>2</v>
      </c>
      <c r="E72">
        <v>1053629</v>
      </c>
      <c r="F72">
        <v>12</v>
      </c>
      <c r="G72">
        <v>560</v>
      </c>
      <c r="H72">
        <v>41</v>
      </c>
      <c r="I72">
        <v>0</v>
      </c>
      <c r="J72">
        <v>3161</v>
      </c>
      <c r="K72">
        <v>12</v>
      </c>
      <c r="L72">
        <v>0</v>
      </c>
      <c r="M72" s="200">
        <v>0</v>
      </c>
      <c r="N72" s="200">
        <v>0</v>
      </c>
      <c r="O72" s="200">
        <v>0</v>
      </c>
      <c r="P72" s="200">
        <v>0</v>
      </c>
    </row>
    <row r="73" spans="1:16" hidden="1">
      <c r="A73">
        <v>1</v>
      </c>
      <c r="B73">
        <v>8126</v>
      </c>
      <c r="C73">
        <v>6551</v>
      </c>
      <c r="D73">
        <v>2</v>
      </c>
      <c r="E73">
        <v>1068322</v>
      </c>
      <c r="F73">
        <v>12</v>
      </c>
      <c r="G73">
        <v>560</v>
      </c>
      <c r="H73">
        <v>428</v>
      </c>
      <c r="I73">
        <v>0</v>
      </c>
      <c r="J73">
        <v>3161</v>
      </c>
      <c r="K73">
        <v>15</v>
      </c>
      <c r="L73">
        <v>0</v>
      </c>
      <c r="M73" s="200">
        <v>0</v>
      </c>
      <c r="N73" s="200">
        <v>0</v>
      </c>
      <c r="O73" s="200">
        <v>11900000</v>
      </c>
      <c r="P73" s="200">
        <v>-11900000</v>
      </c>
    </row>
    <row r="74" spans="1:16" hidden="1">
      <c r="A74">
        <v>1</v>
      </c>
      <c r="B74">
        <v>8126</v>
      </c>
      <c r="C74">
        <v>6551</v>
      </c>
      <c r="D74">
        <v>2</v>
      </c>
      <c r="E74">
        <v>1090940</v>
      </c>
      <c r="F74">
        <v>12</v>
      </c>
      <c r="G74">
        <v>509</v>
      </c>
      <c r="H74">
        <v>351</v>
      </c>
      <c r="I74">
        <v>0</v>
      </c>
      <c r="J74">
        <v>3161</v>
      </c>
      <c r="K74">
        <v>12</v>
      </c>
      <c r="L74">
        <v>0</v>
      </c>
      <c r="M74" s="200">
        <v>0</v>
      </c>
      <c r="N74" s="200">
        <v>0</v>
      </c>
      <c r="O74" s="200">
        <v>0</v>
      </c>
      <c r="P74" s="200">
        <v>0</v>
      </c>
    </row>
    <row r="75" spans="1:16" hidden="1">
      <c r="A75">
        <v>1</v>
      </c>
      <c r="B75">
        <v>8126</v>
      </c>
      <c r="C75">
        <v>6551</v>
      </c>
      <c r="D75">
        <v>2</v>
      </c>
      <c r="E75">
        <v>1091940</v>
      </c>
      <c r="F75">
        <v>12</v>
      </c>
      <c r="G75">
        <v>509</v>
      </c>
      <c r="H75">
        <v>83</v>
      </c>
      <c r="I75">
        <v>0</v>
      </c>
      <c r="J75">
        <v>3161</v>
      </c>
      <c r="K75">
        <v>12</v>
      </c>
      <c r="L75">
        <v>0</v>
      </c>
      <c r="M75" s="200">
        <v>15000000</v>
      </c>
      <c r="N75" s="200">
        <v>0</v>
      </c>
      <c r="O75" s="200">
        <v>15000000</v>
      </c>
      <c r="P75" s="200">
        <v>0</v>
      </c>
    </row>
    <row r="76" spans="1:16" hidden="1">
      <c r="A76">
        <v>1</v>
      </c>
      <c r="B76">
        <v>8126</v>
      </c>
      <c r="C76">
        <v>6551</v>
      </c>
      <c r="D76">
        <v>2</v>
      </c>
      <c r="E76">
        <v>1091940</v>
      </c>
      <c r="F76">
        <v>12</v>
      </c>
      <c r="G76">
        <v>509</v>
      </c>
      <c r="H76">
        <v>351</v>
      </c>
      <c r="I76">
        <v>0</v>
      </c>
      <c r="J76">
        <v>3161</v>
      </c>
      <c r="K76">
        <v>12</v>
      </c>
      <c r="L76">
        <v>0</v>
      </c>
      <c r="M76" s="200">
        <v>283136568</v>
      </c>
      <c r="N76" s="200">
        <v>0</v>
      </c>
      <c r="O76" s="200">
        <v>283136568</v>
      </c>
      <c r="P76" s="200">
        <v>0</v>
      </c>
    </row>
    <row r="77" spans="1:16" hidden="1">
      <c r="A77">
        <v>1</v>
      </c>
      <c r="B77">
        <v>8126</v>
      </c>
      <c r="C77">
        <v>6551</v>
      </c>
      <c r="D77">
        <v>2</v>
      </c>
      <c r="E77">
        <v>1091940</v>
      </c>
      <c r="F77">
        <v>12</v>
      </c>
      <c r="G77">
        <v>509</v>
      </c>
      <c r="H77">
        <v>351</v>
      </c>
      <c r="I77">
        <v>0</v>
      </c>
      <c r="J77">
        <v>3161</v>
      </c>
      <c r="K77">
        <v>15</v>
      </c>
      <c r="L77">
        <v>0</v>
      </c>
      <c r="M77" s="200">
        <v>0</v>
      </c>
      <c r="N77" s="200">
        <v>0</v>
      </c>
      <c r="O77" s="200">
        <v>0</v>
      </c>
      <c r="P77" s="200">
        <v>0</v>
      </c>
    </row>
    <row r="78" spans="1:16" hidden="1">
      <c r="A78">
        <v>1</v>
      </c>
      <c r="B78">
        <v>8126</v>
      </c>
      <c r="C78">
        <v>6551</v>
      </c>
      <c r="D78">
        <v>2</v>
      </c>
      <c r="E78">
        <v>1091941</v>
      </c>
      <c r="F78">
        <v>12</v>
      </c>
      <c r="G78">
        <v>509</v>
      </c>
      <c r="H78">
        <v>351</v>
      </c>
      <c r="I78">
        <v>0</v>
      </c>
      <c r="J78">
        <v>3161</v>
      </c>
      <c r="K78">
        <v>15</v>
      </c>
      <c r="L78">
        <v>0</v>
      </c>
      <c r="M78" s="200">
        <v>0</v>
      </c>
      <c r="N78" s="200">
        <v>0</v>
      </c>
      <c r="O78" s="200">
        <v>0</v>
      </c>
      <c r="P78" s="200">
        <v>0</v>
      </c>
    </row>
    <row r="79" spans="1:16" hidden="1">
      <c r="A79">
        <v>1</v>
      </c>
      <c r="B79">
        <v>8126</v>
      </c>
      <c r="C79">
        <v>6552</v>
      </c>
      <c r="D79">
        <v>2</v>
      </c>
      <c r="E79">
        <v>1091940</v>
      </c>
      <c r="F79">
        <v>12</v>
      </c>
      <c r="G79">
        <v>509</v>
      </c>
      <c r="H79">
        <v>351</v>
      </c>
      <c r="I79">
        <v>0</v>
      </c>
      <c r="J79">
        <v>3161</v>
      </c>
      <c r="K79">
        <v>12</v>
      </c>
      <c r="L79">
        <v>0</v>
      </c>
      <c r="M79" s="200">
        <v>48910315</v>
      </c>
      <c r="N79" s="200">
        <v>0</v>
      </c>
      <c r="O79" s="200">
        <v>48910315</v>
      </c>
      <c r="P79" s="200">
        <v>0</v>
      </c>
    </row>
    <row r="80" spans="1:16" hidden="1">
      <c r="A80">
        <v>1</v>
      </c>
      <c r="B80">
        <v>8126</v>
      </c>
      <c r="C80">
        <v>6599</v>
      </c>
      <c r="D80">
        <v>2</v>
      </c>
      <c r="E80">
        <v>1091940</v>
      </c>
      <c r="F80">
        <v>12</v>
      </c>
      <c r="G80">
        <v>509</v>
      </c>
      <c r="H80">
        <v>351</v>
      </c>
      <c r="I80">
        <v>0</v>
      </c>
      <c r="J80">
        <v>3161</v>
      </c>
      <c r="K80">
        <v>12</v>
      </c>
      <c r="L80">
        <v>0</v>
      </c>
      <c r="M80" s="200">
        <v>18876664</v>
      </c>
      <c r="N80" s="200">
        <v>0</v>
      </c>
      <c r="O80" s="200">
        <v>18876664</v>
      </c>
      <c r="P80" s="200">
        <v>0</v>
      </c>
    </row>
    <row r="81" spans="1:16" hidden="1">
      <c r="A81">
        <v>1</v>
      </c>
      <c r="B81">
        <v>8126</v>
      </c>
      <c r="C81">
        <v>6601</v>
      </c>
      <c r="D81">
        <v>2</v>
      </c>
      <c r="E81">
        <v>1053630</v>
      </c>
      <c r="F81">
        <v>12</v>
      </c>
      <c r="G81">
        <v>560</v>
      </c>
      <c r="H81">
        <v>11</v>
      </c>
      <c r="I81">
        <v>0</v>
      </c>
      <c r="J81">
        <v>3161</v>
      </c>
      <c r="K81">
        <v>12</v>
      </c>
      <c r="L81">
        <v>0</v>
      </c>
      <c r="M81" s="200">
        <v>30000000</v>
      </c>
      <c r="N81" s="200">
        <v>0</v>
      </c>
      <c r="O81" s="200">
        <v>30000000</v>
      </c>
      <c r="P81" s="200">
        <v>0</v>
      </c>
    </row>
    <row r="82" spans="1:16" hidden="1">
      <c r="A82">
        <v>1</v>
      </c>
      <c r="B82">
        <v>8126</v>
      </c>
      <c r="C82">
        <v>6601</v>
      </c>
      <c r="D82">
        <v>2</v>
      </c>
      <c r="E82">
        <v>1068322</v>
      </c>
      <c r="F82">
        <v>12</v>
      </c>
      <c r="G82">
        <v>560</v>
      </c>
      <c r="H82">
        <v>428</v>
      </c>
      <c r="I82">
        <v>0</v>
      </c>
      <c r="J82">
        <v>3161</v>
      </c>
      <c r="K82">
        <v>12</v>
      </c>
      <c r="L82">
        <v>0</v>
      </c>
      <c r="M82" s="200">
        <v>0</v>
      </c>
      <c r="N82" s="200">
        <v>0</v>
      </c>
      <c r="O82" s="200">
        <v>0</v>
      </c>
      <c r="P82" s="200">
        <v>0</v>
      </c>
    </row>
    <row r="83" spans="1:16" hidden="1">
      <c r="A83">
        <v>1</v>
      </c>
      <c r="B83">
        <v>8126</v>
      </c>
      <c r="C83">
        <v>6601</v>
      </c>
      <c r="D83">
        <v>2</v>
      </c>
      <c r="E83">
        <v>1068322</v>
      </c>
      <c r="F83">
        <v>12</v>
      </c>
      <c r="G83">
        <v>560</v>
      </c>
      <c r="H83">
        <v>428</v>
      </c>
      <c r="I83">
        <v>0</v>
      </c>
      <c r="J83">
        <v>3161</v>
      </c>
      <c r="K83">
        <v>15</v>
      </c>
      <c r="L83">
        <v>0</v>
      </c>
      <c r="M83" s="200">
        <v>0</v>
      </c>
      <c r="N83" s="200">
        <v>0</v>
      </c>
      <c r="O83" s="200">
        <v>690000</v>
      </c>
      <c r="P83" s="200">
        <v>-690000</v>
      </c>
    </row>
    <row r="84" spans="1:16" hidden="1">
      <c r="A84">
        <v>1</v>
      </c>
      <c r="B84">
        <v>8126</v>
      </c>
      <c r="C84">
        <v>6601</v>
      </c>
      <c r="D84">
        <v>2</v>
      </c>
      <c r="E84">
        <v>1091940</v>
      </c>
      <c r="F84">
        <v>12</v>
      </c>
      <c r="G84">
        <v>509</v>
      </c>
      <c r="H84">
        <v>351</v>
      </c>
      <c r="I84">
        <v>0</v>
      </c>
      <c r="J84">
        <v>3161</v>
      </c>
      <c r="K84">
        <v>12</v>
      </c>
      <c r="L84">
        <v>0</v>
      </c>
      <c r="M84" s="200">
        <v>6423700</v>
      </c>
      <c r="N84" s="200">
        <v>0</v>
      </c>
      <c r="O84" s="200">
        <v>6423700</v>
      </c>
      <c r="P84" s="200">
        <v>0</v>
      </c>
    </row>
    <row r="85" spans="1:16" hidden="1">
      <c r="A85">
        <v>1</v>
      </c>
      <c r="B85">
        <v>8126</v>
      </c>
      <c r="C85">
        <v>6603</v>
      </c>
      <c r="D85">
        <v>2</v>
      </c>
      <c r="E85">
        <v>1091940</v>
      </c>
      <c r="F85">
        <v>12</v>
      </c>
      <c r="G85">
        <v>509</v>
      </c>
      <c r="H85">
        <v>351</v>
      </c>
      <c r="I85">
        <v>0</v>
      </c>
      <c r="J85">
        <v>3161</v>
      </c>
      <c r="K85">
        <v>12</v>
      </c>
      <c r="L85">
        <v>0</v>
      </c>
      <c r="M85" s="200">
        <v>1645112814</v>
      </c>
      <c r="N85" s="200">
        <v>0</v>
      </c>
      <c r="O85" s="200">
        <v>1645112814</v>
      </c>
      <c r="P85" s="200">
        <v>0</v>
      </c>
    </row>
    <row r="86" spans="1:16" hidden="1">
      <c r="A86">
        <v>1</v>
      </c>
      <c r="B86">
        <v>8126</v>
      </c>
      <c r="C86">
        <v>6603</v>
      </c>
      <c r="D86">
        <v>2</v>
      </c>
      <c r="E86">
        <v>1091940</v>
      </c>
      <c r="F86">
        <v>12</v>
      </c>
      <c r="G86">
        <v>509</v>
      </c>
      <c r="H86">
        <v>351</v>
      </c>
      <c r="I86">
        <v>0</v>
      </c>
      <c r="J86">
        <v>3161</v>
      </c>
      <c r="K86">
        <v>15</v>
      </c>
      <c r="L86">
        <v>0</v>
      </c>
      <c r="M86" s="200">
        <v>261000000</v>
      </c>
      <c r="N86" s="200">
        <v>0</v>
      </c>
      <c r="O86" s="200">
        <v>261000000</v>
      </c>
      <c r="P86" s="200">
        <v>0</v>
      </c>
    </row>
    <row r="87" spans="1:16" hidden="1">
      <c r="A87">
        <v>1</v>
      </c>
      <c r="B87">
        <v>8126</v>
      </c>
      <c r="C87">
        <v>6605</v>
      </c>
      <c r="D87">
        <v>2</v>
      </c>
      <c r="E87">
        <v>1091940</v>
      </c>
      <c r="F87">
        <v>12</v>
      </c>
      <c r="G87">
        <v>509</v>
      </c>
      <c r="H87">
        <v>351</v>
      </c>
      <c r="I87">
        <v>0</v>
      </c>
      <c r="J87">
        <v>3161</v>
      </c>
      <c r="K87">
        <v>12</v>
      </c>
      <c r="L87">
        <v>0</v>
      </c>
      <c r="M87" s="200">
        <v>102524832</v>
      </c>
      <c r="N87" s="200">
        <v>0</v>
      </c>
      <c r="O87" s="200">
        <v>102524832</v>
      </c>
      <c r="P87" s="200">
        <v>0</v>
      </c>
    </row>
    <row r="88" spans="1:16" hidden="1">
      <c r="A88">
        <v>1</v>
      </c>
      <c r="B88">
        <v>8126</v>
      </c>
      <c r="C88">
        <v>6606</v>
      </c>
      <c r="D88">
        <v>2</v>
      </c>
      <c r="E88">
        <v>1091940</v>
      </c>
      <c r="F88">
        <v>12</v>
      </c>
      <c r="G88">
        <v>509</v>
      </c>
      <c r="H88">
        <v>351</v>
      </c>
      <c r="I88">
        <v>0</v>
      </c>
      <c r="J88">
        <v>3161</v>
      </c>
      <c r="K88">
        <v>12</v>
      </c>
      <c r="L88">
        <v>0</v>
      </c>
      <c r="M88" s="200">
        <v>67000000</v>
      </c>
      <c r="N88" s="200">
        <v>0</v>
      </c>
      <c r="O88" s="200">
        <v>67000000</v>
      </c>
      <c r="P88" s="200">
        <v>0</v>
      </c>
    </row>
    <row r="89" spans="1:16" hidden="1">
      <c r="A89">
        <v>1</v>
      </c>
      <c r="B89">
        <v>8126</v>
      </c>
      <c r="C89">
        <v>6608</v>
      </c>
      <c r="D89">
        <v>2</v>
      </c>
      <c r="E89">
        <v>1053630</v>
      </c>
      <c r="F89">
        <v>12</v>
      </c>
      <c r="G89">
        <v>560</v>
      </c>
      <c r="H89">
        <v>11</v>
      </c>
      <c r="I89">
        <v>0</v>
      </c>
      <c r="J89">
        <v>3161</v>
      </c>
      <c r="K89">
        <v>12</v>
      </c>
      <c r="L89">
        <v>0</v>
      </c>
      <c r="M89" s="200">
        <v>112000000</v>
      </c>
      <c r="N89" s="200">
        <v>0</v>
      </c>
      <c r="O89" s="200">
        <v>112000000</v>
      </c>
      <c r="P89" s="200">
        <v>0</v>
      </c>
    </row>
    <row r="90" spans="1:16" hidden="1">
      <c r="A90">
        <v>1</v>
      </c>
      <c r="B90">
        <v>8126</v>
      </c>
      <c r="C90">
        <v>6608</v>
      </c>
      <c r="D90">
        <v>2</v>
      </c>
      <c r="E90">
        <v>1091940</v>
      </c>
      <c r="F90">
        <v>12</v>
      </c>
      <c r="G90">
        <v>509</v>
      </c>
      <c r="H90">
        <v>351</v>
      </c>
      <c r="I90">
        <v>0</v>
      </c>
      <c r="J90">
        <v>3161</v>
      </c>
      <c r="K90">
        <v>12</v>
      </c>
      <c r="L90">
        <v>0</v>
      </c>
      <c r="M90" s="200">
        <v>34852569</v>
      </c>
      <c r="N90" s="200">
        <v>0</v>
      </c>
      <c r="O90" s="200">
        <v>34852569</v>
      </c>
      <c r="P90" s="200">
        <v>0</v>
      </c>
    </row>
    <row r="91" spans="1:16" hidden="1">
      <c r="A91">
        <v>1</v>
      </c>
      <c r="B91">
        <v>8126</v>
      </c>
      <c r="C91">
        <v>6618</v>
      </c>
      <c r="D91">
        <v>2</v>
      </c>
      <c r="E91">
        <v>1091940</v>
      </c>
      <c r="F91">
        <v>12</v>
      </c>
      <c r="G91">
        <v>509</v>
      </c>
      <c r="H91">
        <v>351</v>
      </c>
      <c r="I91">
        <v>0</v>
      </c>
      <c r="J91">
        <v>3161</v>
      </c>
      <c r="K91">
        <v>12</v>
      </c>
      <c r="L91">
        <v>0</v>
      </c>
      <c r="M91" s="200">
        <v>22050033</v>
      </c>
      <c r="N91" s="200">
        <v>0</v>
      </c>
      <c r="O91" s="200">
        <v>22050033</v>
      </c>
      <c r="P91" s="200">
        <v>0</v>
      </c>
    </row>
    <row r="92" spans="1:16" hidden="1">
      <c r="A92">
        <v>1</v>
      </c>
      <c r="B92">
        <v>8126</v>
      </c>
      <c r="C92">
        <v>6649</v>
      </c>
      <c r="D92">
        <v>2</v>
      </c>
      <c r="E92">
        <v>1053630</v>
      </c>
      <c r="F92">
        <v>12</v>
      </c>
      <c r="G92">
        <v>560</v>
      </c>
      <c r="H92">
        <v>11</v>
      </c>
      <c r="I92">
        <v>0</v>
      </c>
      <c r="J92">
        <v>3161</v>
      </c>
      <c r="K92">
        <v>12</v>
      </c>
      <c r="L92">
        <v>0</v>
      </c>
      <c r="M92" s="200">
        <v>0</v>
      </c>
      <c r="N92" s="200">
        <v>0</v>
      </c>
      <c r="O92" s="200">
        <v>0</v>
      </c>
      <c r="P92" s="200">
        <v>0</v>
      </c>
    </row>
    <row r="93" spans="1:16" hidden="1">
      <c r="A93">
        <v>1</v>
      </c>
      <c r="B93">
        <v>8126</v>
      </c>
      <c r="C93">
        <v>6649</v>
      </c>
      <c r="D93">
        <v>2</v>
      </c>
      <c r="E93">
        <v>1091940</v>
      </c>
      <c r="F93">
        <v>12</v>
      </c>
      <c r="G93">
        <v>509</v>
      </c>
      <c r="H93">
        <v>351</v>
      </c>
      <c r="I93">
        <v>0</v>
      </c>
      <c r="J93">
        <v>3161</v>
      </c>
      <c r="K93">
        <v>12</v>
      </c>
      <c r="L93">
        <v>0</v>
      </c>
      <c r="M93" s="200">
        <v>16830000</v>
      </c>
      <c r="N93" s="200">
        <v>0</v>
      </c>
      <c r="O93" s="200">
        <v>16830000</v>
      </c>
      <c r="P93" s="200">
        <v>0</v>
      </c>
    </row>
    <row r="94" spans="1:16" hidden="1">
      <c r="A94">
        <v>1</v>
      </c>
      <c r="B94">
        <v>8126</v>
      </c>
      <c r="C94">
        <v>6651</v>
      </c>
      <c r="D94">
        <v>2</v>
      </c>
      <c r="E94">
        <v>1091940</v>
      </c>
      <c r="F94">
        <v>12</v>
      </c>
      <c r="G94">
        <v>509</v>
      </c>
      <c r="H94">
        <v>351</v>
      </c>
      <c r="I94">
        <v>0</v>
      </c>
      <c r="J94">
        <v>3161</v>
      </c>
      <c r="K94">
        <v>12</v>
      </c>
      <c r="L94">
        <v>0</v>
      </c>
      <c r="M94" s="200">
        <v>37673914</v>
      </c>
      <c r="N94" s="200">
        <v>0</v>
      </c>
      <c r="O94" s="200">
        <v>37673914</v>
      </c>
      <c r="P94" s="200">
        <v>0</v>
      </c>
    </row>
    <row r="95" spans="1:16" hidden="1">
      <c r="A95">
        <v>1</v>
      </c>
      <c r="B95">
        <v>8126</v>
      </c>
      <c r="C95">
        <v>6651</v>
      </c>
      <c r="D95">
        <v>2</v>
      </c>
      <c r="E95">
        <v>1091940</v>
      </c>
      <c r="F95">
        <v>12</v>
      </c>
      <c r="G95">
        <v>509</v>
      </c>
      <c r="H95">
        <v>351</v>
      </c>
      <c r="I95">
        <v>0</v>
      </c>
      <c r="J95">
        <v>3161</v>
      </c>
      <c r="K95">
        <v>15</v>
      </c>
      <c r="L95">
        <v>0</v>
      </c>
      <c r="M95" s="200">
        <v>85000000</v>
      </c>
      <c r="N95" s="200">
        <v>0</v>
      </c>
      <c r="O95" s="200">
        <v>85000000</v>
      </c>
      <c r="P95" s="200">
        <v>0</v>
      </c>
    </row>
    <row r="96" spans="1:16" hidden="1">
      <c r="A96">
        <v>1</v>
      </c>
      <c r="B96">
        <v>8126</v>
      </c>
      <c r="C96">
        <v>6651</v>
      </c>
      <c r="D96">
        <v>2</v>
      </c>
      <c r="E96">
        <v>3018552</v>
      </c>
      <c r="F96">
        <v>12</v>
      </c>
      <c r="G96">
        <v>515</v>
      </c>
      <c r="H96">
        <v>428</v>
      </c>
      <c r="I96">
        <v>0</v>
      </c>
      <c r="J96">
        <v>3161</v>
      </c>
      <c r="K96">
        <v>12</v>
      </c>
      <c r="L96">
        <v>0</v>
      </c>
      <c r="M96" s="200">
        <v>0</v>
      </c>
      <c r="N96" s="200">
        <v>0</v>
      </c>
      <c r="O96" s="200">
        <v>43000000</v>
      </c>
      <c r="P96" s="200">
        <v>-43000000</v>
      </c>
    </row>
    <row r="97" spans="1:16" hidden="1">
      <c r="A97">
        <v>1</v>
      </c>
      <c r="B97">
        <v>8126</v>
      </c>
      <c r="C97">
        <v>6651</v>
      </c>
      <c r="D97">
        <v>2</v>
      </c>
      <c r="E97">
        <v>9037749</v>
      </c>
      <c r="F97">
        <v>12</v>
      </c>
      <c r="G97">
        <v>515</v>
      </c>
      <c r="H97">
        <v>428</v>
      </c>
      <c r="I97">
        <v>0</v>
      </c>
      <c r="J97">
        <v>3161</v>
      </c>
      <c r="K97">
        <v>12</v>
      </c>
      <c r="L97">
        <v>0</v>
      </c>
      <c r="M97" s="200">
        <v>0</v>
      </c>
      <c r="N97" s="200">
        <v>0</v>
      </c>
      <c r="O97" s="200">
        <v>0</v>
      </c>
      <c r="P97" s="200">
        <v>0</v>
      </c>
    </row>
    <row r="98" spans="1:16" hidden="1">
      <c r="A98">
        <v>1</v>
      </c>
      <c r="B98">
        <v>8126</v>
      </c>
      <c r="C98">
        <v>6652</v>
      </c>
      <c r="D98">
        <v>2</v>
      </c>
      <c r="E98">
        <v>1091940</v>
      </c>
      <c r="F98">
        <v>12</v>
      </c>
      <c r="G98">
        <v>509</v>
      </c>
      <c r="H98">
        <v>351</v>
      </c>
      <c r="I98">
        <v>0</v>
      </c>
      <c r="J98">
        <v>3161</v>
      </c>
      <c r="K98">
        <v>12</v>
      </c>
      <c r="L98">
        <v>0</v>
      </c>
      <c r="M98" s="200">
        <v>40000000</v>
      </c>
      <c r="N98" s="200">
        <v>0</v>
      </c>
      <c r="O98" s="200">
        <v>40000000</v>
      </c>
      <c r="P98" s="200">
        <v>0</v>
      </c>
    </row>
    <row r="99" spans="1:16" hidden="1">
      <c r="A99">
        <v>1</v>
      </c>
      <c r="B99">
        <v>8126</v>
      </c>
      <c r="C99">
        <v>6652</v>
      </c>
      <c r="D99">
        <v>2</v>
      </c>
      <c r="E99">
        <v>3018552</v>
      </c>
      <c r="F99">
        <v>12</v>
      </c>
      <c r="G99">
        <v>515</v>
      </c>
      <c r="H99">
        <v>428</v>
      </c>
      <c r="I99">
        <v>0</v>
      </c>
      <c r="J99">
        <v>3161</v>
      </c>
      <c r="K99">
        <v>12</v>
      </c>
      <c r="L99">
        <v>0</v>
      </c>
      <c r="M99" s="200">
        <v>0</v>
      </c>
      <c r="N99" s="200">
        <v>0</v>
      </c>
      <c r="O99" s="200">
        <v>18000000</v>
      </c>
      <c r="P99" s="200">
        <v>-18000000</v>
      </c>
    </row>
    <row r="100" spans="1:16" hidden="1">
      <c r="A100">
        <v>1</v>
      </c>
      <c r="B100">
        <v>8126</v>
      </c>
      <c r="C100">
        <v>6652</v>
      </c>
      <c r="D100">
        <v>2</v>
      </c>
      <c r="E100">
        <v>9037749</v>
      </c>
      <c r="F100">
        <v>12</v>
      </c>
      <c r="G100">
        <v>515</v>
      </c>
      <c r="H100">
        <v>428</v>
      </c>
      <c r="I100">
        <v>0</v>
      </c>
      <c r="J100">
        <v>3161</v>
      </c>
      <c r="K100">
        <v>12</v>
      </c>
      <c r="L100">
        <v>0</v>
      </c>
      <c r="M100" s="200">
        <v>0</v>
      </c>
      <c r="N100" s="200">
        <v>0</v>
      </c>
      <c r="O100" s="200">
        <v>0</v>
      </c>
      <c r="P100" s="200">
        <v>0</v>
      </c>
    </row>
    <row r="101" spans="1:16" hidden="1">
      <c r="A101">
        <v>1</v>
      </c>
      <c r="B101">
        <v>8126</v>
      </c>
      <c r="C101">
        <v>6653</v>
      </c>
      <c r="D101">
        <v>2</v>
      </c>
      <c r="E101">
        <v>1091940</v>
      </c>
      <c r="F101">
        <v>12</v>
      </c>
      <c r="G101">
        <v>509</v>
      </c>
      <c r="H101">
        <v>351</v>
      </c>
      <c r="I101">
        <v>0</v>
      </c>
      <c r="J101">
        <v>3161</v>
      </c>
      <c r="K101">
        <v>12</v>
      </c>
      <c r="L101">
        <v>0</v>
      </c>
      <c r="M101" s="200">
        <v>2000000</v>
      </c>
      <c r="N101" s="200">
        <v>0</v>
      </c>
      <c r="O101" s="200">
        <v>2000000</v>
      </c>
      <c r="P101" s="200">
        <v>0</v>
      </c>
    </row>
    <row r="102" spans="1:16" hidden="1">
      <c r="A102">
        <v>1</v>
      </c>
      <c r="B102">
        <v>8126</v>
      </c>
      <c r="C102">
        <v>6654</v>
      </c>
      <c r="D102">
        <v>2</v>
      </c>
      <c r="E102">
        <v>1091940</v>
      </c>
      <c r="F102">
        <v>12</v>
      </c>
      <c r="G102">
        <v>509</v>
      </c>
      <c r="H102">
        <v>83</v>
      </c>
      <c r="I102">
        <v>0</v>
      </c>
      <c r="J102">
        <v>3161</v>
      </c>
      <c r="K102">
        <v>12</v>
      </c>
      <c r="L102">
        <v>0</v>
      </c>
      <c r="M102" s="200">
        <v>70000000</v>
      </c>
      <c r="N102" s="200">
        <v>0</v>
      </c>
      <c r="O102" s="200">
        <v>70000000</v>
      </c>
      <c r="P102" s="200">
        <v>0</v>
      </c>
    </row>
    <row r="103" spans="1:16" hidden="1">
      <c r="A103">
        <v>1</v>
      </c>
      <c r="B103">
        <v>8126</v>
      </c>
      <c r="C103">
        <v>6654</v>
      </c>
      <c r="D103">
        <v>2</v>
      </c>
      <c r="E103">
        <v>1091940</v>
      </c>
      <c r="F103">
        <v>12</v>
      </c>
      <c r="G103">
        <v>509</v>
      </c>
      <c r="H103">
        <v>351</v>
      </c>
      <c r="I103">
        <v>0</v>
      </c>
      <c r="J103">
        <v>3161</v>
      </c>
      <c r="K103">
        <v>12</v>
      </c>
      <c r="L103">
        <v>0</v>
      </c>
      <c r="M103" s="200">
        <v>116917427</v>
      </c>
      <c r="N103" s="200">
        <v>0</v>
      </c>
      <c r="O103" s="200">
        <v>116917427</v>
      </c>
      <c r="P103" s="200">
        <v>0</v>
      </c>
    </row>
    <row r="104" spans="1:16" hidden="1">
      <c r="A104">
        <v>1</v>
      </c>
      <c r="B104">
        <v>8126</v>
      </c>
      <c r="C104">
        <v>6654</v>
      </c>
      <c r="D104">
        <v>2</v>
      </c>
      <c r="E104">
        <v>1091940</v>
      </c>
      <c r="F104">
        <v>12</v>
      </c>
      <c r="G104">
        <v>509</v>
      </c>
      <c r="H104">
        <v>351</v>
      </c>
      <c r="I104">
        <v>0</v>
      </c>
      <c r="J104">
        <v>3161</v>
      </c>
      <c r="K104">
        <v>15</v>
      </c>
      <c r="L104">
        <v>0</v>
      </c>
      <c r="M104" s="200">
        <v>40000000</v>
      </c>
      <c r="N104" s="200">
        <v>0</v>
      </c>
      <c r="O104" s="200">
        <v>40000000</v>
      </c>
      <c r="P104" s="200">
        <v>0</v>
      </c>
    </row>
    <row r="105" spans="1:16" hidden="1">
      <c r="A105">
        <v>1</v>
      </c>
      <c r="B105">
        <v>8126</v>
      </c>
      <c r="C105">
        <v>6655</v>
      </c>
      <c r="D105">
        <v>2</v>
      </c>
      <c r="E105">
        <v>1068322</v>
      </c>
      <c r="F105">
        <v>12</v>
      </c>
      <c r="G105">
        <v>560</v>
      </c>
      <c r="H105">
        <v>428</v>
      </c>
      <c r="I105">
        <v>0</v>
      </c>
      <c r="J105">
        <v>3161</v>
      </c>
      <c r="K105">
        <v>12</v>
      </c>
      <c r="L105">
        <v>0</v>
      </c>
      <c r="M105" s="200">
        <v>0</v>
      </c>
      <c r="N105" s="200">
        <v>0</v>
      </c>
      <c r="O105" s="200">
        <v>0</v>
      </c>
      <c r="P105" s="200">
        <v>0</v>
      </c>
    </row>
    <row r="106" spans="1:16" hidden="1">
      <c r="A106">
        <v>1</v>
      </c>
      <c r="B106">
        <v>8126</v>
      </c>
      <c r="C106">
        <v>6655</v>
      </c>
      <c r="D106">
        <v>2</v>
      </c>
      <c r="E106">
        <v>1068322</v>
      </c>
      <c r="F106">
        <v>12</v>
      </c>
      <c r="G106">
        <v>560</v>
      </c>
      <c r="H106">
        <v>428</v>
      </c>
      <c r="I106">
        <v>0</v>
      </c>
      <c r="J106">
        <v>3161</v>
      </c>
      <c r="K106">
        <v>15</v>
      </c>
      <c r="L106">
        <v>0</v>
      </c>
      <c r="M106" s="200">
        <v>0</v>
      </c>
      <c r="N106" s="200">
        <v>0</v>
      </c>
      <c r="O106" s="200">
        <v>300000</v>
      </c>
      <c r="P106" s="200">
        <v>-300000</v>
      </c>
    </row>
    <row r="107" spans="1:16" hidden="1">
      <c r="A107">
        <v>1</v>
      </c>
      <c r="B107">
        <v>8126</v>
      </c>
      <c r="C107">
        <v>6655</v>
      </c>
      <c r="D107">
        <v>2</v>
      </c>
      <c r="E107">
        <v>1090940</v>
      </c>
      <c r="F107">
        <v>12</v>
      </c>
      <c r="G107">
        <v>509</v>
      </c>
      <c r="H107">
        <v>351</v>
      </c>
      <c r="I107">
        <v>0</v>
      </c>
      <c r="J107">
        <v>3161</v>
      </c>
      <c r="K107">
        <v>12</v>
      </c>
      <c r="L107">
        <v>0</v>
      </c>
      <c r="M107" s="200">
        <v>0</v>
      </c>
      <c r="N107" s="200">
        <v>0</v>
      </c>
      <c r="O107" s="200">
        <v>0</v>
      </c>
      <c r="P107" s="200">
        <v>0</v>
      </c>
    </row>
    <row r="108" spans="1:16" hidden="1">
      <c r="A108">
        <v>1</v>
      </c>
      <c r="B108">
        <v>8126</v>
      </c>
      <c r="C108">
        <v>6655</v>
      </c>
      <c r="D108">
        <v>2</v>
      </c>
      <c r="E108">
        <v>1091940</v>
      </c>
      <c r="F108">
        <v>12</v>
      </c>
      <c r="G108">
        <v>509</v>
      </c>
      <c r="H108">
        <v>83</v>
      </c>
      <c r="I108">
        <v>0</v>
      </c>
      <c r="J108">
        <v>3161</v>
      </c>
      <c r="K108">
        <v>12</v>
      </c>
      <c r="L108">
        <v>0</v>
      </c>
      <c r="M108" s="200">
        <v>80000000</v>
      </c>
      <c r="N108" s="200">
        <v>0</v>
      </c>
      <c r="O108" s="200">
        <v>80000000</v>
      </c>
      <c r="P108" s="200">
        <v>0</v>
      </c>
    </row>
    <row r="109" spans="1:16" hidden="1">
      <c r="A109">
        <v>1</v>
      </c>
      <c r="B109">
        <v>8126</v>
      </c>
      <c r="C109">
        <v>6655</v>
      </c>
      <c r="D109">
        <v>2</v>
      </c>
      <c r="E109">
        <v>1091940</v>
      </c>
      <c r="F109">
        <v>12</v>
      </c>
      <c r="G109">
        <v>509</v>
      </c>
      <c r="H109">
        <v>351</v>
      </c>
      <c r="I109">
        <v>0</v>
      </c>
      <c r="J109">
        <v>3161</v>
      </c>
      <c r="K109">
        <v>12</v>
      </c>
      <c r="L109">
        <v>0</v>
      </c>
      <c r="M109" s="200">
        <v>139100000</v>
      </c>
      <c r="N109" s="200">
        <v>0</v>
      </c>
      <c r="O109" s="200">
        <v>139100000</v>
      </c>
      <c r="P109" s="200">
        <v>0</v>
      </c>
    </row>
    <row r="110" spans="1:16" hidden="1">
      <c r="A110">
        <v>1</v>
      </c>
      <c r="B110">
        <v>8126</v>
      </c>
      <c r="C110">
        <v>6655</v>
      </c>
      <c r="D110">
        <v>2</v>
      </c>
      <c r="E110">
        <v>3018552</v>
      </c>
      <c r="F110">
        <v>12</v>
      </c>
      <c r="G110">
        <v>515</v>
      </c>
      <c r="H110">
        <v>428</v>
      </c>
      <c r="I110">
        <v>0</v>
      </c>
      <c r="J110">
        <v>3161</v>
      </c>
      <c r="K110">
        <v>12</v>
      </c>
      <c r="L110">
        <v>0</v>
      </c>
      <c r="M110" s="200">
        <v>0</v>
      </c>
      <c r="N110" s="200">
        <v>0</v>
      </c>
      <c r="O110" s="200">
        <v>24000000</v>
      </c>
      <c r="P110" s="200">
        <v>-24000000</v>
      </c>
    </row>
    <row r="111" spans="1:16" hidden="1">
      <c r="A111">
        <v>1</v>
      </c>
      <c r="B111">
        <v>8126</v>
      </c>
      <c r="C111">
        <v>6655</v>
      </c>
      <c r="D111">
        <v>2</v>
      </c>
      <c r="E111">
        <v>9037749</v>
      </c>
      <c r="F111">
        <v>12</v>
      </c>
      <c r="G111">
        <v>515</v>
      </c>
      <c r="H111">
        <v>428</v>
      </c>
      <c r="I111">
        <v>0</v>
      </c>
      <c r="J111">
        <v>3161</v>
      </c>
      <c r="K111">
        <v>12</v>
      </c>
      <c r="L111">
        <v>0</v>
      </c>
      <c r="M111" s="200">
        <v>0</v>
      </c>
      <c r="N111" s="200">
        <v>0</v>
      </c>
      <c r="O111" s="200">
        <v>0</v>
      </c>
      <c r="P111" s="200">
        <v>0</v>
      </c>
    </row>
    <row r="112" spans="1:16" hidden="1">
      <c r="A112">
        <v>1</v>
      </c>
      <c r="B112">
        <v>8126</v>
      </c>
      <c r="C112">
        <v>6657</v>
      </c>
      <c r="D112">
        <v>2</v>
      </c>
      <c r="E112">
        <v>1090940</v>
      </c>
      <c r="F112">
        <v>12</v>
      </c>
      <c r="G112">
        <v>509</v>
      </c>
      <c r="H112">
        <v>351</v>
      </c>
      <c r="I112">
        <v>0</v>
      </c>
      <c r="J112">
        <v>3161</v>
      </c>
      <c r="K112">
        <v>12</v>
      </c>
      <c r="L112">
        <v>0</v>
      </c>
      <c r="M112" s="200">
        <v>0</v>
      </c>
      <c r="N112" s="200">
        <v>0</v>
      </c>
      <c r="O112" s="200">
        <v>0</v>
      </c>
      <c r="P112" s="200">
        <v>0</v>
      </c>
    </row>
    <row r="113" spans="1:16" hidden="1">
      <c r="A113">
        <v>1</v>
      </c>
      <c r="B113">
        <v>8126</v>
      </c>
      <c r="C113">
        <v>6657</v>
      </c>
      <c r="D113">
        <v>2</v>
      </c>
      <c r="E113">
        <v>1091940</v>
      </c>
      <c r="F113">
        <v>12</v>
      </c>
      <c r="G113">
        <v>509</v>
      </c>
      <c r="H113">
        <v>351</v>
      </c>
      <c r="I113">
        <v>0</v>
      </c>
      <c r="J113">
        <v>3161</v>
      </c>
      <c r="K113">
        <v>12</v>
      </c>
      <c r="L113">
        <v>0</v>
      </c>
      <c r="M113" s="200">
        <v>700258931</v>
      </c>
      <c r="N113" s="200">
        <v>0</v>
      </c>
      <c r="O113" s="200">
        <v>700258931</v>
      </c>
      <c r="P113" s="200">
        <v>0</v>
      </c>
    </row>
    <row r="114" spans="1:16" hidden="1">
      <c r="A114">
        <v>1</v>
      </c>
      <c r="B114">
        <v>8126</v>
      </c>
      <c r="C114">
        <v>6658</v>
      </c>
      <c r="D114">
        <v>2</v>
      </c>
      <c r="E114">
        <v>1090940</v>
      </c>
      <c r="F114">
        <v>12</v>
      </c>
      <c r="G114">
        <v>509</v>
      </c>
      <c r="H114">
        <v>351</v>
      </c>
      <c r="I114">
        <v>0</v>
      </c>
      <c r="J114">
        <v>3161</v>
      </c>
      <c r="K114">
        <v>12</v>
      </c>
      <c r="L114">
        <v>0</v>
      </c>
      <c r="M114" s="200">
        <v>0</v>
      </c>
      <c r="N114" s="200">
        <v>0</v>
      </c>
      <c r="O114" s="200">
        <v>0</v>
      </c>
      <c r="P114" s="200">
        <v>0</v>
      </c>
    </row>
    <row r="115" spans="1:16" hidden="1">
      <c r="A115">
        <v>1</v>
      </c>
      <c r="B115">
        <v>8126</v>
      </c>
      <c r="C115">
        <v>6658</v>
      </c>
      <c r="D115">
        <v>2</v>
      </c>
      <c r="E115">
        <v>1091940</v>
      </c>
      <c r="F115">
        <v>12</v>
      </c>
      <c r="G115">
        <v>509</v>
      </c>
      <c r="H115">
        <v>83</v>
      </c>
      <c r="I115">
        <v>0</v>
      </c>
      <c r="J115">
        <v>3161</v>
      </c>
      <c r="K115">
        <v>12</v>
      </c>
      <c r="L115">
        <v>0</v>
      </c>
      <c r="M115" s="200">
        <v>60000000</v>
      </c>
      <c r="N115" s="200">
        <v>0</v>
      </c>
      <c r="O115" s="200">
        <v>60000000</v>
      </c>
      <c r="P115" s="200">
        <v>0</v>
      </c>
    </row>
    <row r="116" spans="1:16" hidden="1">
      <c r="A116">
        <v>1</v>
      </c>
      <c r="B116">
        <v>8126</v>
      </c>
      <c r="C116">
        <v>6658</v>
      </c>
      <c r="D116">
        <v>2</v>
      </c>
      <c r="E116">
        <v>1091940</v>
      </c>
      <c r="F116">
        <v>12</v>
      </c>
      <c r="G116">
        <v>509</v>
      </c>
      <c r="H116">
        <v>351</v>
      </c>
      <c r="I116">
        <v>0</v>
      </c>
      <c r="J116">
        <v>3161</v>
      </c>
      <c r="K116">
        <v>12</v>
      </c>
      <c r="L116">
        <v>0</v>
      </c>
      <c r="M116" s="200">
        <v>689649368</v>
      </c>
      <c r="N116" s="200">
        <v>0</v>
      </c>
      <c r="O116" s="200">
        <v>689649368</v>
      </c>
      <c r="P116" s="200">
        <v>0</v>
      </c>
    </row>
    <row r="117" spans="1:16" hidden="1">
      <c r="A117">
        <v>1</v>
      </c>
      <c r="B117">
        <v>8126</v>
      </c>
      <c r="C117">
        <v>6658</v>
      </c>
      <c r="D117">
        <v>2</v>
      </c>
      <c r="E117">
        <v>1091940</v>
      </c>
      <c r="F117">
        <v>12</v>
      </c>
      <c r="G117">
        <v>509</v>
      </c>
      <c r="H117">
        <v>351</v>
      </c>
      <c r="I117">
        <v>0</v>
      </c>
      <c r="J117">
        <v>3161</v>
      </c>
      <c r="K117">
        <v>15</v>
      </c>
      <c r="L117">
        <v>0</v>
      </c>
      <c r="M117" s="200">
        <v>80676000</v>
      </c>
      <c r="N117" s="200">
        <v>0</v>
      </c>
      <c r="O117" s="200">
        <v>80676000</v>
      </c>
      <c r="P117" s="200">
        <v>0</v>
      </c>
    </row>
    <row r="118" spans="1:16" hidden="1">
      <c r="A118">
        <v>1</v>
      </c>
      <c r="B118">
        <v>8126</v>
      </c>
      <c r="C118">
        <v>6699</v>
      </c>
      <c r="D118">
        <v>2</v>
      </c>
      <c r="E118">
        <v>1008970</v>
      </c>
      <c r="F118">
        <v>12</v>
      </c>
      <c r="G118">
        <v>509</v>
      </c>
      <c r="H118">
        <v>351</v>
      </c>
      <c r="I118">
        <v>0</v>
      </c>
      <c r="J118">
        <v>3161</v>
      </c>
      <c r="K118">
        <v>15</v>
      </c>
      <c r="L118">
        <v>0</v>
      </c>
      <c r="M118" s="200">
        <v>0</v>
      </c>
      <c r="N118" s="200">
        <v>0</v>
      </c>
      <c r="O118" s="200">
        <v>0</v>
      </c>
      <c r="P118" s="200">
        <v>0</v>
      </c>
    </row>
    <row r="119" spans="1:16" hidden="1">
      <c r="A119">
        <v>1</v>
      </c>
      <c r="B119">
        <v>8126</v>
      </c>
      <c r="C119">
        <v>6699</v>
      </c>
      <c r="D119">
        <v>2</v>
      </c>
      <c r="E119">
        <v>1053629</v>
      </c>
      <c r="F119">
        <v>12</v>
      </c>
      <c r="G119">
        <v>560</v>
      </c>
      <c r="H119">
        <v>41</v>
      </c>
      <c r="I119">
        <v>0</v>
      </c>
      <c r="J119">
        <v>3161</v>
      </c>
      <c r="K119">
        <v>12</v>
      </c>
      <c r="L119">
        <v>0</v>
      </c>
      <c r="M119" s="200">
        <v>0</v>
      </c>
      <c r="N119" s="200">
        <v>0</v>
      </c>
      <c r="O119" s="200">
        <v>1242000000</v>
      </c>
      <c r="P119" s="200">
        <v>-1242000000</v>
      </c>
    </row>
    <row r="120" spans="1:16" hidden="1">
      <c r="A120">
        <v>1</v>
      </c>
      <c r="B120">
        <v>8126</v>
      </c>
      <c r="C120">
        <v>6699</v>
      </c>
      <c r="D120">
        <v>2</v>
      </c>
      <c r="E120">
        <v>1053629</v>
      </c>
      <c r="F120">
        <v>12</v>
      </c>
      <c r="G120">
        <v>560</v>
      </c>
      <c r="H120">
        <v>85</v>
      </c>
      <c r="I120">
        <v>0</v>
      </c>
      <c r="J120">
        <v>3161</v>
      </c>
      <c r="K120">
        <v>12</v>
      </c>
      <c r="L120">
        <v>0</v>
      </c>
      <c r="M120" s="200">
        <v>0</v>
      </c>
      <c r="N120" s="200">
        <v>0</v>
      </c>
      <c r="O120" s="200">
        <v>0</v>
      </c>
      <c r="P120" s="200">
        <v>0</v>
      </c>
    </row>
    <row r="121" spans="1:16" hidden="1">
      <c r="A121">
        <v>1</v>
      </c>
      <c r="B121">
        <v>8126</v>
      </c>
      <c r="C121">
        <v>6699</v>
      </c>
      <c r="D121">
        <v>2</v>
      </c>
      <c r="E121">
        <v>1053630</v>
      </c>
      <c r="F121">
        <v>12</v>
      </c>
      <c r="G121">
        <v>560</v>
      </c>
      <c r="H121">
        <v>11</v>
      </c>
      <c r="I121">
        <v>0</v>
      </c>
      <c r="J121">
        <v>3161</v>
      </c>
      <c r="K121">
        <v>12</v>
      </c>
      <c r="L121">
        <v>0</v>
      </c>
      <c r="M121" s="200">
        <v>2046000000</v>
      </c>
      <c r="N121" s="200">
        <v>0</v>
      </c>
      <c r="O121" s="200">
        <v>2046000000</v>
      </c>
      <c r="P121" s="200">
        <v>0</v>
      </c>
    </row>
    <row r="122" spans="1:16" hidden="1">
      <c r="A122">
        <v>1</v>
      </c>
      <c r="B122">
        <v>8126</v>
      </c>
      <c r="C122">
        <v>6699</v>
      </c>
      <c r="D122">
        <v>2</v>
      </c>
      <c r="E122">
        <v>1053630</v>
      </c>
      <c r="F122">
        <v>12</v>
      </c>
      <c r="G122">
        <v>560</v>
      </c>
      <c r="H122">
        <v>11</v>
      </c>
      <c r="I122">
        <v>0</v>
      </c>
      <c r="J122">
        <v>3161</v>
      </c>
      <c r="K122">
        <v>15</v>
      </c>
      <c r="L122">
        <v>0</v>
      </c>
      <c r="M122" s="200">
        <v>0</v>
      </c>
      <c r="N122" s="200">
        <v>0</v>
      </c>
      <c r="O122" s="200">
        <v>0</v>
      </c>
      <c r="P122" s="200">
        <v>0</v>
      </c>
    </row>
    <row r="123" spans="1:16" hidden="1">
      <c r="A123">
        <v>1</v>
      </c>
      <c r="B123">
        <v>8126</v>
      </c>
      <c r="C123">
        <v>6699</v>
      </c>
      <c r="D123">
        <v>2</v>
      </c>
      <c r="E123">
        <v>1068322</v>
      </c>
      <c r="F123">
        <v>12</v>
      </c>
      <c r="G123">
        <v>560</v>
      </c>
      <c r="H123">
        <v>428</v>
      </c>
      <c r="I123">
        <v>0</v>
      </c>
      <c r="J123">
        <v>3161</v>
      </c>
      <c r="K123">
        <v>12</v>
      </c>
      <c r="L123">
        <v>0</v>
      </c>
      <c r="M123" s="200">
        <v>0</v>
      </c>
      <c r="N123" s="200">
        <v>0</v>
      </c>
      <c r="O123" s="200">
        <v>0</v>
      </c>
      <c r="P123" s="200">
        <v>0</v>
      </c>
    </row>
    <row r="124" spans="1:16" hidden="1">
      <c r="A124">
        <v>1</v>
      </c>
      <c r="B124">
        <v>8126</v>
      </c>
      <c r="C124">
        <v>6699</v>
      </c>
      <c r="D124">
        <v>2</v>
      </c>
      <c r="E124">
        <v>1068322</v>
      </c>
      <c r="F124">
        <v>12</v>
      </c>
      <c r="G124">
        <v>560</v>
      </c>
      <c r="H124">
        <v>428</v>
      </c>
      <c r="I124">
        <v>0</v>
      </c>
      <c r="J124">
        <v>3161</v>
      </c>
      <c r="K124">
        <v>15</v>
      </c>
      <c r="L124">
        <v>0</v>
      </c>
      <c r="M124" s="200">
        <v>0</v>
      </c>
      <c r="N124" s="200">
        <v>0</v>
      </c>
      <c r="O124" s="200">
        <v>1350000</v>
      </c>
      <c r="P124" s="200">
        <v>-1350000</v>
      </c>
    </row>
    <row r="125" spans="1:16" hidden="1">
      <c r="A125">
        <v>1</v>
      </c>
      <c r="B125">
        <v>8126</v>
      </c>
      <c r="C125">
        <v>6699</v>
      </c>
      <c r="D125">
        <v>2</v>
      </c>
      <c r="E125">
        <v>1090940</v>
      </c>
      <c r="F125">
        <v>12</v>
      </c>
      <c r="G125">
        <v>509</v>
      </c>
      <c r="H125">
        <v>351</v>
      </c>
      <c r="I125">
        <v>0</v>
      </c>
      <c r="J125">
        <v>3161</v>
      </c>
      <c r="K125">
        <v>12</v>
      </c>
      <c r="L125">
        <v>0</v>
      </c>
      <c r="M125" s="200">
        <v>0</v>
      </c>
      <c r="N125" s="200">
        <v>0</v>
      </c>
      <c r="O125" s="200">
        <v>0</v>
      </c>
      <c r="P125" s="200">
        <v>0</v>
      </c>
    </row>
    <row r="126" spans="1:16" hidden="1">
      <c r="A126">
        <v>1</v>
      </c>
      <c r="B126">
        <v>8126</v>
      </c>
      <c r="C126">
        <v>6699</v>
      </c>
      <c r="D126">
        <v>2</v>
      </c>
      <c r="E126">
        <v>1091940</v>
      </c>
      <c r="F126">
        <v>12</v>
      </c>
      <c r="G126">
        <v>509</v>
      </c>
      <c r="H126">
        <v>83</v>
      </c>
      <c r="I126">
        <v>0</v>
      </c>
      <c r="J126">
        <v>3161</v>
      </c>
      <c r="K126">
        <v>12</v>
      </c>
      <c r="L126">
        <v>0</v>
      </c>
      <c r="M126" s="200">
        <v>7000000</v>
      </c>
      <c r="N126" s="200">
        <v>0</v>
      </c>
      <c r="O126" s="200">
        <v>7000000</v>
      </c>
      <c r="P126" s="200">
        <v>0</v>
      </c>
    </row>
    <row r="127" spans="1:16" hidden="1">
      <c r="A127">
        <v>1</v>
      </c>
      <c r="B127">
        <v>8126</v>
      </c>
      <c r="C127">
        <v>6699</v>
      </c>
      <c r="D127">
        <v>2</v>
      </c>
      <c r="E127">
        <v>1091940</v>
      </c>
      <c r="F127">
        <v>12</v>
      </c>
      <c r="G127">
        <v>509</v>
      </c>
      <c r="H127">
        <v>83</v>
      </c>
      <c r="I127">
        <v>0</v>
      </c>
      <c r="J127">
        <v>3161</v>
      </c>
      <c r="K127">
        <v>15</v>
      </c>
      <c r="L127">
        <v>0</v>
      </c>
      <c r="M127" s="200">
        <v>16420000</v>
      </c>
      <c r="N127" s="200">
        <v>0</v>
      </c>
      <c r="O127" s="200">
        <v>16420000</v>
      </c>
      <c r="P127" s="200">
        <v>0</v>
      </c>
    </row>
    <row r="128" spans="1:16" hidden="1">
      <c r="A128">
        <v>1</v>
      </c>
      <c r="B128">
        <v>8126</v>
      </c>
      <c r="C128">
        <v>6699</v>
      </c>
      <c r="D128">
        <v>2</v>
      </c>
      <c r="E128">
        <v>1091940</v>
      </c>
      <c r="F128">
        <v>12</v>
      </c>
      <c r="G128">
        <v>509</v>
      </c>
      <c r="H128">
        <v>351</v>
      </c>
      <c r="I128">
        <v>0</v>
      </c>
      <c r="J128">
        <v>3161</v>
      </c>
      <c r="K128">
        <v>12</v>
      </c>
      <c r="L128">
        <v>0</v>
      </c>
      <c r="M128" s="200">
        <v>1006084590</v>
      </c>
      <c r="N128" s="200">
        <v>0</v>
      </c>
      <c r="O128" s="200">
        <v>1006084590</v>
      </c>
      <c r="P128" s="200">
        <v>0</v>
      </c>
    </row>
    <row r="129" spans="1:16" hidden="1">
      <c r="A129">
        <v>1</v>
      </c>
      <c r="B129">
        <v>8126</v>
      </c>
      <c r="C129">
        <v>6699</v>
      </c>
      <c r="D129">
        <v>2</v>
      </c>
      <c r="E129">
        <v>1091940</v>
      </c>
      <c r="F129">
        <v>12</v>
      </c>
      <c r="G129">
        <v>509</v>
      </c>
      <c r="H129">
        <v>351</v>
      </c>
      <c r="I129">
        <v>0</v>
      </c>
      <c r="J129">
        <v>3161</v>
      </c>
      <c r="K129">
        <v>12</v>
      </c>
      <c r="L129">
        <v>502</v>
      </c>
      <c r="M129" s="200">
        <v>0</v>
      </c>
      <c r="N129" s="200">
        <v>0</v>
      </c>
      <c r="O129" s="200">
        <v>0</v>
      </c>
      <c r="P129" s="200">
        <v>0</v>
      </c>
    </row>
    <row r="130" spans="1:16" hidden="1">
      <c r="A130">
        <v>1</v>
      </c>
      <c r="B130">
        <v>8126</v>
      </c>
      <c r="C130">
        <v>6699</v>
      </c>
      <c r="D130">
        <v>2</v>
      </c>
      <c r="E130">
        <v>1091940</v>
      </c>
      <c r="F130">
        <v>12</v>
      </c>
      <c r="G130">
        <v>509</v>
      </c>
      <c r="H130">
        <v>351</v>
      </c>
      <c r="I130">
        <v>0</v>
      </c>
      <c r="J130">
        <v>3161</v>
      </c>
      <c r="K130">
        <v>15</v>
      </c>
      <c r="L130">
        <v>0</v>
      </c>
      <c r="M130" s="200">
        <v>232000000</v>
      </c>
      <c r="N130" s="200">
        <v>0</v>
      </c>
      <c r="O130" s="200">
        <v>232000000</v>
      </c>
      <c r="P130" s="200">
        <v>0</v>
      </c>
    </row>
    <row r="131" spans="1:16" hidden="1">
      <c r="A131">
        <v>1</v>
      </c>
      <c r="B131">
        <v>8126</v>
      </c>
      <c r="C131">
        <v>6699</v>
      </c>
      <c r="D131">
        <v>2</v>
      </c>
      <c r="E131">
        <v>3018552</v>
      </c>
      <c r="F131">
        <v>12</v>
      </c>
      <c r="G131">
        <v>515</v>
      </c>
      <c r="H131">
        <v>428</v>
      </c>
      <c r="I131">
        <v>0</v>
      </c>
      <c r="J131">
        <v>3161</v>
      </c>
      <c r="K131">
        <v>12</v>
      </c>
      <c r="L131">
        <v>0</v>
      </c>
      <c r="M131" s="200">
        <v>0</v>
      </c>
      <c r="N131" s="200">
        <v>0</v>
      </c>
      <c r="O131" s="200">
        <v>33506000</v>
      </c>
      <c r="P131" s="200">
        <v>-33506000</v>
      </c>
    </row>
    <row r="132" spans="1:16" hidden="1">
      <c r="A132">
        <v>1</v>
      </c>
      <c r="B132">
        <v>8126</v>
      </c>
      <c r="C132">
        <v>6699</v>
      </c>
      <c r="D132">
        <v>2</v>
      </c>
      <c r="E132">
        <v>9037749</v>
      </c>
      <c r="F132">
        <v>12</v>
      </c>
      <c r="G132">
        <v>515</v>
      </c>
      <c r="H132">
        <v>428</v>
      </c>
      <c r="I132">
        <v>0</v>
      </c>
      <c r="J132">
        <v>3161</v>
      </c>
      <c r="K132">
        <v>12</v>
      </c>
      <c r="L132">
        <v>0</v>
      </c>
      <c r="M132" s="200">
        <v>0</v>
      </c>
      <c r="N132" s="200">
        <v>0</v>
      </c>
      <c r="O132" s="200">
        <v>0</v>
      </c>
      <c r="P132" s="200">
        <v>0</v>
      </c>
    </row>
    <row r="133" spans="1:16">
      <c r="A133">
        <v>1</v>
      </c>
      <c r="B133">
        <v>8126</v>
      </c>
      <c r="C133">
        <v>6701</v>
      </c>
      <c r="D133">
        <v>2</v>
      </c>
      <c r="E133">
        <v>1009002</v>
      </c>
      <c r="F133">
        <v>12</v>
      </c>
      <c r="G133">
        <v>560</v>
      </c>
      <c r="H133">
        <v>341</v>
      </c>
      <c r="I133">
        <v>0</v>
      </c>
      <c r="J133">
        <v>3161</v>
      </c>
      <c r="K133">
        <v>12</v>
      </c>
      <c r="L133">
        <v>0</v>
      </c>
      <c r="M133" s="200">
        <v>0</v>
      </c>
      <c r="N133" s="200">
        <v>0</v>
      </c>
      <c r="O133" s="200">
        <v>0</v>
      </c>
      <c r="P133" s="200">
        <v>0</v>
      </c>
    </row>
    <row r="134" spans="1:16" hidden="1">
      <c r="A134">
        <v>1</v>
      </c>
      <c r="B134">
        <v>8126</v>
      </c>
      <c r="C134">
        <v>6701</v>
      </c>
      <c r="D134">
        <v>2</v>
      </c>
      <c r="E134">
        <v>1053798</v>
      </c>
      <c r="F134">
        <v>12</v>
      </c>
      <c r="G134">
        <v>560</v>
      </c>
      <c r="H134">
        <v>428</v>
      </c>
      <c r="I134">
        <v>0</v>
      </c>
      <c r="J134">
        <v>3161</v>
      </c>
      <c r="K134">
        <v>12</v>
      </c>
      <c r="L134">
        <v>0</v>
      </c>
      <c r="M134" s="200">
        <v>0</v>
      </c>
      <c r="N134" s="200">
        <v>0</v>
      </c>
      <c r="O134" s="200">
        <v>2400000</v>
      </c>
      <c r="P134" s="200">
        <v>-2400000</v>
      </c>
    </row>
    <row r="135" spans="1:16" hidden="1">
      <c r="A135">
        <v>1</v>
      </c>
      <c r="B135">
        <v>8126</v>
      </c>
      <c r="C135">
        <v>6701</v>
      </c>
      <c r="D135">
        <v>2</v>
      </c>
      <c r="E135">
        <v>1091940</v>
      </c>
      <c r="F135">
        <v>12</v>
      </c>
      <c r="G135">
        <v>509</v>
      </c>
      <c r="H135">
        <v>351</v>
      </c>
      <c r="I135">
        <v>0</v>
      </c>
      <c r="J135">
        <v>3161</v>
      </c>
      <c r="K135">
        <v>12</v>
      </c>
      <c r="L135">
        <v>0</v>
      </c>
      <c r="M135" s="200">
        <v>49851853</v>
      </c>
      <c r="N135" s="200">
        <v>0</v>
      </c>
      <c r="O135" s="200">
        <v>49851853</v>
      </c>
      <c r="P135" s="200">
        <v>0</v>
      </c>
    </row>
    <row r="136" spans="1:16">
      <c r="A136">
        <v>1</v>
      </c>
      <c r="B136">
        <v>8126</v>
      </c>
      <c r="C136">
        <v>6702</v>
      </c>
      <c r="D136">
        <v>2</v>
      </c>
      <c r="E136">
        <v>1009002</v>
      </c>
      <c r="F136">
        <v>12</v>
      </c>
      <c r="G136">
        <v>560</v>
      </c>
      <c r="H136">
        <v>341</v>
      </c>
      <c r="I136">
        <v>0</v>
      </c>
      <c r="J136">
        <v>3161</v>
      </c>
      <c r="K136">
        <v>12</v>
      </c>
      <c r="L136">
        <v>0</v>
      </c>
      <c r="M136" s="200">
        <v>0</v>
      </c>
      <c r="N136" s="200">
        <v>0</v>
      </c>
      <c r="O136" s="200">
        <v>0</v>
      </c>
      <c r="P136" s="200">
        <v>0</v>
      </c>
    </row>
    <row r="137" spans="1:16">
      <c r="A137">
        <v>1</v>
      </c>
      <c r="B137">
        <v>8126</v>
      </c>
      <c r="C137">
        <v>6702</v>
      </c>
      <c r="D137">
        <v>2</v>
      </c>
      <c r="E137">
        <v>1009002</v>
      </c>
      <c r="F137">
        <v>12</v>
      </c>
      <c r="G137">
        <v>560</v>
      </c>
      <c r="H137">
        <v>428</v>
      </c>
      <c r="I137">
        <v>0</v>
      </c>
      <c r="J137">
        <v>3161</v>
      </c>
      <c r="K137">
        <v>12</v>
      </c>
      <c r="L137">
        <v>0</v>
      </c>
      <c r="M137" s="200">
        <v>0</v>
      </c>
      <c r="N137" s="200">
        <v>0</v>
      </c>
      <c r="O137" s="200">
        <v>45000000</v>
      </c>
      <c r="P137" s="200">
        <v>-45000000</v>
      </c>
    </row>
    <row r="138" spans="1:16" hidden="1">
      <c r="A138">
        <v>1</v>
      </c>
      <c r="B138">
        <v>8126</v>
      </c>
      <c r="C138">
        <v>6702</v>
      </c>
      <c r="D138">
        <v>2</v>
      </c>
      <c r="E138">
        <v>1053798</v>
      </c>
      <c r="F138">
        <v>12</v>
      </c>
      <c r="G138">
        <v>560</v>
      </c>
      <c r="H138">
        <v>428</v>
      </c>
      <c r="I138">
        <v>0</v>
      </c>
      <c r="J138">
        <v>3161</v>
      </c>
      <c r="K138">
        <v>12</v>
      </c>
      <c r="L138">
        <v>0</v>
      </c>
      <c r="M138" s="200">
        <v>0</v>
      </c>
      <c r="N138" s="200">
        <v>0</v>
      </c>
      <c r="O138" s="200">
        <v>21860000</v>
      </c>
      <c r="P138" s="200">
        <v>-21860000</v>
      </c>
    </row>
    <row r="139" spans="1:16" hidden="1">
      <c r="A139">
        <v>1</v>
      </c>
      <c r="B139">
        <v>8126</v>
      </c>
      <c r="C139">
        <v>6702</v>
      </c>
      <c r="D139">
        <v>2</v>
      </c>
      <c r="E139">
        <v>1054198</v>
      </c>
      <c r="F139">
        <v>12</v>
      </c>
      <c r="G139">
        <v>560</v>
      </c>
      <c r="H139">
        <v>428</v>
      </c>
      <c r="I139">
        <v>0</v>
      </c>
      <c r="J139">
        <v>3161</v>
      </c>
      <c r="K139">
        <v>12</v>
      </c>
      <c r="L139">
        <v>0</v>
      </c>
      <c r="M139" s="200">
        <v>0</v>
      </c>
      <c r="N139" s="200">
        <v>0</v>
      </c>
      <c r="O139" s="200">
        <v>0</v>
      </c>
      <c r="P139" s="200">
        <v>0</v>
      </c>
    </row>
    <row r="140" spans="1:16" hidden="1">
      <c r="A140">
        <v>1</v>
      </c>
      <c r="B140">
        <v>8126</v>
      </c>
      <c r="C140">
        <v>6702</v>
      </c>
      <c r="D140">
        <v>2</v>
      </c>
      <c r="E140">
        <v>1054198</v>
      </c>
      <c r="F140">
        <v>12</v>
      </c>
      <c r="G140">
        <v>599</v>
      </c>
      <c r="H140">
        <v>428</v>
      </c>
      <c r="I140">
        <v>0</v>
      </c>
      <c r="J140">
        <v>3161</v>
      </c>
      <c r="K140">
        <v>12</v>
      </c>
      <c r="L140">
        <v>0</v>
      </c>
      <c r="M140" s="200">
        <v>0</v>
      </c>
      <c r="N140" s="200">
        <v>0</v>
      </c>
      <c r="O140" s="200">
        <v>41250000</v>
      </c>
      <c r="P140" s="200">
        <v>-41250000</v>
      </c>
    </row>
    <row r="141" spans="1:16" hidden="1">
      <c r="A141">
        <v>1</v>
      </c>
      <c r="B141">
        <v>8126</v>
      </c>
      <c r="C141">
        <v>6702</v>
      </c>
      <c r="D141">
        <v>2</v>
      </c>
      <c r="E141">
        <v>1068322</v>
      </c>
      <c r="F141">
        <v>12</v>
      </c>
      <c r="G141">
        <v>560</v>
      </c>
      <c r="H141">
        <v>428</v>
      </c>
      <c r="I141">
        <v>0</v>
      </c>
      <c r="J141">
        <v>3161</v>
      </c>
      <c r="K141">
        <v>12</v>
      </c>
      <c r="L141">
        <v>0</v>
      </c>
      <c r="M141" s="200">
        <v>0</v>
      </c>
      <c r="N141" s="200">
        <v>0</v>
      </c>
      <c r="O141" s="200">
        <v>0</v>
      </c>
      <c r="P141" s="200">
        <v>0</v>
      </c>
    </row>
    <row r="142" spans="1:16" hidden="1">
      <c r="A142">
        <v>1</v>
      </c>
      <c r="B142">
        <v>8126</v>
      </c>
      <c r="C142">
        <v>6702</v>
      </c>
      <c r="D142">
        <v>2</v>
      </c>
      <c r="E142">
        <v>1068322</v>
      </c>
      <c r="F142">
        <v>12</v>
      </c>
      <c r="G142">
        <v>560</v>
      </c>
      <c r="H142">
        <v>428</v>
      </c>
      <c r="I142">
        <v>0</v>
      </c>
      <c r="J142">
        <v>3161</v>
      </c>
      <c r="K142">
        <v>15</v>
      </c>
      <c r="L142">
        <v>0</v>
      </c>
      <c r="M142" s="200">
        <v>0</v>
      </c>
      <c r="N142" s="200">
        <v>0</v>
      </c>
      <c r="O142" s="200">
        <v>11250000</v>
      </c>
      <c r="P142" s="200">
        <v>-11250000</v>
      </c>
    </row>
    <row r="143" spans="1:16" hidden="1">
      <c r="A143">
        <v>1</v>
      </c>
      <c r="B143">
        <v>8126</v>
      </c>
      <c r="C143">
        <v>6702</v>
      </c>
      <c r="D143">
        <v>2</v>
      </c>
      <c r="E143">
        <v>1090940</v>
      </c>
      <c r="F143">
        <v>12</v>
      </c>
      <c r="G143">
        <v>509</v>
      </c>
      <c r="H143">
        <v>351</v>
      </c>
      <c r="I143">
        <v>0</v>
      </c>
      <c r="J143">
        <v>3161</v>
      </c>
      <c r="K143">
        <v>12</v>
      </c>
      <c r="L143">
        <v>0</v>
      </c>
      <c r="M143" s="200">
        <v>0</v>
      </c>
      <c r="N143" s="200">
        <v>0</v>
      </c>
      <c r="O143" s="200">
        <v>0</v>
      </c>
      <c r="P143" s="200">
        <v>0</v>
      </c>
    </row>
    <row r="144" spans="1:16" hidden="1">
      <c r="A144">
        <v>1</v>
      </c>
      <c r="B144">
        <v>8126</v>
      </c>
      <c r="C144">
        <v>6702</v>
      </c>
      <c r="D144">
        <v>2</v>
      </c>
      <c r="E144">
        <v>1091940</v>
      </c>
      <c r="F144">
        <v>12</v>
      </c>
      <c r="G144">
        <v>509</v>
      </c>
      <c r="H144">
        <v>83</v>
      </c>
      <c r="I144">
        <v>0</v>
      </c>
      <c r="J144">
        <v>3161</v>
      </c>
      <c r="K144">
        <v>12</v>
      </c>
      <c r="L144">
        <v>0</v>
      </c>
      <c r="M144" s="200">
        <v>4000000</v>
      </c>
      <c r="N144" s="200">
        <v>0</v>
      </c>
      <c r="O144" s="200">
        <v>4000000</v>
      </c>
      <c r="P144" s="200">
        <v>0</v>
      </c>
    </row>
    <row r="145" spans="1:16" hidden="1">
      <c r="A145">
        <v>1</v>
      </c>
      <c r="B145">
        <v>8126</v>
      </c>
      <c r="C145">
        <v>6702</v>
      </c>
      <c r="D145">
        <v>2</v>
      </c>
      <c r="E145">
        <v>1091940</v>
      </c>
      <c r="F145">
        <v>12</v>
      </c>
      <c r="G145">
        <v>509</v>
      </c>
      <c r="H145">
        <v>351</v>
      </c>
      <c r="I145">
        <v>0</v>
      </c>
      <c r="J145">
        <v>3161</v>
      </c>
      <c r="K145">
        <v>12</v>
      </c>
      <c r="L145">
        <v>0</v>
      </c>
      <c r="M145" s="200">
        <v>1056421840</v>
      </c>
      <c r="N145" s="200">
        <v>0</v>
      </c>
      <c r="O145" s="200">
        <v>1056421840</v>
      </c>
      <c r="P145" s="200">
        <v>0</v>
      </c>
    </row>
    <row r="146" spans="1:16" hidden="1">
      <c r="A146">
        <v>1</v>
      </c>
      <c r="B146">
        <v>8126</v>
      </c>
      <c r="C146">
        <v>6702</v>
      </c>
      <c r="D146">
        <v>2</v>
      </c>
      <c r="E146">
        <v>1091940</v>
      </c>
      <c r="F146">
        <v>12</v>
      </c>
      <c r="G146">
        <v>509</v>
      </c>
      <c r="H146">
        <v>351</v>
      </c>
      <c r="I146">
        <v>0</v>
      </c>
      <c r="J146">
        <v>3161</v>
      </c>
      <c r="K146">
        <v>15</v>
      </c>
      <c r="L146">
        <v>0</v>
      </c>
      <c r="M146" s="200">
        <v>7000000</v>
      </c>
      <c r="N146" s="200">
        <v>0</v>
      </c>
      <c r="O146" s="200">
        <v>7000000</v>
      </c>
      <c r="P146" s="200">
        <v>0</v>
      </c>
    </row>
    <row r="147" spans="1:16" hidden="1">
      <c r="A147">
        <v>1</v>
      </c>
      <c r="B147">
        <v>8126</v>
      </c>
      <c r="C147">
        <v>6702</v>
      </c>
      <c r="D147">
        <v>2</v>
      </c>
      <c r="E147">
        <v>1091940</v>
      </c>
      <c r="F147">
        <v>12</v>
      </c>
      <c r="G147">
        <v>509</v>
      </c>
      <c r="H147">
        <v>428</v>
      </c>
      <c r="I147">
        <v>0</v>
      </c>
      <c r="J147">
        <v>3161</v>
      </c>
      <c r="K147">
        <v>12</v>
      </c>
      <c r="L147">
        <v>0</v>
      </c>
      <c r="M147" s="200">
        <v>0</v>
      </c>
      <c r="N147" s="200">
        <v>0</v>
      </c>
      <c r="O147" s="200">
        <v>0</v>
      </c>
      <c r="P147" s="200">
        <v>0</v>
      </c>
    </row>
    <row r="148" spans="1:16">
      <c r="A148">
        <v>1</v>
      </c>
      <c r="B148">
        <v>8126</v>
      </c>
      <c r="C148">
        <v>6703</v>
      </c>
      <c r="D148">
        <v>2</v>
      </c>
      <c r="E148">
        <v>1009002</v>
      </c>
      <c r="F148">
        <v>12</v>
      </c>
      <c r="G148">
        <v>560</v>
      </c>
      <c r="H148">
        <v>341</v>
      </c>
      <c r="I148">
        <v>0</v>
      </c>
      <c r="J148">
        <v>3161</v>
      </c>
      <c r="K148">
        <v>12</v>
      </c>
      <c r="L148">
        <v>0</v>
      </c>
      <c r="M148" s="200">
        <v>0</v>
      </c>
      <c r="N148" s="200">
        <v>0</v>
      </c>
      <c r="O148" s="200">
        <v>0</v>
      </c>
      <c r="P148" s="200">
        <v>0</v>
      </c>
    </row>
    <row r="149" spans="1:16">
      <c r="A149">
        <v>1</v>
      </c>
      <c r="B149">
        <v>8126</v>
      </c>
      <c r="C149">
        <v>6703</v>
      </c>
      <c r="D149">
        <v>2</v>
      </c>
      <c r="E149">
        <v>1009002</v>
      </c>
      <c r="F149">
        <v>12</v>
      </c>
      <c r="G149">
        <v>560</v>
      </c>
      <c r="H149">
        <v>428</v>
      </c>
      <c r="I149">
        <v>0</v>
      </c>
      <c r="J149">
        <v>3161</v>
      </c>
      <c r="K149">
        <v>12</v>
      </c>
      <c r="L149">
        <v>0</v>
      </c>
      <c r="M149" s="200">
        <v>0</v>
      </c>
      <c r="N149" s="200">
        <v>0</v>
      </c>
      <c r="O149" s="200">
        <v>44450000</v>
      </c>
      <c r="P149" s="200">
        <v>-44450000</v>
      </c>
    </row>
    <row r="150" spans="1:16" hidden="1">
      <c r="A150">
        <v>1</v>
      </c>
      <c r="B150">
        <v>8126</v>
      </c>
      <c r="C150">
        <v>6703</v>
      </c>
      <c r="D150">
        <v>2</v>
      </c>
      <c r="E150">
        <v>1053798</v>
      </c>
      <c r="F150">
        <v>12</v>
      </c>
      <c r="G150">
        <v>560</v>
      </c>
      <c r="H150">
        <v>428</v>
      </c>
      <c r="I150">
        <v>0</v>
      </c>
      <c r="J150">
        <v>3161</v>
      </c>
      <c r="K150">
        <v>12</v>
      </c>
      <c r="L150">
        <v>0</v>
      </c>
      <c r="M150" s="200">
        <v>0</v>
      </c>
      <c r="N150" s="200">
        <v>0</v>
      </c>
      <c r="O150" s="200">
        <v>28250000</v>
      </c>
      <c r="P150" s="200">
        <v>-28250000</v>
      </c>
    </row>
    <row r="151" spans="1:16" hidden="1">
      <c r="A151">
        <v>1</v>
      </c>
      <c r="B151">
        <v>8126</v>
      </c>
      <c r="C151">
        <v>6703</v>
      </c>
      <c r="D151">
        <v>2</v>
      </c>
      <c r="E151">
        <v>1054198</v>
      </c>
      <c r="F151">
        <v>12</v>
      </c>
      <c r="G151">
        <v>560</v>
      </c>
      <c r="H151">
        <v>428</v>
      </c>
      <c r="I151">
        <v>0</v>
      </c>
      <c r="J151">
        <v>3161</v>
      </c>
      <c r="K151">
        <v>12</v>
      </c>
      <c r="L151">
        <v>0</v>
      </c>
      <c r="M151" s="200">
        <v>0</v>
      </c>
      <c r="N151" s="200">
        <v>0</v>
      </c>
      <c r="O151" s="200">
        <v>0</v>
      </c>
      <c r="P151" s="200">
        <v>0</v>
      </c>
    </row>
    <row r="152" spans="1:16" hidden="1">
      <c r="A152">
        <v>1</v>
      </c>
      <c r="B152">
        <v>8126</v>
      </c>
      <c r="C152">
        <v>6703</v>
      </c>
      <c r="D152">
        <v>2</v>
      </c>
      <c r="E152">
        <v>1054198</v>
      </c>
      <c r="F152">
        <v>12</v>
      </c>
      <c r="G152">
        <v>599</v>
      </c>
      <c r="H152">
        <v>428</v>
      </c>
      <c r="I152">
        <v>0</v>
      </c>
      <c r="J152">
        <v>3161</v>
      </c>
      <c r="K152">
        <v>12</v>
      </c>
      <c r="L152">
        <v>0</v>
      </c>
      <c r="M152" s="200">
        <v>0</v>
      </c>
      <c r="N152" s="200">
        <v>0</v>
      </c>
      <c r="O152" s="200">
        <v>35450000</v>
      </c>
      <c r="P152" s="200">
        <v>-35450000</v>
      </c>
    </row>
    <row r="153" spans="1:16" hidden="1">
      <c r="A153">
        <v>1</v>
      </c>
      <c r="B153">
        <v>8126</v>
      </c>
      <c r="C153">
        <v>6703</v>
      </c>
      <c r="D153">
        <v>2</v>
      </c>
      <c r="E153">
        <v>1068322</v>
      </c>
      <c r="F153">
        <v>12</v>
      </c>
      <c r="G153">
        <v>560</v>
      </c>
      <c r="H153">
        <v>428</v>
      </c>
      <c r="I153">
        <v>0</v>
      </c>
      <c r="J153">
        <v>3161</v>
      </c>
      <c r="K153">
        <v>12</v>
      </c>
      <c r="L153">
        <v>0</v>
      </c>
      <c r="M153" s="200">
        <v>0</v>
      </c>
      <c r="N153" s="200">
        <v>0</v>
      </c>
      <c r="O153" s="200">
        <v>0</v>
      </c>
      <c r="P153" s="200">
        <v>0</v>
      </c>
    </row>
    <row r="154" spans="1:16" hidden="1">
      <c r="A154">
        <v>1</v>
      </c>
      <c r="B154">
        <v>8126</v>
      </c>
      <c r="C154">
        <v>6703</v>
      </c>
      <c r="D154">
        <v>2</v>
      </c>
      <c r="E154">
        <v>1068322</v>
      </c>
      <c r="F154">
        <v>12</v>
      </c>
      <c r="G154">
        <v>560</v>
      </c>
      <c r="H154">
        <v>428</v>
      </c>
      <c r="I154">
        <v>0</v>
      </c>
      <c r="J154">
        <v>3161</v>
      </c>
      <c r="K154">
        <v>15</v>
      </c>
      <c r="L154">
        <v>0</v>
      </c>
      <c r="M154" s="200">
        <v>0</v>
      </c>
      <c r="N154" s="200">
        <v>0</v>
      </c>
      <c r="O154" s="200">
        <v>8100000</v>
      </c>
      <c r="P154" s="200">
        <v>-8100000</v>
      </c>
    </row>
    <row r="155" spans="1:16" hidden="1">
      <c r="A155">
        <v>1</v>
      </c>
      <c r="B155">
        <v>8126</v>
      </c>
      <c r="C155">
        <v>6703</v>
      </c>
      <c r="D155">
        <v>2</v>
      </c>
      <c r="E155">
        <v>1091940</v>
      </c>
      <c r="F155">
        <v>12</v>
      </c>
      <c r="G155">
        <v>509</v>
      </c>
      <c r="H155">
        <v>83</v>
      </c>
      <c r="I155">
        <v>0</v>
      </c>
      <c r="J155">
        <v>3161</v>
      </c>
      <c r="K155">
        <v>12</v>
      </c>
      <c r="L155">
        <v>0</v>
      </c>
      <c r="M155" s="200">
        <v>8000000</v>
      </c>
      <c r="N155" s="200">
        <v>0</v>
      </c>
      <c r="O155" s="200">
        <v>8000000</v>
      </c>
      <c r="P155" s="200">
        <v>0</v>
      </c>
    </row>
    <row r="156" spans="1:16" hidden="1">
      <c r="A156">
        <v>1</v>
      </c>
      <c r="B156">
        <v>8126</v>
      </c>
      <c r="C156">
        <v>6703</v>
      </c>
      <c r="D156">
        <v>2</v>
      </c>
      <c r="E156">
        <v>1091940</v>
      </c>
      <c r="F156">
        <v>12</v>
      </c>
      <c r="G156">
        <v>509</v>
      </c>
      <c r="H156">
        <v>351</v>
      </c>
      <c r="I156">
        <v>0</v>
      </c>
      <c r="J156">
        <v>3161</v>
      </c>
      <c r="K156">
        <v>12</v>
      </c>
      <c r="L156">
        <v>0</v>
      </c>
      <c r="M156" s="200">
        <v>1396552315</v>
      </c>
      <c r="N156" s="200">
        <v>0</v>
      </c>
      <c r="O156" s="200">
        <v>1396552315</v>
      </c>
      <c r="P156" s="200">
        <v>0</v>
      </c>
    </row>
    <row r="157" spans="1:16" hidden="1">
      <c r="A157">
        <v>1</v>
      </c>
      <c r="B157">
        <v>8126</v>
      </c>
      <c r="C157">
        <v>6703</v>
      </c>
      <c r="D157">
        <v>2</v>
      </c>
      <c r="E157">
        <v>1091940</v>
      </c>
      <c r="F157">
        <v>12</v>
      </c>
      <c r="G157">
        <v>509</v>
      </c>
      <c r="H157">
        <v>351</v>
      </c>
      <c r="I157">
        <v>0</v>
      </c>
      <c r="J157">
        <v>3161</v>
      </c>
      <c r="K157">
        <v>15</v>
      </c>
      <c r="L157">
        <v>0</v>
      </c>
      <c r="M157" s="200">
        <v>15000000</v>
      </c>
      <c r="N157" s="200">
        <v>0</v>
      </c>
      <c r="O157" s="200">
        <v>15000000</v>
      </c>
      <c r="P157" s="200">
        <v>0</v>
      </c>
    </row>
    <row r="158" spans="1:16" hidden="1">
      <c r="A158">
        <v>1</v>
      </c>
      <c r="B158">
        <v>8126</v>
      </c>
      <c r="C158">
        <v>6703</v>
      </c>
      <c r="D158">
        <v>2</v>
      </c>
      <c r="E158">
        <v>1091940</v>
      </c>
      <c r="F158">
        <v>12</v>
      </c>
      <c r="G158">
        <v>509</v>
      </c>
      <c r="H158">
        <v>428</v>
      </c>
      <c r="I158">
        <v>0</v>
      </c>
      <c r="J158">
        <v>3161</v>
      </c>
      <c r="K158">
        <v>12</v>
      </c>
      <c r="L158">
        <v>0</v>
      </c>
      <c r="M158" s="200">
        <v>0</v>
      </c>
      <c r="N158" s="200">
        <v>0</v>
      </c>
      <c r="O158" s="200">
        <v>0</v>
      </c>
      <c r="P158" s="200">
        <v>0</v>
      </c>
    </row>
    <row r="159" spans="1:16" hidden="1">
      <c r="A159">
        <v>1</v>
      </c>
      <c r="B159">
        <v>8126</v>
      </c>
      <c r="C159">
        <v>6749</v>
      </c>
      <c r="D159">
        <v>2</v>
      </c>
      <c r="E159">
        <v>1053629</v>
      </c>
      <c r="F159">
        <v>12</v>
      </c>
      <c r="G159">
        <v>560</v>
      </c>
      <c r="H159">
        <v>41</v>
      </c>
      <c r="I159">
        <v>0</v>
      </c>
      <c r="J159">
        <v>3161</v>
      </c>
      <c r="K159">
        <v>12</v>
      </c>
      <c r="L159">
        <v>0</v>
      </c>
      <c r="M159" s="200">
        <v>0</v>
      </c>
      <c r="N159" s="200">
        <v>0</v>
      </c>
      <c r="O159" s="200">
        <v>560000000</v>
      </c>
      <c r="P159" s="200">
        <v>-560000000</v>
      </c>
    </row>
    <row r="160" spans="1:16" hidden="1">
      <c r="A160">
        <v>1</v>
      </c>
      <c r="B160">
        <v>8126</v>
      </c>
      <c r="C160">
        <v>6749</v>
      </c>
      <c r="D160">
        <v>2</v>
      </c>
      <c r="E160">
        <v>1053630</v>
      </c>
      <c r="F160">
        <v>12</v>
      </c>
      <c r="G160">
        <v>560</v>
      </c>
      <c r="H160">
        <v>11</v>
      </c>
      <c r="I160">
        <v>0</v>
      </c>
      <c r="J160">
        <v>3161</v>
      </c>
      <c r="K160">
        <v>12</v>
      </c>
      <c r="L160">
        <v>0</v>
      </c>
      <c r="M160" s="200">
        <v>300000000</v>
      </c>
      <c r="N160" s="200">
        <v>0</v>
      </c>
      <c r="O160" s="200">
        <v>300000000</v>
      </c>
      <c r="P160" s="200">
        <v>0</v>
      </c>
    </row>
    <row r="161" spans="1:16" hidden="1">
      <c r="A161">
        <v>1</v>
      </c>
      <c r="B161">
        <v>8126</v>
      </c>
      <c r="C161">
        <v>6749</v>
      </c>
      <c r="D161">
        <v>2</v>
      </c>
      <c r="E161">
        <v>1091940</v>
      </c>
      <c r="F161">
        <v>12</v>
      </c>
      <c r="G161">
        <v>509</v>
      </c>
      <c r="H161">
        <v>351</v>
      </c>
      <c r="I161">
        <v>0</v>
      </c>
      <c r="J161">
        <v>3161</v>
      </c>
      <c r="K161">
        <v>12</v>
      </c>
      <c r="L161">
        <v>0</v>
      </c>
      <c r="M161" s="200">
        <v>31320000</v>
      </c>
      <c r="N161" s="200">
        <v>0</v>
      </c>
      <c r="O161" s="200">
        <v>31320000</v>
      </c>
      <c r="P161" s="200">
        <v>0</v>
      </c>
    </row>
    <row r="162" spans="1:16" hidden="1">
      <c r="A162">
        <v>1</v>
      </c>
      <c r="B162">
        <v>8126</v>
      </c>
      <c r="C162">
        <v>6749</v>
      </c>
      <c r="D162">
        <v>2</v>
      </c>
      <c r="E162">
        <v>1091940</v>
      </c>
      <c r="F162">
        <v>12</v>
      </c>
      <c r="G162">
        <v>509</v>
      </c>
      <c r="H162">
        <v>351</v>
      </c>
      <c r="I162">
        <v>0</v>
      </c>
      <c r="J162">
        <v>3161</v>
      </c>
      <c r="K162">
        <v>12</v>
      </c>
      <c r="L162">
        <v>502</v>
      </c>
      <c r="M162" s="200">
        <v>0</v>
      </c>
      <c r="N162" s="200">
        <v>0</v>
      </c>
      <c r="O162" s="200">
        <v>0</v>
      </c>
      <c r="P162" s="200">
        <v>0</v>
      </c>
    </row>
    <row r="163" spans="1:16" hidden="1">
      <c r="A163">
        <v>1</v>
      </c>
      <c r="B163">
        <v>8126</v>
      </c>
      <c r="C163">
        <v>6751</v>
      </c>
      <c r="D163">
        <v>2</v>
      </c>
      <c r="E163">
        <v>1091940</v>
      </c>
      <c r="F163">
        <v>12</v>
      </c>
      <c r="G163">
        <v>509</v>
      </c>
      <c r="H163">
        <v>351</v>
      </c>
      <c r="I163">
        <v>0</v>
      </c>
      <c r="J163">
        <v>3161</v>
      </c>
      <c r="K163">
        <v>12</v>
      </c>
      <c r="L163">
        <v>0</v>
      </c>
      <c r="M163" s="200">
        <v>21000000</v>
      </c>
      <c r="N163" s="200">
        <v>0</v>
      </c>
      <c r="O163" s="200">
        <v>21000000</v>
      </c>
      <c r="P163" s="200">
        <v>0</v>
      </c>
    </row>
    <row r="164" spans="1:16" hidden="1">
      <c r="A164">
        <v>1</v>
      </c>
      <c r="B164">
        <v>8126</v>
      </c>
      <c r="C164">
        <v>6758</v>
      </c>
      <c r="D164">
        <v>2</v>
      </c>
      <c r="E164">
        <v>1091940</v>
      </c>
      <c r="F164">
        <v>12</v>
      </c>
      <c r="G164">
        <v>509</v>
      </c>
      <c r="H164">
        <v>83</v>
      </c>
      <c r="I164">
        <v>0</v>
      </c>
      <c r="J164">
        <v>3161</v>
      </c>
      <c r="K164">
        <v>12</v>
      </c>
      <c r="L164">
        <v>0</v>
      </c>
      <c r="M164" s="200">
        <v>0</v>
      </c>
      <c r="N164" s="200">
        <v>0</v>
      </c>
      <c r="O164" s="200">
        <v>0</v>
      </c>
      <c r="P164" s="200">
        <v>0</v>
      </c>
    </row>
    <row r="165" spans="1:16" hidden="1">
      <c r="A165">
        <v>1</v>
      </c>
      <c r="B165">
        <v>8126</v>
      </c>
      <c r="C165">
        <v>6799</v>
      </c>
      <c r="D165">
        <v>2</v>
      </c>
      <c r="E165">
        <v>1091940</v>
      </c>
      <c r="F165">
        <v>12</v>
      </c>
      <c r="G165">
        <v>509</v>
      </c>
      <c r="H165">
        <v>83</v>
      </c>
      <c r="I165">
        <v>0</v>
      </c>
      <c r="J165">
        <v>3161</v>
      </c>
      <c r="K165">
        <v>12</v>
      </c>
      <c r="L165">
        <v>0</v>
      </c>
      <c r="M165" s="200">
        <v>633000000</v>
      </c>
      <c r="N165" s="200">
        <v>0</v>
      </c>
      <c r="O165" s="200">
        <v>633000000</v>
      </c>
      <c r="P165" s="200">
        <v>0</v>
      </c>
    </row>
    <row r="166" spans="1:16" hidden="1">
      <c r="A166">
        <v>1</v>
      </c>
      <c r="B166">
        <v>8126</v>
      </c>
      <c r="C166">
        <v>6799</v>
      </c>
      <c r="D166">
        <v>2</v>
      </c>
      <c r="E166">
        <v>1091940</v>
      </c>
      <c r="F166">
        <v>12</v>
      </c>
      <c r="G166">
        <v>509</v>
      </c>
      <c r="H166">
        <v>83</v>
      </c>
      <c r="I166">
        <v>0</v>
      </c>
      <c r="J166">
        <v>3161</v>
      </c>
      <c r="K166">
        <v>15</v>
      </c>
      <c r="L166">
        <v>0</v>
      </c>
      <c r="M166" s="200">
        <v>1000000000</v>
      </c>
      <c r="N166" s="200">
        <v>0</v>
      </c>
      <c r="O166" s="200">
        <v>1000000000</v>
      </c>
      <c r="P166" s="200">
        <v>0</v>
      </c>
    </row>
    <row r="167" spans="1:16" hidden="1">
      <c r="A167">
        <v>1</v>
      </c>
      <c r="B167">
        <v>8126</v>
      </c>
      <c r="C167">
        <v>6799</v>
      </c>
      <c r="D167">
        <v>2</v>
      </c>
      <c r="E167">
        <v>1091940</v>
      </c>
      <c r="F167">
        <v>12</v>
      </c>
      <c r="G167">
        <v>509</v>
      </c>
      <c r="H167">
        <v>351</v>
      </c>
      <c r="I167">
        <v>0</v>
      </c>
      <c r="J167">
        <v>3161</v>
      </c>
      <c r="K167">
        <v>12</v>
      </c>
      <c r="L167">
        <v>0</v>
      </c>
      <c r="M167" s="200">
        <v>104148000</v>
      </c>
      <c r="N167" s="200">
        <v>0</v>
      </c>
      <c r="O167" s="200">
        <v>104148000</v>
      </c>
      <c r="P167" s="200">
        <v>0</v>
      </c>
    </row>
    <row r="168" spans="1:16" hidden="1">
      <c r="A168">
        <v>1</v>
      </c>
      <c r="B168">
        <v>8126</v>
      </c>
      <c r="C168">
        <v>6849</v>
      </c>
      <c r="D168">
        <v>2</v>
      </c>
      <c r="E168">
        <v>1053629</v>
      </c>
      <c r="F168">
        <v>12</v>
      </c>
      <c r="G168">
        <v>560</v>
      </c>
      <c r="H168">
        <v>41</v>
      </c>
      <c r="I168">
        <v>0</v>
      </c>
      <c r="J168">
        <v>3161</v>
      </c>
      <c r="K168">
        <v>12</v>
      </c>
      <c r="L168">
        <v>0</v>
      </c>
      <c r="M168" s="200">
        <v>0</v>
      </c>
      <c r="N168" s="200">
        <v>0</v>
      </c>
      <c r="O168" s="200">
        <v>0</v>
      </c>
      <c r="P168" s="200">
        <v>0</v>
      </c>
    </row>
    <row r="169" spans="1:16" hidden="1">
      <c r="A169">
        <v>1</v>
      </c>
      <c r="B169">
        <v>8126</v>
      </c>
      <c r="C169">
        <v>6849</v>
      </c>
      <c r="D169">
        <v>2</v>
      </c>
      <c r="E169">
        <v>1053630</v>
      </c>
      <c r="F169">
        <v>12</v>
      </c>
      <c r="G169">
        <v>560</v>
      </c>
      <c r="H169">
        <v>11</v>
      </c>
      <c r="I169">
        <v>0</v>
      </c>
      <c r="J169">
        <v>3161</v>
      </c>
      <c r="K169">
        <v>12</v>
      </c>
      <c r="L169">
        <v>0</v>
      </c>
      <c r="M169" s="200">
        <v>0</v>
      </c>
      <c r="N169" s="200">
        <v>0</v>
      </c>
      <c r="O169" s="200">
        <v>0</v>
      </c>
      <c r="P169" s="200">
        <v>0</v>
      </c>
    </row>
    <row r="170" spans="1:16" hidden="1">
      <c r="A170">
        <v>1</v>
      </c>
      <c r="B170">
        <v>8126</v>
      </c>
      <c r="C170">
        <v>6899</v>
      </c>
      <c r="D170">
        <v>2</v>
      </c>
      <c r="E170">
        <v>1053629</v>
      </c>
      <c r="F170">
        <v>12</v>
      </c>
      <c r="G170">
        <v>560</v>
      </c>
      <c r="H170">
        <v>41</v>
      </c>
      <c r="I170">
        <v>0</v>
      </c>
      <c r="J170">
        <v>3161</v>
      </c>
      <c r="K170">
        <v>12</v>
      </c>
      <c r="L170">
        <v>0</v>
      </c>
      <c r="M170" s="200">
        <v>0</v>
      </c>
      <c r="N170" s="200">
        <v>0</v>
      </c>
      <c r="O170" s="200">
        <v>346000000</v>
      </c>
      <c r="P170" s="200">
        <v>-346000000</v>
      </c>
    </row>
    <row r="171" spans="1:16" hidden="1">
      <c r="A171">
        <v>1</v>
      </c>
      <c r="B171">
        <v>8126</v>
      </c>
      <c r="C171">
        <v>6899</v>
      </c>
      <c r="D171">
        <v>2</v>
      </c>
      <c r="E171">
        <v>1053630</v>
      </c>
      <c r="F171">
        <v>12</v>
      </c>
      <c r="G171">
        <v>560</v>
      </c>
      <c r="H171">
        <v>11</v>
      </c>
      <c r="I171">
        <v>0</v>
      </c>
      <c r="J171">
        <v>3161</v>
      </c>
      <c r="K171">
        <v>12</v>
      </c>
      <c r="L171">
        <v>0</v>
      </c>
      <c r="M171" s="200">
        <v>150000000</v>
      </c>
      <c r="N171" s="200">
        <v>0</v>
      </c>
      <c r="O171" s="200">
        <v>150000000</v>
      </c>
      <c r="P171" s="200">
        <v>0</v>
      </c>
    </row>
    <row r="172" spans="1:16" hidden="1">
      <c r="A172">
        <v>1</v>
      </c>
      <c r="B172">
        <v>8126</v>
      </c>
      <c r="C172">
        <v>6901</v>
      </c>
      <c r="D172">
        <v>2</v>
      </c>
      <c r="E172">
        <v>1053630</v>
      </c>
      <c r="F172">
        <v>12</v>
      </c>
      <c r="G172">
        <v>560</v>
      </c>
      <c r="H172">
        <v>11</v>
      </c>
      <c r="I172">
        <v>0</v>
      </c>
      <c r="J172">
        <v>3161</v>
      </c>
      <c r="K172">
        <v>12</v>
      </c>
      <c r="L172">
        <v>0</v>
      </c>
      <c r="M172" s="200">
        <v>0</v>
      </c>
      <c r="N172" s="200">
        <v>0</v>
      </c>
      <c r="O172" s="200">
        <v>0</v>
      </c>
      <c r="P172" s="200">
        <v>0</v>
      </c>
    </row>
    <row r="173" spans="1:16" hidden="1">
      <c r="A173">
        <v>1</v>
      </c>
      <c r="B173">
        <v>8126</v>
      </c>
      <c r="C173">
        <v>6901</v>
      </c>
      <c r="D173">
        <v>2</v>
      </c>
      <c r="E173">
        <v>1091940</v>
      </c>
      <c r="F173">
        <v>12</v>
      </c>
      <c r="G173">
        <v>509</v>
      </c>
      <c r="H173">
        <v>351</v>
      </c>
      <c r="I173">
        <v>0</v>
      </c>
      <c r="J173">
        <v>3161</v>
      </c>
      <c r="K173">
        <v>12</v>
      </c>
      <c r="L173">
        <v>0</v>
      </c>
      <c r="M173" s="200">
        <v>349993135</v>
      </c>
      <c r="N173" s="200">
        <v>0</v>
      </c>
      <c r="O173" s="200">
        <v>349993135</v>
      </c>
      <c r="P173" s="200">
        <v>0</v>
      </c>
    </row>
    <row r="174" spans="1:16" hidden="1">
      <c r="A174">
        <v>1</v>
      </c>
      <c r="B174">
        <v>8126</v>
      </c>
      <c r="C174">
        <v>6902</v>
      </c>
      <c r="D174">
        <v>2</v>
      </c>
      <c r="E174">
        <v>1091940</v>
      </c>
      <c r="F174">
        <v>12</v>
      </c>
      <c r="G174">
        <v>509</v>
      </c>
      <c r="H174">
        <v>351</v>
      </c>
      <c r="I174">
        <v>0</v>
      </c>
      <c r="J174">
        <v>3161</v>
      </c>
      <c r="K174">
        <v>12</v>
      </c>
      <c r="L174">
        <v>0</v>
      </c>
      <c r="M174" s="200">
        <v>399998909</v>
      </c>
      <c r="N174" s="200">
        <v>0</v>
      </c>
      <c r="O174" s="200">
        <v>399998909</v>
      </c>
      <c r="P174" s="200">
        <v>0</v>
      </c>
    </row>
    <row r="175" spans="1:16" hidden="1">
      <c r="A175">
        <v>1</v>
      </c>
      <c r="B175">
        <v>8126</v>
      </c>
      <c r="C175">
        <v>6905</v>
      </c>
      <c r="D175">
        <v>2</v>
      </c>
      <c r="E175">
        <v>1091940</v>
      </c>
      <c r="F175">
        <v>12</v>
      </c>
      <c r="G175">
        <v>509</v>
      </c>
      <c r="H175">
        <v>351</v>
      </c>
      <c r="I175">
        <v>0</v>
      </c>
      <c r="J175">
        <v>3161</v>
      </c>
      <c r="K175">
        <v>12</v>
      </c>
      <c r="L175">
        <v>0</v>
      </c>
      <c r="M175" s="200">
        <v>50000000</v>
      </c>
      <c r="N175" s="200">
        <v>0</v>
      </c>
      <c r="O175" s="200">
        <v>50000000</v>
      </c>
      <c r="P175" s="200">
        <v>0</v>
      </c>
    </row>
    <row r="176" spans="1:16" hidden="1">
      <c r="A176">
        <v>1</v>
      </c>
      <c r="B176">
        <v>8126</v>
      </c>
      <c r="C176">
        <v>6907</v>
      </c>
      <c r="D176">
        <v>2</v>
      </c>
      <c r="E176">
        <v>1053630</v>
      </c>
      <c r="F176">
        <v>12</v>
      </c>
      <c r="G176">
        <v>560</v>
      </c>
      <c r="H176">
        <v>11</v>
      </c>
      <c r="I176">
        <v>0</v>
      </c>
      <c r="J176">
        <v>3161</v>
      </c>
      <c r="K176">
        <v>12</v>
      </c>
      <c r="L176">
        <v>0</v>
      </c>
      <c r="M176" s="200">
        <v>2927331000</v>
      </c>
      <c r="N176" s="200">
        <v>0</v>
      </c>
      <c r="O176" s="200">
        <v>2927331000</v>
      </c>
      <c r="P176" s="200">
        <v>0</v>
      </c>
    </row>
    <row r="177" spans="1:16" hidden="1">
      <c r="A177">
        <v>1</v>
      </c>
      <c r="B177">
        <v>8126</v>
      </c>
      <c r="C177">
        <v>6907</v>
      </c>
      <c r="D177">
        <v>2</v>
      </c>
      <c r="E177">
        <v>1091940</v>
      </c>
      <c r="F177">
        <v>12</v>
      </c>
      <c r="G177">
        <v>509</v>
      </c>
      <c r="H177">
        <v>351</v>
      </c>
      <c r="I177">
        <v>0</v>
      </c>
      <c r="J177">
        <v>3161</v>
      </c>
      <c r="K177">
        <v>12</v>
      </c>
      <c r="L177">
        <v>0</v>
      </c>
      <c r="M177" s="200">
        <v>883676393</v>
      </c>
      <c r="N177" s="200">
        <v>0</v>
      </c>
      <c r="O177" s="200">
        <v>883676393</v>
      </c>
      <c r="P177" s="200">
        <v>0</v>
      </c>
    </row>
    <row r="178" spans="1:16" hidden="1">
      <c r="A178">
        <v>1</v>
      </c>
      <c r="B178">
        <v>8126</v>
      </c>
      <c r="C178">
        <v>6913</v>
      </c>
      <c r="D178">
        <v>2</v>
      </c>
      <c r="E178">
        <v>1068322</v>
      </c>
      <c r="F178">
        <v>12</v>
      </c>
      <c r="G178">
        <v>560</v>
      </c>
      <c r="H178">
        <v>428</v>
      </c>
      <c r="I178">
        <v>0</v>
      </c>
      <c r="J178">
        <v>3161</v>
      </c>
      <c r="K178">
        <v>15</v>
      </c>
      <c r="L178">
        <v>0</v>
      </c>
      <c r="M178" s="200">
        <v>0</v>
      </c>
      <c r="N178" s="200">
        <v>0</v>
      </c>
      <c r="O178" s="200">
        <v>5560000</v>
      </c>
      <c r="P178" s="200">
        <v>-5560000</v>
      </c>
    </row>
    <row r="179" spans="1:16" hidden="1">
      <c r="A179">
        <v>1</v>
      </c>
      <c r="B179">
        <v>8126</v>
      </c>
      <c r="C179">
        <v>6922</v>
      </c>
      <c r="D179">
        <v>2</v>
      </c>
      <c r="E179">
        <v>1053630</v>
      </c>
      <c r="F179">
        <v>12</v>
      </c>
      <c r="G179">
        <v>560</v>
      </c>
      <c r="H179">
        <v>11</v>
      </c>
      <c r="I179">
        <v>0</v>
      </c>
      <c r="J179">
        <v>3161</v>
      </c>
      <c r="K179">
        <v>12</v>
      </c>
      <c r="L179">
        <v>0</v>
      </c>
      <c r="M179" s="200">
        <v>0</v>
      </c>
      <c r="N179" s="200">
        <v>0</v>
      </c>
      <c r="O179" s="200">
        <v>0</v>
      </c>
      <c r="P179" s="200">
        <v>0</v>
      </c>
    </row>
    <row r="180" spans="1:16" hidden="1">
      <c r="A180">
        <v>1</v>
      </c>
      <c r="B180">
        <v>8126</v>
      </c>
      <c r="C180">
        <v>6922</v>
      </c>
      <c r="D180">
        <v>2</v>
      </c>
      <c r="E180">
        <v>1118660</v>
      </c>
      <c r="F180">
        <v>12</v>
      </c>
      <c r="G180">
        <v>421</v>
      </c>
      <c r="H180">
        <v>292</v>
      </c>
      <c r="I180">
        <v>0</v>
      </c>
      <c r="J180">
        <v>3161</v>
      </c>
      <c r="K180">
        <v>15</v>
      </c>
      <c r="L180">
        <v>0</v>
      </c>
      <c r="M180" s="200">
        <v>0</v>
      </c>
      <c r="N180" s="200">
        <v>0</v>
      </c>
      <c r="O180" s="200">
        <v>0</v>
      </c>
      <c r="P180" s="200">
        <v>0</v>
      </c>
    </row>
    <row r="181" spans="1:16" hidden="1">
      <c r="A181">
        <v>1</v>
      </c>
      <c r="B181">
        <v>8126</v>
      </c>
      <c r="C181">
        <v>6949</v>
      </c>
      <c r="D181">
        <v>2</v>
      </c>
      <c r="E181">
        <v>1053629</v>
      </c>
      <c r="F181">
        <v>12</v>
      </c>
      <c r="G181">
        <v>560</v>
      </c>
      <c r="H181">
        <v>41</v>
      </c>
      <c r="I181">
        <v>0</v>
      </c>
      <c r="J181">
        <v>3161</v>
      </c>
      <c r="K181">
        <v>12</v>
      </c>
      <c r="L181">
        <v>0</v>
      </c>
      <c r="M181" s="200">
        <v>0</v>
      </c>
      <c r="N181" s="200">
        <v>0</v>
      </c>
      <c r="O181" s="200">
        <v>3372000000</v>
      </c>
      <c r="P181" s="200">
        <v>-3372000000</v>
      </c>
    </row>
    <row r="182" spans="1:16" hidden="1">
      <c r="A182">
        <v>1</v>
      </c>
      <c r="B182">
        <v>8126</v>
      </c>
      <c r="C182">
        <v>6949</v>
      </c>
      <c r="D182">
        <v>2</v>
      </c>
      <c r="E182">
        <v>1053630</v>
      </c>
      <c r="F182">
        <v>12</v>
      </c>
      <c r="G182">
        <v>560</v>
      </c>
      <c r="H182">
        <v>11</v>
      </c>
      <c r="I182">
        <v>0</v>
      </c>
      <c r="J182">
        <v>3161</v>
      </c>
      <c r="K182">
        <v>12</v>
      </c>
      <c r="L182">
        <v>0</v>
      </c>
      <c r="M182" s="200">
        <v>2565000000</v>
      </c>
      <c r="N182" s="200">
        <v>0</v>
      </c>
      <c r="O182" s="200">
        <v>2565000000</v>
      </c>
      <c r="P182" s="200">
        <v>0</v>
      </c>
    </row>
    <row r="183" spans="1:16" hidden="1">
      <c r="A183">
        <v>1</v>
      </c>
      <c r="B183">
        <v>8126</v>
      </c>
      <c r="C183">
        <v>6949</v>
      </c>
      <c r="D183">
        <v>2</v>
      </c>
      <c r="E183">
        <v>1053630</v>
      </c>
      <c r="F183">
        <v>12</v>
      </c>
      <c r="G183">
        <v>560</v>
      </c>
      <c r="H183">
        <v>11</v>
      </c>
      <c r="I183">
        <v>0</v>
      </c>
      <c r="J183">
        <v>3161</v>
      </c>
      <c r="K183">
        <v>15</v>
      </c>
      <c r="L183">
        <v>0</v>
      </c>
      <c r="M183" s="200">
        <v>1623380000</v>
      </c>
      <c r="N183" s="200">
        <v>0</v>
      </c>
      <c r="O183" s="200">
        <v>1623380000</v>
      </c>
      <c r="P183" s="200">
        <v>0</v>
      </c>
    </row>
    <row r="184" spans="1:16" hidden="1">
      <c r="A184">
        <v>1</v>
      </c>
      <c r="B184">
        <v>8126</v>
      </c>
      <c r="C184">
        <v>6949</v>
      </c>
      <c r="D184">
        <v>2</v>
      </c>
      <c r="E184">
        <v>1091940</v>
      </c>
      <c r="F184">
        <v>12</v>
      </c>
      <c r="G184">
        <v>509</v>
      </c>
      <c r="H184">
        <v>351</v>
      </c>
      <c r="I184">
        <v>0</v>
      </c>
      <c r="J184">
        <v>3161</v>
      </c>
      <c r="K184">
        <v>12</v>
      </c>
      <c r="L184">
        <v>0</v>
      </c>
      <c r="M184" s="200">
        <v>0</v>
      </c>
      <c r="N184" s="200">
        <v>0</v>
      </c>
      <c r="O184" s="200">
        <v>0</v>
      </c>
      <c r="P184" s="200">
        <v>0</v>
      </c>
    </row>
    <row r="185" spans="1:16" hidden="1">
      <c r="A185">
        <v>1</v>
      </c>
      <c r="B185">
        <v>8126</v>
      </c>
      <c r="C185">
        <v>6949</v>
      </c>
      <c r="D185">
        <v>2</v>
      </c>
      <c r="E185">
        <v>1091940</v>
      </c>
      <c r="F185">
        <v>12</v>
      </c>
      <c r="G185">
        <v>509</v>
      </c>
      <c r="H185">
        <v>351</v>
      </c>
      <c r="I185">
        <v>0</v>
      </c>
      <c r="J185">
        <v>3161</v>
      </c>
      <c r="K185">
        <v>15</v>
      </c>
      <c r="L185">
        <v>0</v>
      </c>
      <c r="M185" s="200">
        <v>175000000</v>
      </c>
      <c r="N185" s="200">
        <v>0</v>
      </c>
      <c r="O185" s="200">
        <v>175000000</v>
      </c>
      <c r="P185" s="200">
        <v>0</v>
      </c>
    </row>
    <row r="186" spans="1:16" hidden="1">
      <c r="A186">
        <v>1</v>
      </c>
      <c r="B186">
        <v>8126</v>
      </c>
      <c r="C186">
        <v>6949</v>
      </c>
      <c r="D186">
        <v>2</v>
      </c>
      <c r="E186">
        <v>3001133</v>
      </c>
      <c r="F186">
        <v>12</v>
      </c>
      <c r="G186">
        <v>599</v>
      </c>
      <c r="H186">
        <v>139</v>
      </c>
      <c r="I186">
        <v>0</v>
      </c>
      <c r="J186">
        <v>3161</v>
      </c>
      <c r="K186">
        <v>12</v>
      </c>
      <c r="L186">
        <v>0</v>
      </c>
      <c r="M186" s="200">
        <v>0</v>
      </c>
      <c r="N186" s="200">
        <v>0</v>
      </c>
      <c r="O186" s="200">
        <v>39867740000</v>
      </c>
      <c r="P186" s="200">
        <v>-39867740000</v>
      </c>
    </row>
    <row r="187" spans="1:16" hidden="1">
      <c r="A187">
        <v>1</v>
      </c>
      <c r="B187">
        <v>8126</v>
      </c>
      <c r="C187">
        <v>6949</v>
      </c>
      <c r="D187">
        <v>2</v>
      </c>
      <c r="E187">
        <v>3018552</v>
      </c>
      <c r="F187">
        <v>12</v>
      </c>
      <c r="G187">
        <v>515</v>
      </c>
      <c r="H187">
        <v>428</v>
      </c>
      <c r="I187">
        <v>0</v>
      </c>
      <c r="J187">
        <v>3161</v>
      </c>
      <c r="K187">
        <v>12</v>
      </c>
      <c r="L187">
        <v>0</v>
      </c>
      <c r="M187" s="200">
        <v>0</v>
      </c>
      <c r="N187" s="200">
        <v>0</v>
      </c>
      <c r="O187" s="200">
        <v>4472603000</v>
      </c>
      <c r="P187" s="200">
        <v>-4472603000</v>
      </c>
    </row>
    <row r="188" spans="1:16" hidden="1">
      <c r="A188">
        <v>1</v>
      </c>
      <c r="B188">
        <v>8126</v>
      </c>
      <c r="C188">
        <v>6949</v>
      </c>
      <c r="D188">
        <v>2</v>
      </c>
      <c r="E188">
        <v>3018552</v>
      </c>
      <c r="F188">
        <v>12</v>
      </c>
      <c r="G188">
        <v>599</v>
      </c>
      <c r="H188">
        <v>428</v>
      </c>
      <c r="I188">
        <v>0</v>
      </c>
      <c r="J188">
        <v>3161</v>
      </c>
      <c r="K188">
        <v>12</v>
      </c>
      <c r="L188">
        <v>0</v>
      </c>
      <c r="M188" s="200">
        <v>0</v>
      </c>
      <c r="N188" s="200">
        <v>0</v>
      </c>
      <c r="O188" s="200">
        <v>0</v>
      </c>
      <c r="P188" s="200">
        <v>0</v>
      </c>
    </row>
    <row r="189" spans="1:16" hidden="1">
      <c r="A189">
        <v>1</v>
      </c>
      <c r="B189">
        <v>8126</v>
      </c>
      <c r="C189">
        <v>6949</v>
      </c>
      <c r="D189">
        <v>2</v>
      </c>
      <c r="E189">
        <v>9037749</v>
      </c>
      <c r="F189">
        <v>12</v>
      </c>
      <c r="G189">
        <v>515</v>
      </c>
      <c r="H189">
        <v>428</v>
      </c>
      <c r="I189">
        <v>0</v>
      </c>
      <c r="J189">
        <v>3161</v>
      </c>
      <c r="K189">
        <v>12</v>
      </c>
      <c r="L189">
        <v>0</v>
      </c>
      <c r="M189" s="200">
        <v>0</v>
      </c>
      <c r="N189" s="200">
        <v>0</v>
      </c>
      <c r="O189" s="200">
        <v>0</v>
      </c>
      <c r="P189" s="200">
        <v>0</v>
      </c>
    </row>
    <row r="190" spans="1:16" hidden="1">
      <c r="A190">
        <v>1</v>
      </c>
      <c r="B190">
        <v>8126</v>
      </c>
      <c r="C190">
        <v>6951</v>
      </c>
      <c r="D190">
        <v>2</v>
      </c>
      <c r="E190">
        <v>3018552</v>
      </c>
      <c r="F190">
        <v>12</v>
      </c>
      <c r="G190">
        <v>515</v>
      </c>
      <c r="H190">
        <v>361</v>
      </c>
      <c r="I190">
        <v>0</v>
      </c>
      <c r="J190">
        <v>3161</v>
      </c>
      <c r="K190">
        <v>12</v>
      </c>
      <c r="L190">
        <v>0</v>
      </c>
      <c r="M190" s="200">
        <v>0</v>
      </c>
      <c r="N190" s="200">
        <v>0</v>
      </c>
      <c r="O190" s="200">
        <v>0</v>
      </c>
      <c r="P190" s="200">
        <v>0</v>
      </c>
    </row>
    <row r="191" spans="1:16" hidden="1">
      <c r="A191">
        <v>1</v>
      </c>
      <c r="B191">
        <v>8126</v>
      </c>
      <c r="C191">
        <v>6951</v>
      </c>
      <c r="D191">
        <v>2</v>
      </c>
      <c r="E191">
        <v>3018552</v>
      </c>
      <c r="F191">
        <v>12</v>
      </c>
      <c r="G191">
        <v>515</v>
      </c>
      <c r="H191">
        <v>361</v>
      </c>
      <c r="I191">
        <v>0</v>
      </c>
      <c r="J191">
        <v>3161</v>
      </c>
      <c r="K191">
        <v>12</v>
      </c>
      <c r="L191">
        <v>502</v>
      </c>
      <c r="M191" s="200">
        <v>0</v>
      </c>
      <c r="N191" s="200">
        <v>0</v>
      </c>
      <c r="O191" s="200">
        <v>0</v>
      </c>
      <c r="P191" s="200">
        <v>0</v>
      </c>
    </row>
    <row r="192" spans="1:16" hidden="1">
      <c r="A192">
        <v>1</v>
      </c>
      <c r="B192">
        <v>8126</v>
      </c>
      <c r="C192">
        <v>6951</v>
      </c>
      <c r="D192">
        <v>2</v>
      </c>
      <c r="E192">
        <v>3018552</v>
      </c>
      <c r="F192">
        <v>12</v>
      </c>
      <c r="G192">
        <v>515</v>
      </c>
      <c r="H192">
        <v>428</v>
      </c>
      <c r="I192">
        <v>0</v>
      </c>
      <c r="J192">
        <v>3161</v>
      </c>
      <c r="K192">
        <v>12</v>
      </c>
      <c r="L192">
        <v>0</v>
      </c>
      <c r="M192" s="200">
        <v>0</v>
      </c>
      <c r="N192" s="200">
        <v>0</v>
      </c>
      <c r="O192" s="200">
        <v>0</v>
      </c>
      <c r="P192" s="200">
        <v>0</v>
      </c>
    </row>
    <row r="193" spans="1:16" hidden="1">
      <c r="A193">
        <v>1</v>
      </c>
      <c r="B193">
        <v>8126</v>
      </c>
      <c r="C193">
        <v>6951</v>
      </c>
      <c r="D193">
        <v>2</v>
      </c>
      <c r="E193">
        <v>9037749</v>
      </c>
      <c r="F193">
        <v>12</v>
      </c>
      <c r="G193">
        <v>515</v>
      </c>
      <c r="H193">
        <v>361</v>
      </c>
      <c r="I193">
        <v>0</v>
      </c>
      <c r="J193">
        <v>3161</v>
      </c>
      <c r="K193">
        <v>12</v>
      </c>
      <c r="L193">
        <v>0</v>
      </c>
      <c r="M193" s="200">
        <v>0</v>
      </c>
      <c r="N193" s="200">
        <v>0</v>
      </c>
      <c r="O193" s="200">
        <v>0</v>
      </c>
      <c r="P193" s="200">
        <v>0</v>
      </c>
    </row>
    <row r="194" spans="1:16" hidden="1">
      <c r="A194">
        <v>1</v>
      </c>
      <c r="B194">
        <v>8126</v>
      </c>
      <c r="C194">
        <v>6951</v>
      </c>
      <c r="D194">
        <v>2</v>
      </c>
      <c r="E194">
        <v>9037749</v>
      </c>
      <c r="F194">
        <v>12</v>
      </c>
      <c r="G194">
        <v>515</v>
      </c>
      <c r="H194">
        <v>361</v>
      </c>
      <c r="I194">
        <v>0</v>
      </c>
      <c r="J194">
        <v>3161</v>
      </c>
      <c r="K194">
        <v>12</v>
      </c>
      <c r="L194">
        <v>502</v>
      </c>
      <c r="M194" s="200">
        <v>0</v>
      </c>
      <c r="N194" s="200">
        <v>0</v>
      </c>
      <c r="O194" s="200">
        <v>0</v>
      </c>
      <c r="P194" s="200">
        <v>0</v>
      </c>
    </row>
    <row r="195" spans="1:16" hidden="1">
      <c r="A195">
        <v>1</v>
      </c>
      <c r="B195">
        <v>8126</v>
      </c>
      <c r="C195">
        <v>6955</v>
      </c>
      <c r="D195">
        <v>2</v>
      </c>
      <c r="E195">
        <v>1053629</v>
      </c>
      <c r="F195">
        <v>12</v>
      </c>
      <c r="G195">
        <v>560</v>
      </c>
      <c r="H195">
        <v>41</v>
      </c>
      <c r="I195">
        <v>0</v>
      </c>
      <c r="J195">
        <v>3161</v>
      </c>
      <c r="K195">
        <v>12</v>
      </c>
      <c r="L195">
        <v>0</v>
      </c>
      <c r="M195" s="200">
        <v>0</v>
      </c>
      <c r="N195" s="200">
        <v>0</v>
      </c>
      <c r="O195" s="200">
        <v>120000000</v>
      </c>
      <c r="P195" s="200">
        <v>-120000000</v>
      </c>
    </row>
    <row r="196" spans="1:16" hidden="1">
      <c r="A196">
        <v>1</v>
      </c>
      <c r="B196">
        <v>8126</v>
      </c>
      <c r="C196">
        <v>6955</v>
      </c>
      <c r="D196">
        <v>2</v>
      </c>
      <c r="E196">
        <v>1091940</v>
      </c>
      <c r="F196">
        <v>12</v>
      </c>
      <c r="G196">
        <v>509</v>
      </c>
      <c r="H196">
        <v>351</v>
      </c>
      <c r="I196">
        <v>0</v>
      </c>
      <c r="J196">
        <v>3161</v>
      </c>
      <c r="K196">
        <v>12</v>
      </c>
      <c r="L196">
        <v>0</v>
      </c>
      <c r="M196" s="200">
        <v>0</v>
      </c>
      <c r="N196" s="200">
        <v>0</v>
      </c>
      <c r="O196" s="200">
        <v>0</v>
      </c>
      <c r="P196" s="200">
        <v>0</v>
      </c>
    </row>
    <row r="197" spans="1:16" hidden="1">
      <c r="A197">
        <v>1</v>
      </c>
      <c r="B197">
        <v>8126</v>
      </c>
      <c r="C197">
        <v>6955</v>
      </c>
      <c r="D197">
        <v>2</v>
      </c>
      <c r="E197">
        <v>3018552</v>
      </c>
      <c r="F197">
        <v>12</v>
      </c>
      <c r="G197">
        <v>515</v>
      </c>
      <c r="H197">
        <v>428</v>
      </c>
      <c r="I197">
        <v>0</v>
      </c>
      <c r="J197">
        <v>3161</v>
      </c>
      <c r="K197">
        <v>12</v>
      </c>
      <c r="L197">
        <v>0</v>
      </c>
      <c r="M197" s="200">
        <v>0</v>
      </c>
      <c r="N197" s="200">
        <v>0</v>
      </c>
      <c r="O197" s="200">
        <v>0</v>
      </c>
      <c r="P197" s="200">
        <v>0</v>
      </c>
    </row>
    <row r="198" spans="1:16" hidden="1">
      <c r="A198">
        <v>1</v>
      </c>
      <c r="B198">
        <v>8126</v>
      </c>
      <c r="C198">
        <v>6956</v>
      </c>
      <c r="D198">
        <v>2</v>
      </c>
      <c r="E198">
        <v>1091940</v>
      </c>
      <c r="F198">
        <v>12</v>
      </c>
      <c r="G198">
        <v>509</v>
      </c>
      <c r="H198">
        <v>351</v>
      </c>
      <c r="I198">
        <v>0</v>
      </c>
      <c r="J198">
        <v>3161</v>
      </c>
      <c r="K198">
        <v>15</v>
      </c>
      <c r="L198">
        <v>0</v>
      </c>
      <c r="M198" s="200">
        <v>2680000000</v>
      </c>
      <c r="N198" s="200">
        <v>0</v>
      </c>
      <c r="O198" s="200">
        <v>2680000000</v>
      </c>
      <c r="P198" s="200">
        <v>0</v>
      </c>
    </row>
    <row r="199" spans="1:16" hidden="1">
      <c r="A199">
        <v>1</v>
      </c>
      <c r="B199">
        <v>8126</v>
      </c>
      <c r="C199">
        <v>6999</v>
      </c>
      <c r="D199">
        <v>2</v>
      </c>
      <c r="E199">
        <v>1053629</v>
      </c>
      <c r="F199">
        <v>12</v>
      </c>
      <c r="G199">
        <v>560</v>
      </c>
      <c r="H199">
        <v>41</v>
      </c>
      <c r="I199">
        <v>0</v>
      </c>
      <c r="J199">
        <v>3161</v>
      </c>
      <c r="K199">
        <v>12</v>
      </c>
      <c r="L199">
        <v>0</v>
      </c>
      <c r="M199" s="200">
        <v>0</v>
      </c>
      <c r="N199" s="200">
        <v>0</v>
      </c>
      <c r="O199" s="200">
        <v>8169000000</v>
      </c>
      <c r="P199" s="200">
        <v>-8169000000</v>
      </c>
    </row>
    <row r="200" spans="1:16" hidden="1">
      <c r="A200">
        <v>1</v>
      </c>
      <c r="B200">
        <v>8126</v>
      </c>
      <c r="C200">
        <v>6999</v>
      </c>
      <c r="D200">
        <v>2</v>
      </c>
      <c r="E200">
        <v>1053630</v>
      </c>
      <c r="F200">
        <v>12</v>
      </c>
      <c r="G200">
        <v>560</v>
      </c>
      <c r="H200">
        <v>11</v>
      </c>
      <c r="I200">
        <v>0</v>
      </c>
      <c r="J200">
        <v>3161</v>
      </c>
      <c r="K200">
        <v>12</v>
      </c>
      <c r="L200">
        <v>0</v>
      </c>
      <c r="M200" s="200">
        <v>700000000</v>
      </c>
      <c r="N200" s="200">
        <v>0</v>
      </c>
      <c r="O200" s="200">
        <v>700000000</v>
      </c>
      <c r="P200" s="200">
        <v>0</v>
      </c>
    </row>
    <row r="201" spans="1:16" hidden="1">
      <c r="A201">
        <v>1</v>
      </c>
      <c r="B201">
        <v>8126</v>
      </c>
      <c r="C201">
        <v>6999</v>
      </c>
      <c r="D201">
        <v>2</v>
      </c>
      <c r="E201">
        <v>1053630</v>
      </c>
      <c r="F201">
        <v>12</v>
      </c>
      <c r="G201">
        <v>560</v>
      </c>
      <c r="H201">
        <v>11</v>
      </c>
      <c r="I201">
        <v>0</v>
      </c>
      <c r="J201">
        <v>3161</v>
      </c>
      <c r="K201">
        <v>15</v>
      </c>
      <c r="L201">
        <v>0</v>
      </c>
      <c r="M201" s="200">
        <v>1235000000</v>
      </c>
      <c r="N201" s="200">
        <v>0</v>
      </c>
      <c r="O201" s="200">
        <v>1235000000</v>
      </c>
      <c r="P201" s="200">
        <v>0</v>
      </c>
    </row>
    <row r="202" spans="1:16" hidden="1">
      <c r="A202">
        <v>1</v>
      </c>
      <c r="B202">
        <v>8126</v>
      </c>
      <c r="C202">
        <v>6999</v>
      </c>
      <c r="D202">
        <v>2</v>
      </c>
      <c r="E202">
        <v>1090940</v>
      </c>
      <c r="F202">
        <v>12</v>
      </c>
      <c r="G202">
        <v>509</v>
      </c>
      <c r="H202">
        <v>351</v>
      </c>
      <c r="I202">
        <v>0</v>
      </c>
      <c r="J202">
        <v>3161</v>
      </c>
      <c r="K202">
        <v>12</v>
      </c>
      <c r="L202">
        <v>0</v>
      </c>
      <c r="M202" s="200">
        <v>0</v>
      </c>
      <c r="N202" s="200">
        <v>0</v>
      </c>
      <c r="O202" s="200">
        <v>0</v>
      </c>
      <c r="P202" s="200">
        <v>0</v>
      </c>
    </row>
    <row r="203" spans="1:16" hidden="1">
      <c r="A203">
        <v>1</v>
      </c>
      <c r="B203">
        <v>8126</v>
      </c>
      <c r="C203">
        <v>6999</v>
      </c>
      <c r="D203">
        <v>2</v>
      </c>
      <c r="E203">
        <v>1091940</v>
      </c>
      <c r="F203">
        <v>12</v>
      </c>
      <c r="G203">
        <v>509</v>
      </c>
      <c r="H203">
        <v>351</v>
      </c>
      <c r="I203">
        <v>0</v>
      </c>
      <c r="J203">
        <v>3161</v>
      </c>
      <c r="K203">
        <v>12</v>
      </c>
      <c r="L203">
        <v>0</v>
      </c>
      <c r="M203" s="200">
        <v>403680500</v>
      </c>
      <c r="N203" s="200">
        <v>0</v>
      </c>
      <c r="O203" s="200">
        <v>403680500</v>
      </c>
      <c r="P203" s="200">
        <v>0</v>
      </c>
    </row>
    <row r="204" spans="1:16" hidden="1">
      <c r="A204">
        <v>1</v>
      </c>
      <c r="B204">
        <v>8126</v>
      </c>
      <c r="C204">
        <v>6999</v>
      </c>
      <c r="D204">
        <v>2</v>
      </c>
      <c r="E204">
        <v>1091940</v>
      </c>
      <c r="F204">
        <v>12</v>
      </c>
      <c r="G204">
        <v>509</v>
      </c>
      <c r="H204">
        <v>351</v>
      </c>
      <c r="I204">
        <v>0</v>
      </c>
      <c r="J204">
        <v>3161</v>
      </c>
      <c r="K204">
        <v>12</v>
      </c>
      <c r="L204">
        <v>502</v>
      </c>
      <c r="M204" s="200">
        <v>0</v>
      </c>
      <c r="N204" s="200">
        <v>0</v>
      </c>
      <c r="O204" s="200">
        <v>0</v>
      </c>
      <c r="P204" s="200">
        <v>0</v>
      </c>
    </row>
    <row r="205" spans="1:16" hidden="1">
      <c r="A205">
        <v>1</v>
      </c>
      <c r="B205">
        <v>8126</v>
      </c>
      <c r="C205">
        <v>6999</v>
      </c>
      <c r="D205">
        <v>2</v>
      </c>
      <c r="E205">
        <v>1091940</v>
      </c>
      <c r="F205">
        <v>12</v>
      </c>
      <c r="G205">
        <v>509</v>
      </c>
      <c r="H205">
        <v>351</v>
      </c>
      <c r="I205">
        <v>0</v>
      </c>
      <c r="J205">
        <v>3161</v>
      </c>
      <c r="K205">
        <v>15</v>
      </c>
      <c r="L205">
        <v>0</v>
      </c>
      <c r="M205" s="200">
        <v>0</v>
      </c>
      <c r="N205" s="200">
        <v>0</v>
      </c>
      <c r="O205" s="200">
        <v>0</v>
      </c>
      <c r="P205" s="200">
        <v>0</v>
      </c>
    </row>
    <row r="206" spans="1:16" hidden="1">
      <c r="A206">
        <v>1</v>
      </c>
      <c r="B206">
        <v>8126</v>
      </c>
      <c r="C206">
        <v>7001</v>
      </c>
      <c r="D206">
        <v>2</v>
      </c>
      <c r="E206">
        <v>1053629</v>
      </c>
      <c r="F206">
        <v>12</v>
      </c>
      <c r="G206">
        <v>560</v>
      </c>
      <c r="H206">
        <v>41</v>
      </c>
      <c r="I206">
        <v>0</v>
      </c>
      <c r="J206">
        <v>3161</v>
      </c>
      <c r="K206">
        <v>12</v>
      </c>
      <c r="L206">
        <v>0</v>
      </c>
      <c r="M206" s="200">
        <v>0</v>
      </c>
      <c r="N206" s="200">
        <v>0</v>
      </c>
      <c r="O206" s="200">
        <v>200000000</v>
      </c>
      <c r="P206" s="200">
        <v>-200000000</v>
      </c>
    </row>
    <row r="207" spans="1:16" hidden="1">
      <c r="A207">
        <v>1</v>
      </c>
      <c r="B207">
        <v>8126</v>
      </c>
      <c r="C207">
        <v>7001</v>
      </c>
      <c r="D207">
        <v>2</v>
      </c>
      <c r="E207">
        <v>1053630</v>
      </c>
      <c r="F207">
        <v>12</v>
      </c>
      <c r="G207">
        <v>560</v>
      </c>
      <c r="H207">
        <v>11</v>
      </c>
      <c r="I207">
        <v>0</v>
      </c>
      <c r="J207">
        <v>3161</v>
      </c>
      <c r="K207">
        <v>12</v>
      </c>
      <c r="L207">
        <v>0</v>
      </c>
      <c r="M207" s="200">
        <v>80000000</v>
      </c>
      <c r="N207" s="200">
        <v>0</v>
      </c>
      <c r="O207" s="200">
        <v>80000000</v>
      </c>
      <c r="P207" s="200">
        <v>0</v>
      </c>
    </row>
    <row r="208" spans="1:16" hidden="1">
      <c r="A208">
        <v>1</v>
      </c>
      <c r="B208">
        <v>8126</v>
      </c>
      <c r="C208">
        <v>7001</v>
      </c>
      <c r="D208">
        <v>2</v>
      </c>
      <c r="E208">
        <v>1091940</v>
      </c>
      <c r="F208">
        <v>12</v>
      </c>
      <c r="G208">
        <v>509</v>
      </c>
      <c r="H208">
        <v>351</v>
      </c>
      <c r="I208">
        <v>0</v>
      </c>
      <c r="J208">
        <v>3161</v>
      </c>
      <c r="K208">
        <v>12</v>
      </c>
      <c r="L208">
        <v>0</v>
      </c>
      <c r="M208" s="200">
        <v>1312739960</v>
      </c>
      <c r="N208" s="200">
        <v>0</v>
      </c>
      <c r="O208" s="200">
        <v>1312739960</v>
      </c>
      <c r="P208" s="200">
        <v>0</v>
      </c>
    </row>
    <row r="209" spans="1:16" hidden="1">
      <c r="A209">
        <v>1</v>
      </c>
      <c r="B209">
        <v>8126</v>
      </c>
      <c r="C209">
        <v>7004</v>
      </c>
      <c r="D209">
        <v>2</v>
      </c>
      <c r="E209">
        <v>1053629</v>
      </c>
      <c r="F209">
        <v>12</v>
      </c>
      <c r="G209">
        <v>560</v>
      </c>
      <c r="H209">
        <v>41</v>
      </c>
      <c r="I209">
        <v>0</v>
      </c>
      <c r="J209">
        <v>3161</v>
      </c>
      <c r="K209">
        <v>12</v>
      </c>
      <c r="L209">
        <v>0</v>
      </c>
      <c r="M209" s="200">
        <v>0</v>
      </c>
      <c r="N209" s="200">
        <v>0</v>
      </c>
      <c r="O209" s="200">
        <v>3822000000</v>
      </c>
      <c r="P209" s="200">
        <v>-3822000000</v>
      </c>
    </row>
    <row r="210" spans="1:16" hidden="1">
      <c r="A210">
        <v>1</v>
      </c>
      <c r="B210">
        <v>8126</v>
      </c>
      <c r="C210">
        <v>7004</v>
      </c>
      <c r="D210">
        <v>2</v>
      </c>
      <c r="E210">
        <v>1053629</v>
      </c>
      <c r="F210">
        <v>12</v>
      </c>
      <c r="G210">
        <v>560</v>
      </c>
      <c r="H210">
        <v>41</v>
      </c>
      <c r="I210">
        <v>0</v>
      </c>
      <c r="J210">
        <v>3161</v>
      </c>
      <c r="K210">
        <v>15</v>
      </c>
      <c r="L210">
        <v>0</v>
      </c>
      <c r="M210" s="200">
        <v>0</v>
      </c>
      <c r="N210" s="200">
        <v>0</v>
      </c>
      <c r="O210" s="200">
        <v>0</v>
      </c>
      <c r="P210" s="200">
        <v>0</v>
      </c>
    </row>
    <row r="211" spans="1:16" hidden="1">
      <c r="A211">
        <v>1</v>
      </c>
      <c r="B211">
        <v>8126</v>
      </c>
      <c r="C211">
        <v>7004</v>
      </c>
      <c r="D211">
        <v>2</v>
      </c>
      <c r="E211">
        <v>1053630</v>
      </c>
      <c r="F211">
        <v>12</v>
      </c>
      <c r="G211">
        <v>560</v>
      </c>
      <c r="H211">
        <v>11</v>
      </c>
      <c r="I211">
        <v>0</v>
      </c>
      <c r="J211">
        <v>3161</v>
      </c>
      <c r="K211">
        <v>12</v>
      </c>
      <c r="L211">
        <v>0</v>
      </c>
      <c r="M211" s="200">
        <v>14775000000</v>
      </c>
      <c r="N211" s="200">
        <v>0</v>
      </c>
      <c r="O211" s="200">
        <v>14775000000</v>
      </c>
      <c r="P211" s="200">
        <v>0</v>
      </c>
    </row>
    <row r="212" spans="1:16" hidden="1">
      <c r="A212">
        <v>1</v>
      </c>
      <c r="B212">
        <v>8126</v>
      </c>
      <c r="C212">
        <v>7004</v>
      </c>
      <c r="D212">
        <v>2</v>
      </c>
      <c r="E212">
        <v>1053630</v>
      </c>
      <c r="F212">
        <v>12</v>
      </c>
      <c r="G212">
        <v>560</v>
      </c>
      <c r="H212">
        <v>11</v>
      </c>
      <c r="I212">
        <v>0</v>
      </c>
      <c r="J212">
        <v>3161</v>
      </c>
      <c r="K212">
        <v>15</v>
      </c>
      <c r="L212">
        <v>0</v>
      </c>
      <c r="M212" s="200">
        <v>650000000</v>
      </c>
      <c r="N212" s="200">
        <v>0</v>
      </c>
      <c r="O212" s="200">
        <v>650000000</v>
      </c>
      <c r="P212" s="200">
        <v>0</v>
      </c>
    </row>
    <row r="213" spans="1:16" hidden="1">
      <c r="A213">
        <v>1</v>
      </c>
      <c r="B213">
        <v>8126</v>
      </c>
      <c r="C213">
        <v>7004</v>
      </c>
      <c r="D213">
        <v>2</v>
      </c>
      <c r="E213">
        <v>1091940</v>
      </c>
      <c r="F213">
        <v>12</v>
      </c>
      <c r="G213">
        <v>509</v>
      </c>
      <c r="H213">
        <v>351</v>
      </c>
      <c r="I213">
        <v>0</v>
      </c>
      <c r="J213">
        <v>3161</v>
      </c>
      <c r="K213">
        <v>12</v>
      </c>
      <c r="L213">
        <v>0</v>
      </c>
      <c r="M213" s="200">
        <v>2400000</v>
      </c>
      <c r="N213" s="200">
        <v>0</v>
      </c>
      <c r="O213" s="200">
        <v>2400000</v>
      </c>
      <c r="P213" s="200">
        <v>0</v>
      </c>
    </row>
    <row r="214" spans="1:16" hidden="1">
      <c r="A214">
        <v>1</v>
      </c>
      <c r="B214">
        <v>8126</v>
      </c>
      <c r="C214">
        <v>7004</v>
      </c>
      <c r="D214">
        <v>2</v>
      </c>
      <c r="E214">
        <v>1091940</v>
      </c>
      <c r="F214">
        <v>12</v>
      </c>
      <c r="G214">
        <v>509</v>
      </c>
      <c r="H214">
        <v>351</v>
      </c>
      <c r="I214">
        <v>0</v>
      </c>
      <c r="J214">
        <v>3161</v>
      </c>
      <c r="K214">
        <v>15</v>
      </c>
      <c r="L214">
        <v>0</v>
      </c>
      <c r="M214" s="200">
        <v>120000000</v>
      </c>
      <c r="N214" s="200">
        <v>0</v>
      </c>
      <c r="O214" s="200">
        <v>120000000</v>
      </c>
      <c r="P214" s="200">
        <v>0</v>
      </c>
    </row>
    <row r="215" spans="1:16" hidden="1">
      <c r="A215">
        <v>1</v>
      </c>
      <c r="B215">
        <v>8126</v>
      </c>
      <c r="C215">
        <v>7012</v>
      </c>
      <c r="D215">
        <v>2</v>
      </c>
      <c r="E215">
        <v>1008970</v>
      </c>
      <c r="F215">
        <v>12</v>
      </c>
      <c r="G215">
        <v>509</v>
      </c>
      <c r="H215">
        <v>351</v>
      </c>
      <c r="I215">
        <v>0</v>
      </c>
      <c r="J215">
        <v>3161</v>
      </c>
      <c r="K215">
        <v>15</v>
      </c>
      <c r="L215">
        <v>0</v>
      </c>
      <c r="M215" s="200">
        <v>0</v>
      </c>
      <c r="N215" s="200">
        <v>0</v>
      </c>
      <c r="O215" s="200">
        <v>0</v>
      </c>
      <c r="P215" s="200">
        <v>0</v>
      </c>
    </row>
    <row r="216" spans="1:16" hidden="1">
      <c r="A216">
        <v>1</v>
      </c>
      <c r="B216">
        <v>8126</v>
      </c>
      <c r="C216">
        <v>7012</v>
      </c>
      <c r="D216">
        <v>2</v>
      </c>
      <c r="E216">
        <v>1090940</v>
      </c>
      <c r="F216">
        <v>12</v>
      </c>
      <c r="G216">
        <v>509</v>
      </c>
      <c r="H216">
        <v>351</v>
      </c>
      <c r="I216">
        <v>0</v>
      </c>
      <c r="J216">
        <v>3161</v>
      </c>
      <c r="K216">
        <v>12</v>
      </c>
      <c r="L216">
        <v>0</v>
      </c>
      <c r="M216" s="200">
        <v>0</v>
      </c>
      <c r="N216" s="200">
        <v>0</v>
      </c>
      <c r="O216" s="200">
        <v>0</v>
      </c>
      <c r="P216" s="200">
        <v>0</v>
      </c>
    </row>
    <row r="217" spans="1:16" hidden="1">
      <c r="A217">
        <v>1</v>
      </c>
      <c r="B217">
        <v>8126</v>
      </c>
      <c r="C217">
        <v>7012</v>
      </c>
      <c r="D217">
        <v>2</v>
      </c>
      <c r="E217">
        <v>1091940</v>
      </c>
      <c r="F217">
        <v>12</v>
      </c>
      <c r="G217">
        <v>509</v>
      </c>
      <c r="H217">
        <v>351</v>
      </c>
      <c r="I217">
        <v>0</v>
      </c>
      <c r="J217">
        <v>3161</v>
      </c>
      <c r="K217">
        <v>12</v>
      </c>
      <c r="L217">
        <v>0</v>
      </c>
      <c r="M217" s="200">
        <v>5316018000</v>
      </c>
      <c r="N217" s="200">
        <v>0</v>
      </c>
      <c r="O217" s="200">
        <v>5316018000</v>
      </c>
      <c r="P217" s="200">
        <v>0</v>
      </c>
    </row>
    <row r="218" spans="1:16" hidden="1">
      <c r="A218">
        <v>1</v>
      </c>
      <c r="B218">
        <v>8126</v>
      </c>
      <c r="C218">
        <v>7012</v>
      </c>
      <c r="D218">
        <v>2</v>
      </c>
      <c r="E218">
        <v>1091940</v>
      </c>
      <c r="F218">
        <v>12</v>
      </c>
      <c r="G218">
        <v>509</v>
      </c>
      <c r="H218">
        <v>351</v>
      </c>
      <c r="I218">
        <v>0</v>
      </c>
      <c r="J218">
        <v>3161</v>
      </c>
      <c r="K218">
        <v>12</v>
      </c>
      <c r="L218">
        <v>502</v>
      </c>
      <c r="M218" s="200">
        <v>0</v>
      </c>
      <c r="N218" s="200">
        <v>0</v>
      </c>
      <c r="O218" s="200">
        <v>0</v>
      </c>
      <c r="P218" s="200">
        <v>0</v>
      </c>
    </row>
    <row r="219" spans="1:16" hidden="1">
      <c r="A219">
        <v>1</v>
      </c>
      <c r="B219">
        <v>8126</v>
      </c>
      <c r="C219">
        <v>7012</v>
      </c>
      <c r="D219">
        <v>2</v>
      </c>
      <c r="E219">
        <v>1091940</v>
      </c>
      <c r="F219">
        <v>12</v>
      </c>
      <c r="G219">
        <v>509</v>
      </c>
      <c r="H219">
        <v>351</v>
      </c>
      <c r="I219">
        <v>0</v>
      </c>
      <c r="J219">
        <v>3161</v>
      </c>
      <c r="K219">
        <v>15</v>
      </c>
      <c r="L219">
        <v>0</v>
      </c>
      <c r="M219" s="200">
        <v>0</v>
      </c>
      <c r="N219" s="200">
        <v>0</v>
      </c>
      <c r="O219" s="200">
        <v>0</v>
      </c>
      <c r="P219" s="200">
        <v>0</v>
      </c>
    </row>
    <row r="220" spans="1:16" hidden="1">
      <c r="A220">
        <v>1</v>
      </c>
      <c r="B220">
        <v>8126</v>
      </c>
      <c r="C220">
        <v>7012</v>
      </c>
      <c r="D220">
        <v>2</v>
      </c>
      <c r="E220">
        <v>1091941</v>
      </c>
      <c r="F220">
        <v>12</v>
      </c>
      <c r="G220">
        <v>509</v>
      </c>
      <c r="H220">
        <v>351</v>
      </c>
      <c r="I220">
        <v>0</v>
      </c>
      <c r="J220">
        <v>3161</v>
      </c>
      <c r="K220">
        <v>15</v>
      </c>
      <c r="L220">
        <v>0</v>
      </c>
      <c r="M220" s="200">
        <v>0</v>
      </c>
      <c r="N220" s="200">
        <v>0</v>
      </c>
      <c r="O220" s="200">
        <v>0</v>
      </c>
      <c r="P220" s="200">
        <v>0</v>
      </c>
    </row>
    <row r="221" spans="1:16" hidden="1">
      <c r="A221">
        <v>1</v>
      </c>
      <c r="B221">
        <v>8126</v>
      </c>
      <c r="C221">
        <v>7049</v>
      </c>
      <c r="D221">
        <v>2</v>
      </c>
      <c r="E221">
        <v>1008532</v>
      </c>
      <c r="F221">
        <v>12</v>
      </c>
      <c r="G221">
        <v>560</v>
      </c>
      <c r="H221">
        <v>428</v>
      </c>
      <c r="I221">
        <v>0</v>
      </c>
      <c r="J221">
        <v>3161</v>
      </c>
      <c r="K221">
        <v>15</v>
      </c>
      <c r="L221">
        <v>0</v>
      </c>
      <c r="M221" s="200">
        <v>0</v>
      </c>
      <c r="N221" s="200">
        <v>0</v>
      </c>
      <c r="O221" s="200">
        <v>0</v>
      </c>
      <c r="P221" s="200">
        <v>0</v>
      </c>
    </row>
    <row r="222" spans="1:16">
      <c r="A222">
        <v>1</v>
      </c>
      <c r="B222">
        <v>8126</v>
      </c>
      <c r="C222">
        <v>7049</v>
      </c>
      <c r="D222">
        <v>2</v>
      </c>
      <c r="E222">
        <v>1009002</v>
      </c>
      <c r="F222">
        <v>12</v>
      </c>
      <c r="G222">
        <v>560</v>
      </c>
      <c r="H222">
        <v>341</v>
      </c>
      <c r="I222">
        <v>0</v>
      </c>
      <c r="J222">
        <v>3161</v>
      </c>
      <c r="K222">
        <v>12</v>
      </c>
      <c r="L222">
        <v>0</v>
      </c>
      <c r="M222" s="200">
        <v>0</v>
      </c>
      <c r="N222" s="200">
        <v>0</v>
      </c>
      <c r="O222" s="200">
        <v>0</v>
      </c>
      <c r="P222" s="200">
        <v>0</v>
      </c>
    </row>
    <row r="223" spans="1:16">
      <c r="A223">
        <v>1</v>
      </c>
      <c r="B223">
        <v>8126</v>
      </c>
      <c r="C223">
        <v>7049</v>
      </c>
      <c r="D223">
        <v>2</v>
      </c>
      <c r="E223">
        <v>1009002</v>
      </c>
      <c r="F223">
        <v>12</v>
      </c>
      <c r="G223">
        <v>560</v>
      </c>
      <c r="H223">
        <v>428</v>
      </c>
      <c r="I223">
        <v>0</v>
      </c>
      <c r="J223">
        <v>3161</v>
      </c>
      <c r="K223">
        <v>12</v>
      </c>
      <c r="L223">
        <v>0</v>
      </c>
      <c r="M223" s="200">
        <v>0</v>
      </c>
      <c r="N223" s="200">
        <v>0</v>
      </c>
      <c r="O223" s="200">
        <v>245650000</v>
      </c>
      <c r="P223" s="200">
        <v>-245650000</v>
      </c>
    </row>
    <row r="224" spans="1:16" hidden="1">
      <c r="A224">
        <v>1</v>
      </c>
      <c r="B224">
        <v>8126</v>
      </c>
      <c r="C224">
        <v>7049</v>
      </c>
      <c r="D224">
        <v>2</v>
      </c>
      <c r="E224">
        <v>1053629</v>
      </c>
      <c r="F224">
        <v>12</v>
      </c>
      <c r="G224">
        <v>560</v>
      </c>
      <c r="H224">
        <v>41</v>
      </c>
      <c r="I224">
        <v>0</v>
      </c>
      <c r="J224">
        <v>3161</v>
      </c>
      <c r="K224">
        <v>12</v>
      </c>
      <c r="L224">
        <v>0</v>
      </c>
      <c r="M224" s="200">
        <v>0</v>
      </c>
      <c r="N224" s="200">
        <v>0</v>
      </c>
      <c r="O224" s="200">
        <v>10902000000</v>
      </c>
      <c r="P224" s="200">
        <v>-10902000000</v>
      </c>
    </row>
    <row r="225" spans="1:16" hidden="1">
      <c r="A225">
        <v>1</v>
      </c>
      <c r="B225">
        <v>8126</v>
      </c>
      <c r="C225">
        <v>7049</v>
      </c>
      <c r="D225">
        <v>2</v>
      </c>
      <c r="E225">
        <v>1053629</v>
      </c>
      <c r="F225">
        <v>12</v>
      </c>
      <c r="G225">
        <v>560</v>
      </c>
      <c r="H225">
        <v>41</v>
      </c>
      <c r="I225">
        <v>0</v>
      </c>
      <c r="J225">
        <v>3161</v>
      </c>
      <c r="K225">
        <v>15</v>
      </c>
      <c r="L225">
        <v>0</v>
      </c>
      <c r="M225" s="200">
        <v>0</v>
      </c>
      <c r="N225" s="200">
        <v>0</v>
      </c>
      <c r="O225" s="200">
        <v>59278000</v>
      </c>
      <c r="P225" s="200">
        <v>-59278000</v>
      </c>
    </row>
    <row r="226" spans="1:16" hidden="1">
      <c r="A226">
        <v>1</v>
      </c>
      <c r="B226">
        <v>8126</v>
      </c>
      <c r="C226">
        <v>7049</v>
      </c>
      <c r="D226">
        <v>2</v>
      </c>
      <c r="E226">
        <v>1053630</v>
      </c>
      <c r="F226">
        <v>12</v>
      </c>
      <c r="G226">
        <v>560</v>
      </c>
      <c r="H226">
        <v>11</v>
      </c>
      <c r="I226">
        <v>0</v>
      </c>
      <c r="J226">
        <v>3161</v>
      </c>
      <c r="K226">
        <v>12</v>
      </c>
      <c r="L226">
        <v>0</v>
      </c>
      <c r="M226" s="200">
        <v>25102000000</v>
      </c>
      <c r="N226" s="200">
        <v>0</v>
      </c>
      <c r="O226" s="200">
        <v>25102000000</v>
      </c>
      <c r="P226" s="200">
        <v>0</v>
      </c>
    </row>
    <row r="227" spans="1:16" hidden="1">
      <c r="A227">
        <v>1</v>
      </c>
      <c r="B227">
        <v>8126</v>
      </c>
      <c r="C227">
        <v>7049</v>
      </c>
      <c r="D227">
        <v>2</v>
      </c>
      <c r="E227">
        <v>1053630</v>
      </c>
      <c r="F227">
        <v>12</v>
      </c>
      <c r="G227">
        <v>560</v>
      </c>
      <c r="H227">
        <v>85</v>
      </c>
      <c r="I227">
        <v>0</v>
      </c>
      <c r="J227">
        <v>3161</v>
      </c>
      <c r="K227">
        <v>12</v>
      </c>
      <c r="L227">
        <v>0</v>
      </c>
      <c r="M227" s="200">
        <v>0</v>
      </c>
      <c r="N227" s="200">
        <v>0</v>
      </c>
      <c r="O227" s="200">
        <v>0</v>
      </c>
      <c r="P227" s="200">
        <v>0</v>
      </c>
    </row>
    <row r="228" spans="1:16" hidden="1">
      <c r="A228">
        <v>1</v>
      </c>
      <c r="B228">
        <v>8126</v>
      </c>
      <c r="C228">
        <v>7049</v>
      </c>
      <c r="D228">
        <v>2</v>
      </c>
      <c r="E228">
        <v>1090940</v>
      </c>
      <c r="F228">
        <v>12</v>
      </c>
      <c r="G228">
        <v>509</v>
      </c>
      <c r="H228">
        <v>351</v>
      </c>
      <c r="I228">
        <v>0</v>
      </c>
      <c r="J228">
        <v>3161</v>
      </c>
      <c r="K228">
        <v>12</v>
      </c>
      <c r="L228">
        <v>0</v>
      </c>
      <c r="M228" s="200">
        <v>0</v>
      </c>
      <c r="N228" s="200">
        <v>0</v>
      </c>
      <c r="O228" s="200">
        <v>0</v>
      </c>
      <c r="P228" s="200">
        <v>0</v>
      </c>
    </row>
    <row r="229" spans="1:16" hidden="1">
      <c r="A229">
        <v>1</v>
      </c>
      <c r="B229">
        <v>8126</v>
      </c>
      <c r="C229">
        <v>7049</v>
      </c>
      <c r="D229">
        <v>2</v>
      </c>
      <c r="E229">
        <v>1091940</v>
      </c>
      <c r="F229">
        <v>12</v>
      </c>
      <c r="G229">
        <v>509</v>
      </c>
      <c r="H229">
        <v>351</v>
      </c>
      <c r="I229">
        <v>0</v>
      </c>
      <c r="J229">
        <v>3161</v>
      </c>
      <c r="K229">
        <v>12</v>
      </c>
      <c r="L229">
        <v>0</v>
      </c>
      <c r="M229" s="200">
        <v>3383940000</v>
      </c>
      <c r="N229" s="200">
        <v>0</v>
      </c>
      <c r="O229" s="200">
        <v>3383940000</v>
      </c>
      <c r="P229" s="200">
        <v>0</v>
      </c>
    </row>
    <row r="230" spans="1:16" hidden="1">
      <c r="A230">
        <v>1</v>
      </c>
      <c r="B230">
        <v>8126</v>
      </c>
      <c r="C230">
        <v>7049</v>
      </c>
      <c r="D230">
        <v>2</v>
      </c>
      <c r="E230">
        <v>1091940</v>
      </c>
      <c r="F230">
        <v>12</v>
      </c>
      <c r="G230">
        <v>509</v>
      </c>
      <c r="H230">
        <v>351</v>
      </c>
      <c r="I230">
        <v>0</v>
      </c>
      <c r="J230">
        <v>3161</v>
      </c>
      <c r="K230">
        <v>15</v>
      </c>
      <c r="L230">
        <v>0</v>
      </c>
      <c r="M230" s="200">
        <v>16235000</v>
      </c>
      <c r="N230" s="200">
        <v>0</v>
      </c>
      <c r="O230" s="200">
        <v>16235000</v>
      </c>
      <c r="P230" s="200">
        <v>0</v>
      </c>
    </row>
    <row r="231" spans="1:16" hidden="1">
      <c r="A231">
        <v>1</v>
      </c>
      <c r="B231">
        <v>8126</v>
      </c>
      <c r="C231">
        <v>7049</v>
      </c>
      <c r="D231">
        <v>2</v>
      </c>
      <c r="E231">
        <v>1091941</v>
      </c>
      <c r="F231">
        <v>12</v>
      </c>
      <c r="G231">
        <v>509</v>
      </c>
      <c r="H231">
        <v>351</v>
      </c>
      <c r="I231">
        <v>0</v>
      </c>
      <c r="J231">
        <v>3161</v>
      </c>
      <c r="K231">
        <v>15</v>
      </c>
      <c r="L231">
        <v>0</v>
      </c>
      <c r="M231" s="200">
        <v>0</v>
      </c>
      <c r="N231" s="200">
        <v>0</v>
      </c>
      <c r="O231" s="200">
        <v>0</v>
      </c>
      <c r="P231" s="200">
        <v>0</v>
      </c>
    </row>
    <row r="232" spans="1:16" hidden="1">
      <c r="A232">
        <v>1</v>
      </c>
      <c r="B232">
        <v>8126</v>
      </c>
      <c r="C232">
        <v>7053</v>
      </c>
      <c r="D232">
        <v>2</v>
      </c>
      <c r="E232">
        <v>1053629</v>
      </c>
      <c r="F232">
        <v>12</v>
      </c>
      <c r="G232">
        <v>560</v>
      </c>
      <c r="H232">
        <v>41</v>
      </c>
      <c r="I232">
        <v>0</v>
      </c>
      <c r="J232">
        <v>3161</v>
      </c>
      <c r="K232">
        <v>12</v>
      </c>
      <c r="L232">
        <v>0</v>
      </c>
      <c r="M232" s="200">
        <v>0</v>
      </c>
      <c r="N232" s="200">
        <v>0</v>
      </c>
      <c r="O232" s="200">
        <v>50000000</v>
      </c>
      <c r="P232" s="200">
        <v>-50000000</v>
      </c>
    </row>
    <row r="233" spans="1:16" hidden="1">
      <c r="A233">
        <v>1</v>
      </c>
      <c r="B233">
        <v>8126</v>
      </c>
      <c r="C233">
        <v>7099</v>
      </c>
      <c r="D233">
        <v>2</v>
      </c>
      <c r="E233">
        <v>1091940</v>
      </c>
      <c r="F233">
        <v>12</v>
      </c>
      <c r="G233">
        <v>509</v>
      </c>
      <c r="H233">
        <v>351</v>
      </c>
      <c r="I233">
        <v>0</v>
      </c>
      <c r="J233">
        <v>3161</v>
      </c>
      <c r="K233">
        <v>15</v>
      </c>
      <c r="L233">
        <v>0</v>
      </c>
      <c r="M233" s="200">
        <v>0</v>
      </c>
      <c r="N233" s="200">
        <v>0</v>
      </c>
      <c r="O233" s="200">
        <v>0</v>
      </c>
      <c r="P233" s="200">
        <v>0</v>
      </c>
    </row>
    <row r="234" spans="1:16">
      <c r="A234">
        <v>1</v>
      </c>
      <c r="B234">
        <v>8126</v>
      </c>
      <c r="C234">
        <v>7162</v>
      </c>
      <c r="D234">
        <v>2</v>
      </c>
      <c r="E234">
        <v>1009002</v>
      </c>
      <c r="F234">
        <v>12</v>
      </c>
      <c r="G234">
        <v>560</v>
      </c>
      <c r="H234">
        <v>341</v>
      </c>
      <c r="I234">
        <v>0</v>
      </c>
      <c r="J234">
        <v>3161</v>
      </c>
      <c r="K234">
        <v>12</v>
      </c>
      <c r="L234">
        <v>0</v>
      </c>
      <c r="M234" s="200">
        <v>0</v>
      </c>
      <c r="N234" s="200">
        <v>0</v>
      </c>
      <c r="O234" s="200">
        <v>0</v>
      </c>
      <c r="P234" s="200">
        <v>0</v>
      </c>
    </row>
    <row r="235" spans="1:16" hidden="1">
      <c r="A235">
        <v>1</v>
      </c>
      <c r="B235">
        <v>8126</v>
      </c>
      <c r="C235">
        <v>7166</v>
      </c>
      <c r="D235">
        <v>2</v>
      </c>
      <c r="E235">
        <v>1091940</v>
      </c>
      <c r="F235">
        <v>12</v>
      </c>
      <c r="G235">
        <v>509</v>
      </c>
      <c r="H235">
        <v>351</v>
      </c>
      <c r="I235">
        <v>0</v>
      </c>
      <c r="J235">
        <v>3161</v>
      </c>
      <c r="K235">
        <v>12</v>
      </c>
      <c r="L235">
        <v>0</v>
      </c>
      <c r="M235" s="200">
        <v>0</v>
      </c>
      <c r="N235" s="200">
        <v>0</v>
      </c>
      <c r="O235" s="200">
        <v>0</v>
      </c>
      <c r="P235" s="200">
        <v>0</v>
      </c>
    </row>
    <row r="236" spans="1:16" hidden="1">
      <c r="A236">
        <v>1</v>
      </c>
      <c r="B236">
        <v>8126</v>
      </c>
      <c r="C236">
        <v>7166</v>
      </c>
      <c r="D236">
        <v>2</v>
      </c>
      <c r="E236">
        <v>1091940</v>
      </c>
      <c r="F236">
        <v>12</v>
      </c>
      <c r="G236">
        <v>509</v>
      </c>
      <c r="H236">
        <v>351</v>
      </c>
      <c r="I236">
        <v>0</v>
      </c>
      <c r="J236">
        <v>3161</v>
      </c>
      <c r="K236">
        <v>12</v>
      </c>
      <c r="L236">
        <v>502</v>
      </c>
      <c r="M236" s="200">
        <v>0</v>
      </c>
      <c r="N236" s="200">
        <v>0</v>
      </c>
      <c r="O236" s="200">
        <v>0</v>
      </c>
      <c r="P236" s="200">
        <v>0</v>
      </c>
    </row>
    <row r="237" spans="1:16" hidden="1">
      <c r="A237">
        <v>1</v>
      </c>
      <c r="B237">
        <v>8126</v>
      </c>
      <c r="C237">
        <v>7199</v>
      </c>
      <c r="D237">
        <v>2</v>
      </c>
      <c r="E237">
        <v>1091940</v>
      </c>
      <c r="F237">
        <v>12</v>
      </c>
      <c r="G237">
        <v>509</v>
      </c>
      <c r="H237">
        <v>351</v>
      </c>
      <c r="I237">
        <v>0</v>
      </c>
      <c r="J237">
        <v>3161</v>
      </c>
      <c r="K237">
        <v>12</v>
      </c>
      <c r="L237">
        <v>0</v>
      </c>
      <c r="M237" s="200">
        <v>106925000</v>
      </c>
      <c r="N237" s="200">
        <v>0</v>
      </c>
      <c r="O237" s="200">
        <v>106925000</v>
      </c>
      <c r="P237" s="200">
        <v>0</v>
      </c>
    </row>
    <row r="238" spans="1:16" hidden="1">
      <c r="A238">
        <v>1</v>
      </c>
      <c r="B238">
        <v>8126</v>
      </c>
      <c r="C238">
        <v>7199</v>
      </c>
      <c r="D238">
        <v>2</v>
      </c>
      <c r="E238">
        <v>1091940</v>
      </c>
      <c r="F238">
        <v>12</v>
      </c>
      <c r="G238">
        <v>509</v>
      </c>
      <c r="H238">
        <v>351</v>
      </c>
      <c r="I238">
        <v>0</v>
      </c>
      <c r="J238">
        <v>3161</v>
      </c>
      <c r="K238">
        <v>15</v>
      </c>
      <c r="L238">
        <v>0</v>
      </c>
      <c r="M238" s="200">
        <v>0</v>
      </c>
      <c r="N238" s="200">
        <v>0</v>
      </c>
      <c r="O238" s="200">
        <v>0</v>
      </c>
      <c r="P238" s="200">
        <v>0</v>
      </c>
    </row>
    <row r="239" spans="1:16" hidden="1">
      <c r="A239">
        <v>1</v>
      </c>
      <c r="B239">
        <v>8126</v>
      </c>
      <c r="C239">
        <v>7451</v>
      </c>
      <c r="D239">
        <v>2</v>
      </c>
      <c r="E239">
        <v>3018552</v>
      </c>
      <c r="F239">
        <v>12</v>
      </c>
      <c r="G239">
        <v>560</v>
      </c>
      <c r="H239">
        <v>133</v>
      </c>
      <c r="I239">
        <v>0</v>
      </c>
      <c r="J239">
        <v>3161</v>
      </c>
      <c r="K239">
        <v>12</v>
      </c>
      <c r="L239">
        <v>0</v>
      </c>
      <c r="M239" s="200">
        <v>0</v>
      </c>
      <c r="N239" s="200">
        <v>0</v>
      </c>
      <c r="O239" s="200">
        <v>269976000000</v>
      </c>
      <c r="P239" s="200">
        <v>-269976000000</v>
      </c>
    </row>
    <row r="240" spans="1:16" hidden="1">
      <c r="A240">
        <v>1</v>
      </c>
      <c r="B240">
        <v>8126</v>
      </c>
      <c r="C240">
        <v>7451</v>
      </c>
      <c r="D240">
        <v>2</v>
      </c>
      <c r="E240">
        <v>3018552</v>
      </c>
      <c r="F240">
        <v>12</v>
      </c>
      <c r="G240">
        <v>560</v>
      </c>
      <c r="H240">
        <v>133</v>
      </c>
      <c r="I240">
        <v>0</v>
      </c>
      <c r="J240">
        <v>3161</v>
      </c>
      <c r="K240">
        <v>15</v>
      </c>
      <c r="L240">
        <v>0</v>
      </c>
      <c r="M240" s="200">
        <v>0</v>
      </c>
      <c r="N240" s="200">
        <v>0</v>
      </c>
      <c r="O240" s="200">
        <v>16735000000</v>
      </c>
      <c r="P240" s="200">
        <v>-16735000000</v>
      </c>
    </row>
    <row r="241" spans="1:16" hidden="1">
      <c r="A241">
        <v>1</v>
      </c>
      <c r="B241">
        <v>8126</v>
      </c>
      <c r="C241">
        <v>7451</v>
      </c>
      <c r="D241">
        <v>2</v>
      </c>
      <c r="E241">
        <v>3018552</v>
      </c>
      <c r="F241">
        <v>12</v>
      </c>
      <c r="G241">
        <v>560</v>
      </c>
      <c r="H241">
        <v>133</v>
      </c>
      <c r="I241">
        <v>92008</v>
      </c>
      <c r="J241">
        <v>3161</v>
      </c>
      <c r="K241">
        <v>12</v>
      </c>
      <c r="L241">
        <v>0</v>
      </c>
      <c r="M241" s="200">
        <v>0</v>
      </c>
      <c r="N241" s="200">
        <v>0</v>
      </c>
      <c r="O241" s="200">
        <v>0</v>
      </c>
      <c r="P241" s="200">
        <v>0</v>
      </c>
    </row>
    <row r="242" spans="1:16" hidden="1">
      <c r="A242">
        <v>1</v>
      </c>
      <c r="B242">
        <v>8126</v>
      </c>
      <c r="C242">
        <v>7451</v>
      </c>
      <c r="D242">
        <v>2</v>
      </c>
      <c r="E242">
        <v>9018552</v>
      </c>
      <c r="F242">
        <v>12</v>
      </c>
      <c r="G242">
        <v>560</v>
      </c>
      <c r="H242">
        <v>133</v>
      </c>
      <c r="I242">
        <v>0</v>
      </c>
      <c r="J242">
        <v>3161</v>
      </c>
      <c r="K242">
        <v>12</v>
      </c>
      <c r="L242">
        <v>0</v>
      </c>
      <c r="M242" s="200">
        <v>0</v>
      </c>
      <c r="N242" s="200">
        <v>0</v>
      </c>
      <c r="O242" s="200">
        <v>0</v>
      </c>
      <c r="P242" s="200">
        <v>0</v>
      </c>
    </row>
    <row r="243" spans="1:16" hidden="1">
      <c r="A243">
        <v>1</v>
      </c>
      <c r="B243">
        <v>8126</v>
      </c>
      <c r="C243">
        <v>7451</v>
      </c>
      <c r="D243">
        <v>2</v>
      </c>
      <c r="E243">
        <v>9037688</v>
      </c>
      <c r="F243">
        <v>12</v>
      </c>
      <c r="G243">
        <v>560</v>
      </c>
      <c r="H243">
        <v>133</v>
      </c>
      <c r="I243">
        <v>92008</v>
      </c>
      <c r="J243">
        <v>3161</v>
      </c>
      <c r="K243">
        <v>12</v>
      </c>
      <c r="L243">
        <v>0</v>
      </c>
      <c r="M243" s="200">
        <v>0</v>
      </c>
      <c r="N243" s="200">
        <v>0</v>
      </c>
      <c r="O243" s="200">
        <v>0</v>
      </c>
      <c r="P243" s="200">
        <v>0</v>
      </c>
    </row>
    <row r="244" spans="1:16" hidden="1">
      <c r="A244">
        <v>1</v>
      </c>
      <c r="B244">
        <v>8126</v>
      </c>
      <c r="C244">
        <v>7457</v>
      </c>
      <c r="D244">
        <v>2</v>
      </c>
      <c r="E244">
        <v>3018552</v>
      </c>
      <c r="F244">
        <v>12</v>
      </c>
      <c r="G244">
        <v>560</v>
      </c>
      <c r="H244">
        <v>133</v>
      </c>
      <c r="I244">
        <v>0</v>
      </c>
      <c r="J244">
        <v>3161</v>
      </c>
      <c r="K244">
        <v>12</v>
      </c>
      <c r="L244">
        <v>0</v>
      </c>
      <c r="M244" s="200">
        <v>0</v>
      </c>
      <c r="N244" s="200">
        <v>0</v>
      </c>
      <c r="O244" s="200">
        <v>0</v>
      </c>
      <c r="P244" s="200">
        <v>0</v>
      </c>
    </row>
    <row r="245" spans="1:16" hidden="1">
      <c r="A245">
        <v>1</v>
      </c>
      <c r="B245">
        <v>8126</v>
      </c>
      <c r="C245">
        <v>7499</v>
      </c>
      <c r="D245">
        <v>2</v>
      </c>
      <c r="E245">
        <v>3018552</v>
      </c>
      <c r="F245">
        <v>12</v>
      </c>
      <c r="G245">
        <v>560</v>
      </c>
      <c r="H245">
        <v>133</v>
      </c>
      <c r="I245">
        <v>0</v>
      </c>
      <c r="J245">
        <v>3161</v>
      </c>
      <c r="K245">
        <v>12</v>
      </c>
      <c r="L245">
        <v>0</v>
      </c>
      <c r="M245" s="200">
        <v>0</v>
      </c>
      <c r="N245" s="200">
        <v>0</v>
      </c>
      <c r="O245" s="200">
        <v>199000000</v>
      </c>
      <c r="P245" s="200">
        <v>-199000000</v>
      </c>
    </row>
    <row r="246" spans="1:16" hidden="1">
      <c r="A246">
        <v>1</v>
      </c>
      <c r="B246">
        <v>8126</v>
      </c>
      <c r="C246">
        <v>7499</v>
      </c>
      <c r="D246">
        <v>2</v>
      </c>
      <c r="E246">
        <v>3018552</v>
      </c>
      <c r="F246">
        <v>12</v>
      </c>
      <c r="G246">
        <v>560</v>
      </c>
      <c r="H246">
        <v>133</v>
      </c>
      <c r="I246">
        <v>0</v>
      </c>
      <c r="J246">
        <v>3161</v>
      </c>
      <c r="K246">
        <v>15</v>
      </c>
      <c r="L246">
        <v>0</v>
      </c>
      <c r="M246" s="200">
        <v>0</v>
      </c>
      <c r="N246" s="200">
        <v>0</v>
      </c>
      <c r="O246" s="200">
        <v>203000000</v>
      </c>
      <c r="P246" s="200">
        <v>-203000000</v>
      </c>
    </row>
    <row r="247" spans="1:16" hidden="1">
      <c r="A247">
        <v>1</v>
      </c>
      <c r="B247">
        <v>8126</v>
      </c>
      <c r="C247">
        <v>7499</v>
      </c>
      <c r="D247">
        <v>2</v>
      </c>
      <c r="E247">
        <v>3018552</v>
      </c>
      <c r="F247">
        <v>12</v>
      </c>
      <c r="G247">
        <v>560</v>
      </c>
      <c r="H247">
        <v>133</v>
      </c>
      <c r="I247">
        <v>92008</v>
      </c>
      <c r="J247">
        <v>3161</v>
      </c>
      <c r="K247">
        <v>12</v>
      </c>
      <c r="L247">
        <v>0</v>
      </c>
      <c r="M247" s="200">
        <v>0</v>
      </c>
      <c r="N247" s="200">
        <v>0</v>
      </c>
      <c r="O247" s="200">
        <v>0</v>
      </c>
      <c r="P247" s="200">
        <v>0</v>
      </c>
    </row>
    <row r="248" spans="1:16" hidden="1">
      <c r="A248">
        <v>1</v>
      </c>
      <c r="B248">
        <v>8126</v>
      </c>
      <c r="C248">
        <v>7499</v>
      </c>
      <c r="D248">
        <v>2</v>
      </c>
      <c r="E248">
        <v>3018552</v>
      </c>
      <c r="F248">
        <v>12</v>
      </c>
      <c r="G248">
        <v>560</v>
      </c>
      <c r="H248">
        <v>398</v>
      </c>
      <c r="I248">
        <v>0</v>
      </c>
      <c r="J248">
        <v>3161</v>
      </c>
      <c r="K248">
        <v>12</v>
      </c>
      <c r="L248">
        <v>0</v>
      </c>
      <c r="M248" s="200">
        <v>0</v>
      </c>
      <c r="N248" s="200">
        <v>0</v>
      </c>
      <c r="O248" s="200">
        <v>0</v>
      </c>
      <c r="P248" s="200">
        <v>0</v>
      </c>
    </row>
    <row r="249" spans="1:16" hidden="1">
      <c r="A249">
        <v>1</v>
      </c>
      <c r="B249">
        <v>8126</v>
      </c>
      <c r="C249">
        <v>7499</v>
      </c>
      <c r="D249">
        <v>2</v>
      </c>
      <c r="E249">
        <v>3018552</v>
      </c>
      <c r="F249">
        <v>12</v>
      </c>
      <c r="G249">
        <v>560</v>
      </c>
      <c r="H249">
        <v>398</v>
      </c>
      <c r="I249">
        <v>0</v>
      </c>
      <c r="J249">
        <v>3161</v>
      </c>
      <c r="K249">
        <v>15</v>
      </c>
      <c r="L249">
        <v>0</v>
      </c>
      <c r="M249" s="200">
        <v>0</v>
      </c>
      <c r="N249" s="200">
        <v>0</v>
      </c>
      <c r="O249" s="200">
        <v>3500000000</v>
      </c>
      <c r="P249" s="200">
        <v>-3500000000</v>
      </c>
    </row>
    <row r="250" spans="1:16">
      <c r="A250">
        <v>1</v>
      </c>
      <c r="B250">
        <v>8126</v>
      </c>
      <c r="C250">
        <v>7756</v>
      </c>
      <c r="D250">
        <v>2</v>
      </c>
      <c r="E250">
        <v>1009002</v>
      </c>
      <c r="F250">
        <v>12</v>
      </c>
      <c r="G250">
        <v>560</v>
      </c>
      <c r="H250">
        <v>341</v>
      </c>
      <c r="I250">
        <v>0</v>
      </c>
      <c r="J250">
        <v>3161</v>
      </c>
      <c r="K250">
        <v>12</v>
      </c>
      <c r="L250">
        <v>0</v>
      </c>
      <c r="M250" s="200">
        <v>0</v>
      </c>
      <c r="N250" s="200">
        <v>0</v>
      </c>
      <c r="O250" s="200">
        <v>0</v>
      </c>
      <c r="P250" s="200">
        <v>0</v>
      </c>
    </row>
    <row r="251" spans="1:16">
      <c r="A251">
        <v>1</v>
      </c>
      <c r="B251">
        <v>8126</v>
      </c>
      <c r="C251">
        <v>7756</v>
      </c>
      <c r="D251">
        <v>2</v>
      </c>
      <c r="E251">
        <v>1009002</v>
      </c>
      <c r="F251">
        <v>12</v>
      </c>
      <c r="G251">
        <v>560</v>
      </c>
      <c r="H251">
        <v>428</v>
      </c>
      <c r="I251">
        <v>0</v>
      </c>
      <c r="J251">
        <v>3161</v>
      </c>
      <c r="K251">
        <v>12</v>
      </c>
      <c r="L251">
        <v>0</v>
      </c>
      <c r="M251" s="200">
        <v>0</v>
      </c>
      <c r="N251" s="200">
        <v>0</v>
      </c>
      <c r="O251" s="200">
        <v>15000000</v>
      </c>
      <c r="P251" s="200">
        <v>-15000000</v>
      </c>
    </row>
    <row r="252" spans="1:16" hidden="1">
      <c r="A252">
        <v>1</v>
      </c>
      <c r="B252">
        <v>8126</v>
      </c>
      <c r="C252">
        <v>7756</v>
      </c>
      <c r="D252">
        <v>2</v>
      </c>
      <c r="E252">
        <v>1090940</v>
      </c>
      <c r="F252">
        <v>12</v>
      </c>
      <c r="G252">
        <v>509</v>
      </c>
      <c r="H252">
        <v>351</v>
      </c>
      <c r="I252">
        <v>0</v>
      </c>
      <c r="J252">
        <v>3161</v>
      </c>
      <c r="K252">
        <v>12</v>
      </c>
      <c r="L252">
        <v>0</v>
      </c>
      <c r="M252" s="200">
        <v>0</v>
      </c>
      <c r="N252" s="200">
        <v>0</v>
      </c>
      <c r="O252" s="200">
        <v>0</v>
      </c>
      <c r="P252" s="200">
        <v>0</v>
      </c>
    </row>
    <row r="253" spans="1:16" hidden="1">
      <c r="A253">
        <v>1</v>
      </c>
      <c r="B253">
        <v>8126</v>
      </c>
      <c r="C253">
        <v>7756</v>
      </c>
      <c r="D253">
        <v>2</v>
      </c>
      <c r="E253">
        <v>1091940</v>
      </c>
      <c r="F253">
        <v>12</v>
      </c>
      <c r="G253">
        <v>509</v>
      </c>
      <c r="H253">
        <v>351</v>
      </c>
      <c r="I253">
        <v>0</v>
      </c>
      <c r="J253">
        <v>3161</v>
      </c>
      <c r="K253">
        <v>12</v>
      </c>
      <c r="L253">
        <v>0</v>
      </c>
      <c r="M253" s="200">
        <v>34384000</v>
      </c>
      <c r="N253" s="200">
        <v>0</v>
      </c>
      <c r="O253" s="200">
        <v>34384000</v>
      </c>
      <c r="P253" s="200">
        <v>0</v>
      </c>
    </row>
    <row r="254" spans="1:16">
      <c r="A254">
        <v>1</v>
      </c>
      <c r="B254">
        <v>8126</v>
      </c>
      <c r="C254">
        <v>7761</v>
      </c>
      <c r="D254">
        <v>2</v>
      </c>
      <c r="E254">
        <v>1009002</v>
      </c>
      <c r="F254">
        <v>12</v>
      </c>
      <c r="G254">
        <v>560</v>
      </c>
      <c r="H254">
        <v>341</v>
      </c>
      <c r="I254">
        <v>0</v>
      </c>
      <c r="J254">
        <v>3161</v>
      </c>
      <c r="K254">
        <v>12</v>
      </c>
      <c r="L254">
        <v>0</v>
      </c>
      <c r="M254" s="200">
        <v>0</v>
      </c>
      <c r="N254" s="200">
        <v>0</v>
      </c>
      <c r="O254" s="200">
        <v>0</v>
      </c>
      <c r="P254" s="200">
        <v>0</v>
      </c>
    </row>
    <row r="255" spans="1:16">
      <c r="A255">
        <v>1</v>
      </c>
      <c r="B255">
        <v>8126</v>
      </c>
      <c r="C255">
        <v>7761</v>
      </c>
      <c r="D255">
        <v>2</v>
      </c>
      <c r="E255">
        <v>1009002</v>
      </c>
      <c r="F255">
        <v>12</v>
      </c>
      <c r="G255">
        <v>560</v>
      </c>
      <c r="H255">
        <v>428</v>
      </c>
      <c r="I255">
        <v>0</v>
      </c>
      <c r="J255">
        <v>3161</v>
      </c>
      <c r="K255">
        <v>12</v>
      </c>
      <c r="L255">
        <v>0</v>
      </c>
      <c r="M255" s="200">
        <v>0</v>
      </c>
      <c r="N255" s="200">
        <v>0</v>
      </c>
      <c r="O255" s="200">
        <v>239900000</v>
      </c>
      <c r="P255" s="200">
        <v>-239900000</v>
      </c>
    </row>
    <row r="256" spans="1:16" hidden="1">
      <c r="A256">
        <v>1</v>
      </c>
      <c r="B256">
        <v>8126</v>
      </c>
      <c r="C256">
        <v>7761</v>
      </c>
      <c r="D256">
        <v>2</v>
      </c>
      <c r="E256">
        <v>1053630</v>
      </c>
      <c r="F256">
        <v>12</v>
      </c>
      <c r="G256">
        <v>560</v>
      </c>
      <c r="H256">
        <v>11</v>
      </c>
      <c r="I256">
        <v>0</v>
      </c>
      <c r="J256">
        <v>3161</v>
      </c>
      <c r="K256">
        <v>12</v>
      </c>
      <c r="L256">
        <v>0</v>
      </c>
      <c r="M256" s="200">
        <v>0</v>
      </c>
      <c r="N256" s="200">
        <v>0</v>
      </c>
      <c r="O256" s="200">
        <v>0</v>
      </c>
      <c r="P256" s="200">
        <v>0</v>
      </c>
    </row>
    <row r="257" spans="1:16" hidden="1">
      <c r="A257">
        <v>1</v>
      </c>
      <c r="B257">
        <v>8126</v>
      </c>
      <c r="C257">
        <v>7761</v>
      </c>
      <c r="D257">
        <v>2</v>
      </c>
      <c r="E257">
        <v>1090940</v>
      </c>
      <c r="F257">
        <v>12</v>
      </c>
      <c r="G257">
        <v>509</v>
      </c>
      <c r="H257">
        <v>351</v>
      </c>
      <c r="I257">
        <v>0</v>
      </c>
      <c r="J257">
        <v>3161</v>
      </c>
      <c r="K257">
        <v>12</v>
      </c>
      <c r="L257">
        <v>0</v>
      </c>
      <c r="M257" s="200">
        <v>0</v>
      </c>
      <c r="N257" s="200">
        <v>0</v>
      </c>
      <c r="O257" s="200">
        <v>0</v>
      </c>
      <c r="P257" s="200">
        <v>0</v>
      </c>
    </row>
    <row r="258" spans="1:16" hidden="1">
      <c r="A258">
        <v>1</v>
      </c>
      <c r="B258">
        <v>8126</v>
      </c>
      <c r="C258">
        <v>7761</v>
      </c>
      <c r="D258">
        <v>2</v>
      </c>
      <c r="E258">
        <v>1091940</v>
      </c>
      <c r="F258">
        <v>12</v>
      </c>
      <c r="G258">
        <v>509</v>
      </c>
      <c r="H258">
        <v>83</v>
      </c>
      <c r="I258">
        <v>0</v>
      </c>
      <c r="J258">
        <v>3161</v>
      </c>
      <c r="K258">
        <v>12</v>
      </c>
      <c r="L258">
        <v>0</v>
      </c>
      <c r="M258" s="200">
        <v>90000000</v>
      </c>
      <c r="N258" s="200">
        <v>0</v>
      </c>
      <c r="O258" s="200">
        <v>90000000</v>
      </c>
      <c r="P258" s="200">
        <v>0</v>
      </c>
    </row>
    <row r="259" spans="1:16" hidden="1">
      <c r="A259">
        <v>1</v>
      </c>
      <c r="B259">
        <v>8126</v>
      </c>
      <c r="C259">
        <v>7761</v>
      </c>
      <c r="D259">
        <v>2</v>
      </c>
      <c r="E259">
        <v>1091940</v>
      </c>
      <c r="F259">
        <v>12</v>
      </c>
      <c r="G259">
        <v>509</v>
      </c>
      <c r="H259">
        <v>351</v>
      </c>
      <c r="I259">
        <v>0</v>
      </c>
      <c r="J259">
        <v>3161</v>
      </c>
      <c r="K259">
        <v>12</v>
      </c>
      <c r="L259">
        <v>0</v>
      </c>
      <c r="M259" s="200">
        <v>1301348847</v>
      </c>
      <c r="N259" s="200">
        <v>0</v>
      </c>
      <c r="O259" s="200">
        <v>1301348847</v>
      </c>
      <c r="P259" s="200">
        <v>0</v>
      </c>
    </row>
    <row r="260" spans="1:16" hidden="1">
      <c r="A260">
        <v>1</v>
      </c>
      <c r="B260">
        <v>8126</v>
      </c>
      <c r="C260">
        <v>7761</v>
      </c>
      <c r="D260">
        <v>2</v>
      </c>
      <c r="E260">
        <v>1091940</v>
      </c>
      <c r="F260">
        <v>12</v>
      </c>
      <c r="G260">
        <v>509</v>
      </c>
      <c r="H260">
        <v>351</v>
      </c>
      <c r="I260">
        <v>0</v>
      </c>
      <c r="J260">
        <v>3161</v>
      </c>
      <c r="K260">
        <v>12</v>
      </c>
      <c r="L260">
        <v>502</v>
      </c>
      <c r="M260" s="200">
        <v>0</v>
      </c>
      <c r="N260" s="200">
        <v>0</v>
      </c>
      <c r="O260" s="200">
        <v>0</v>
      </c>
      <c r="P260" s="200">
        <v>0</v>
      </c>
    </row>
    <row r="261" spans="1:16" hidden="1">
      <c r="A261">
        <v>1</v>
      </c>
      <c r="B261">
        <v>8126</v>
      </c>
      <c r="C261">
        <v>7799</v>
      </c>
      <c r="D261">
        <v>2</v>
      </c>
      <c r="E261">
        <v>1008970</v>
      </c>
      <c r="F261">
        <v>12</v>
      </c>
      <c r="G261">
        <v>509</v>
      </c>
      <c r="H261">
        <v>351</v>
      </c>
      <c r="I261">
        <v>0</v>
      </c>
      <c r="J261">
        <v>3161</v>
      </c>
      <c r="K261">
        <v>15</v>
      </c>
      <c r="L261">
        <v>0</v>
      </c>
      <c r="M261" s="200">
        <v>0</v>
      </c>
      <c r="N261" s="200">
        <v>0</v>
      </c>
      <c r="O261" s="200">
        <v>0</v>
      </c>
      <c r="P261" s="200">
        <v>0</v>
      </c>
    </row>
    <row r="262" spans="1:16">
      <c r="A262">
        <v>1</v>
      </c>
      <c r="B262">
        <v>8126</v>
      </c>
      <c r="C262">
        <v>7799</v>
      </c>
      <c r="D262">
        <v>2</v>
      </c>
      <c r="E262">
        <v>1009002</v>
      </c>
      <c r="F262">
        <v>12</v>
      </c>
      <c r="G262">
        <v>560</v>
      </c>
      <c r="H262">
        <v>341</v>
      </c>
      <c r="I262">
        <v>0</v>
      </c>
      <c r="J262">
        <v>3161</v>
      </c>
      <c r="K262">
        <v>12</v>
      </c>
      <c r="L262">
        <v>0</v>
      </c>
      <c r="M262" s="200">
        <v>0</v>
      </c>
      <c r="N262" s="200">
        <v>0</v>
      </c>
      <c r="O262" s="200">
        <v>0</v>
      </c>
      <c r="P262" s="200">
        <v>0</v>
      </c>
    </row>
    <row r="263" spans="1:16">
      <c r="A263">
        <v>1</v>
      </c>
      <c r="B263">
        <v>8126</v>
      </c>
      <c r="C263">
        <v>7799</v>
      </c>
      <c r="D263">
        <v>2</v>
      </c>
      <c r="E263">
        <v>1009002</v>
      </c>
      <c r="F263">
        <v>12</v>
      </c>
      <c r="G263">
        <v>560</v>
      </c>
      <c r="H263">
        <v>428</v>
      </c>
      <c r="I263">
        <v>0</v>
      </c>
      <c r="J263">
        <v>3161</v>
      </c>
      <c r="K263">
        <v>12</v>
      </c>
      <c r="L263">
        <v>0</v>
      </c>
      <c r="M263" s="200">
        <v>0</v>
      </c>
      <c r="N263" s="200">
        <v>0</v>
      </c>
      <c r="O263" s="200">
        <v>8790000</v>
      </c>
      <c r="P263" s="200">
        <v>-8790000</v>
      </c>
    </row>
    <row r="264" spans="1:16" hidden="1">
      <c r="A264">
        <v>1</v>
      </c>
      <c r="B264">
        <v>8126</v>
      </c>
      <c r="C264">
        <v>7799</v>
      </c>
      <c r="D264">
        <v>2</v>
      </c>
      <c r="E264">
        <v>1053629</v>
      </c>
      <c r="F264">
        <v>12</v>
      </c>
      <c r="G264">
        <v>560</v>
      </c>
      <c r="H264">
        <v>41</v>
      </c>
      <c r="I264">
        <v>0</v>
      </c>
      <c r="J264">
        <v>3161</v>
      </c>
      <c r="K264">
        <v>12</v>
      </c>
      <c r="L264">
        <v>0</v>
      </c>
      <c r="M264" s="200">
        <v>0</v>
      </c>
      <c r="N264" s="200">
        <v>0</v>
      </c>
      <c r="O264" s="200">
        <v>300000000</v>
      </c>
      <c r="P264" s="200">
        <v>-300000000</v>
      </c>
    </row>
    <row r="265" spans="1:16" hidden="1">
      <c r="A265">
        <v>1</v>
      </c>
      <c r="B265">
        <v>8126</v>
      </c>
      <c r="C265">
        <v>7799</v>
      </c>
      <c r="D265">
        <v>2</v>
      </c>
      <c r="E265">
        <v>1053629</v>
      </c>
      <c r="F265">
        <v>12</v>
      </c>
      <c r="G265">
        <v>560</v>
      </c>
      <c r="H265">
        <v>41</v>
      </c>
      <c r="I265">
        <v>0</v>
      </c>
      <c r="J265">
        <v>3161</v>
      </c>
      <c r="K265">
        <v>15</v>
      </c>
      <c r="L265">
        <v>0</v>
      </c>
      <c r="M265" s="200">
        <v>0</v>
      </c>
      <c r="N265" s="200">
        <v>0</v>
      </c>
      <c r="O265" s="200">
        <v>242000000</v>
      </c>
      <c r="P265" s="200">
        <v>-242000000</v>
      </c>
    </row>
    <row r="266" spans="1:16" hidden="1">
      <c r="A266">
        <v>1</v>
      </c>
      <c r="B266">
        <v>8126</v>
      </c>
      <c r="C266">
        <v>7799</v>
      </c>
      <c r="D266">
        <v>2</v>
      </c>
      <c r="E266">
        <v>1053630</v>
      </c>
      <c r="F266">
        <v>12</v>
      </c>
      <c r="G266">
        <v>560</v>
      </c>
      <c r="H266">
        <v>11</v>
      </c>
      <c r="I266">
        <v>0</v>
      </c>
      <c r="J266">
        <v>3161</v>
      </c>
      <c r="K266">
        <v>12</v>
      </c>
      <c r="L266">
        <v>0</v>
      </c>
      <c r="M266" s="200">
        <v>4650000000</v>
      </c>
      <c r="N266" s="200">
        <v>0</v>
      </c>
      <c r="O266" s="200">
        <v>4650000000</v>
      </c>
      <c r="P266" s="200">
        <v>0</v>
      </c>
    </row>
    <row r="267" spans="1:16" hidden="1">
      <c r="A267">
        <v>1</v>
      </c>
      <c r="B267">
        <v>8126</v>
      </c>
      <c r="C267">
        <v>7799</v>
      </c>
      <c r="D267">
        <v>2</v>
      </c>
      <c r="E267">
        <v>1053630</v>
      </c>
      <c r="F267">
        <v>12</v>
      </c>
      <c r="G267">
        <v>560</v>
      </c>
      <c r="H267">
        <v>11</v>
      </c>
      <c r="I267">
        <v>0</v>
      </c>
      <c r="J267">
        <v>3161</v>
      </c>
      <c r="K267">
        <v>15</v>
      </c>
      <c r="L267">
        <v>0</v>
      </c>
      <c r="M267" s="200">
        <v>3500000000</v>
      </c>
      <c r="N267" s="200">
        <v>0</v>
      </c>
      <c r="O267" s="200">
        <v>3500000000</v>
      </c>
      <c r="P267" s="200">
        <v>0</v>
      </c>
    </row>
    <row r="268" spans="1:16" hidden="1">
      <c r="A268">
        <v>1</v>
      </c>
      <c r="B268">
        <v>8126</v>
      </c>
      <c r="C268">
        <v>7799</v>
      </c>
      <c r="D268">
        <v>2</v>
      </c>
      <c r="E268">
        <v>1054198</v>
      </c>
      <c r="F268">
        <v>12</v>
      </c>
      <c r="G268">
        <v>560</v>
      </c>
      <c r="H268">
        <v>428</v>
      </c>
      <c r="I268">
        <v>0</v>
      </c>
      <c r="J268">
        <v>3161</v>
      </c>
      <c r="K268">
        <v>12</v>
      </c>
      <c r="L268">
        <v>0</v>
      </c>
      <c r="M268" s="200">
        <v>0</v>
      </c>
      <c r="N268" s="200">
        <v>0</v>
      </c>
      <c r="O268" s="200">
        <v>0</v>
      </c>
      <c r="P268" s="200">
        <v>0</v>
      </c>
    </row>
    <row r="269" spans="1:16" hidden="1">
      <c r="A269">
        <v>1</v>
      </c>
      <c r="B269">
        <v>8126</v>
      </c>
      <c r="C269">
        <v>7799</v>
      </c>
      <c r="D269">
        <v>2</v>
      </c>
      <c r="E269">
        <v>1054198</v>
      </c>
      <c r="F269">
        <v>12</v>
      </c>
      <c r="G269">
        <v>599</v>
      </c>
      <c r="H269">
        <v>428</v>
      </c>
      <c r="I269">
        <v>0</v>
      </c>
      <c r="J269">
        <v>3161</v>
      </c>
      <c r="K269">
        <v>12</v>
      </c>
      <c r="L269">
        <v>0</v>
      </c>
      <c r="M269" s="200">
        <v>0</v>
      </c>
      <c r="N269" s="200">
        <v>0</v>
      </c>
      <c r="O269" s="200">
        <v>4220000</v>
      </c>
      <c r="P269" s="200">
        <v>-4220000</v>
      </c>
    </row>
    <row r="270" spans="1:16" hidden="1">
      <c r="A270">
        <v>1</v>
      </c>
      <c r="B270">
        <v>8126</v>
      </c>
      <c r="C270">
        <v>7799</v>
      </c>
      <c r="D270">
        <v>2</v>
      </c>
      <c r="E270">
        <v>1068322</v>
      </c>
      <c r="F270">
        <v>12</v>
      </c>
      <c r="G270">
        <v>560</v>
      </c>
      <c r="H270">
        <v>428</v>
      </c>
      <c r="I270">
        <v>0</v>
      </c>
      <c r="J270">
        <v>3161</v>
      </c>
      <c r="K270">
        <v>15</v>
      </c>
      <c r="L270">
        <v>0</v>
      </c>
      <c r="M270" s="200">
        <v>0</v>
      </c>
      <c r="N270" s="200">
        <v>0</v>
      </c>
      <c r="O270" s="200">
        <v>880000</v>
      </c>
      <c r="P270" s="200">
        <v>-880000</v>
      </c>
    </row>
    <row r="271" spans="1:16" hidden="1">
      <c r="A271">
        <v>1</v>
      </c>
      <c r="B271">
        <v>8126</v>
      </c>
      <c r="C271">
        <v>7799</v>
      </c>
      <c r="D271">
        <v>2</v>
      </c>
      <c r="E271">
        <v>1072658</v>
      </c>
      <c r="F271">
        <v>12</v>
      </c>
      <c r="G271">
        <v>560</v>
      </c>
      <c r="H271">
        <v>428</v>
      </c>
      <c r="I271">
        <v>0</v>
      </c>
      <c r="J271">
        <v>3161</v>
      </c>
      <c r="K271">
        <v>15</v>
      </c>
      <c r="L271">
        <v>0</v>
      </c>
      <c r="M271" s="200">
        <v>0</v>
      </c>
      <c r="N271" s="200">
        <v>0</v>
      </c>
      <c r="O271" s="200">
        <v>0</v>
      </c>
      <c r="P271" s="200">
        <v>0</v>
      </c>
    </row>
    <row r="272" spans="1:16" hidden="1">
      <c r="A272">
        <v>1</v>
      </c>
      <c r="B272">
        <v>8126</v>
      </c>
      <c r="C272">
        <v>7799</v>
      </c>
      <c r="D272">
        <v>2</v>
      </c>
      <c r="E272">
        <v>1072658</v>
      </c>
      <c r="F272">
        <v>12</v>
      </c>
      <c r="G272">
        <v>599</v>
      </c>
      <c r="H272">
        <v>428</v>
      </c>
      <c r="I272">
        <v>0</v>
      </c>
      <c r="J272">
        <v>3161</v>
      </c>
      <c r="K272">
        <v>15</v>
      </c>
      <c r="L272">
        <v>0</v>
      </c>
      <c r="M272" s="200">
        <v>0</v>
      </c>
      <c r="N272" s="200">
        <v>0</v>
      </c>
      <c r="O272" s="200">
        <v>0</v>
      </c>
      <c r="P272" s="200">
        <v>0</v>
      </c>
    </row>
    <row r="273" spans="1:16" hidden="1">
      <c r="A273">
        <v>1</v>
      </c>
      <c r="B273">
        <v>8126</v>
      </c>
      <c r="C273">
        <v>7799</v>
      </c>
      <c r="D273">
        <v>2</v>
      </c>
      <c r="E273">
        <v>1087515</v>
      </c>
      <c r="F273">
        <v>12</v>
      </c>
      <c r="G273">
        <v>448</v>
      </c>
      <c r="H273">
        <v>428</v>
      </c>
      <c r="I273">
        <v>0</v>
      </c>
      <c r="J273">
        <v>3161</v>
      </c>
      <c r="K273">
        <v>12</v>
      </c>
      <c r="L273">
        <v>0</v>
      </c>
      <c r="M273" s="200">
        <v>0</v>
      </c>
      <c r="N273" s="200">
        <v>0</v>
      </c>
      <c r="O273" s="200">
        <v>2000000000</v>
      </c>
      <c r="P273" s="200">
        <v>-2000000000</v>
      </c>
    </row>
    <row r="274" spans="1:16" hidden="1">
      <c r="A274">
        <v>1</v>
      </c>
      <c r="B274">
        <v>8126</v>
      </c>
      <c r="C274">
        <v>7799</v>
      </c>
      <c r="D274">
        <v>2</v>
      </c>
      <c r="E274">
        <v>1090285</v>
      </c>
      <c r="F274">
        <v>12</v>
      </c>
      <c r="G274">
        <v>513</v>
      </c>
      <c r="H274">
        <v>428</v>
      </c>
      <c r="I274">
        <v>0</v>
      </c>
      <c r="J274">
        <v>3161</v>
      </c>
      <c r="K274">
        <v>12</v>
      </c>
      <c r="L274">
        <v>0</v>
      </c>
      <c r="M274" s="200">
        <v>0</v>
      </c>
      <c r="N274" s="200">
        <v>0</v>
      </c>
      <c r="O274" s="200">
        <v>3000000000</v>
      </c>
      <c r="P274" s="200">
        <v>-3000000000</v>
      </c>
    </row>
    <row r="275" spans="1:16" hidden="1">
      <c r="A275">
        <v>1</v>
      </c>
      <c r="B275">
        <v>8126</v>
      </c>
      <c r="C275">
        <v>7799</v>
      </c>
      <c r="D275">
        <v>2</v>
      </c>
      <c r="E275">
        <v>1091940</v>
      </c>
      <c r="F275">
        <v>12</v>
      </c>
      <c r="G275">
        <v>509</v>
      </c>
      <c r="H275">
        <v>83</v>
      </c>
      <c r="I275">
        <v>0</v>
      </c>
      <c r="J275">
        <v>3161</v>
      </c>
      <c r="K275">
        <v>12</v>
      </c>
      <c r="L275">
        <v>0</v>
      </c>
      <c r="M275" s="200">
        <v>96000000</v>
      </c>
      <c r="N275" s="200">
        <v>0</v>
      </c>
      <c r="O275" s="200">
        <v>96000000</v>
      </c>
      <c r="P275" s="200">
        <v>0</v>
      </c>
    </row>
    <row r="276" spans="1:16" hidden="1">
      <c r="A276">
        <v>1</v>
      </c>
      <c r="B276">
        <v>8126</v>
      </c>
      <c r="C276">
        <v>7799</v>
      </c>
      <c r="D276">
        <v>2</v>
      </c>
      <c r="E276">
        <v>1091940</v>
      </c>
      <c r="F276">
        <v>12</v>
      </c>
      <c r="G276">
        <v>509</v>
      </c>
      <c r="H276">
        <v>83</v>
      </c>
      <c r="I276">
        <v>0</v>
      </c>
      <c r="J276">
        <v>3161</v>
      </c>
      <c r="K276">
        <v>15</v>
      </c>
      <c r="L276">
        <v>0</v>
      </c>
      <c r="M276" s="200">
        <v>22550000</v>
      </c>
      <c r="N276" s="200">
        <v>0</v>
      </c>
      <c r="O276" s="200">
        <v>22550000</v>
      </c>
      <c r="P276" s="200">
        <v>0</v>
      </c>
    </row>
    <row r="277" spans="1:16" hidden="1">
      <c r="A277">
        <v>1</v>
      </c>
      <c r="B277">
        <v>8126</v>
      </c>
      <c r="C277">
        <v>7799</v>
      </c>
      <c r="D277">
        <v>2</v>
      </c>
      <c r="E277">
        <v>1091940</v>
      </c>
      <c r="F277">
        <v>12</v>
      </c>
      <c r="G277">
        <v>509</v>
      </c>
      <c r="H277">
        <v>85</v>
      </c>
      <c r="I277">
        <v>0</v>
      </c>
      <c r="J277">
        <v>3161</v>
      </c>
      <c r="K277">
        <v>15</v>
      </c>
      <c r="L277">
        <v>0</v>
      </c>
      <c r="M277" s="200">
        <v>0</v>
      </c>
      <c r="N277" s="200">
        <v>0</v>
      </c>
      <c r="O277" s="200">
        <v>0</v>
      </c>
      <c r="P277" s="200">
        <v>0</v>
      </c>
    </row>
    <row r="278" spans="1:16" hidden="1">
      <c r="A278">
        <v>1</v>
      </c>
      <c r="B278">
        <v>8126</v>
      </c>
      <c r="C278">
        <v>7799</v>
      </c>
      <c r="D278">
        <v>2</v>
      </c>
      <c r="E278">
        <v>1091940</v>
      </c>
      <c r="F278">
        <v>12</v>
      </c>
      <c r="G278">
        <v>509</v>
      </c>
      <c r="H278">
        <v>341</v>
      </c>
      <c r="I278">
        <v>0</v>
      </c>
      <c r="J278">
        <v>3161</v>
      </c>
      <c r="K278">
        <v>15</v>
      </c>
      <c r="L278">
        <v>0</v>
      </c>
      <c r="M278" s="200">
        <v>0</v>
      </c>
      <c r="N278" s="200">
        <v>0</v>
      </c>
      <c r="O278" s="200">
        <v>0</v>
      </c>
      <c r="P278" s="200">
        <v>0</v>
      </c>
    </row>
    <row r="279" spans="1:16" hidden="1">
      <c r="A279">
        <v>1</v>
      </c>
      <c r="B279">
        <v>8126</v>
      </c>
      <c r="C279">
        <v>7799</v>
      </c>
      <c r="D279">
        <v>2</v>
      </c>
      <c r="E279">
        <v>1091940</v>
      </c>
      <c r="F279">
        <v>12</v>
      </c>
      <c r="G279">
        <v>509</v>
      </c>
      <c r="H279">
        <v>351</v>
      </c>
      <c r="I279">
        <v>0</v>
      </c>
      <c r="J279">
        <v>3161</v>
      </c>
      <c r="K279">
        <v>12</v>
      </c>
      <c r="L279">
        <v>0</v>
      </c>
      <c r="M279" s="200">
        <v>2156944733</v>
      </c>
      <c r="N279" s="200">
        <v>0</v>
      </c>
      <c r="O279" s="200">
        <v>2156944733</v>
      </c>
      <c r="P279" s="200">
        <v>0</v>
      </c>
    </row>
    <row r="280" spans="1:16" hidden="1">
      <c r="A280">
        <v>1</v>
      </c>
      <c r="B280">
        <v>8126</v>
      </c>
      <c r="C280">
        <v>7799</v>
      </c>
      <c r="D280">
        <v>2</v>
      </c>
      <c r="E280">
        <v>1091940</v>
      </c>
      <c r="F280">
        <v>12</v>
      </c>
      <c r="G280">
        <v>509</v>
      </c>
      <c r="H280">
        <v>351</v>
      </c>
      <c r="I280">
        <v>0</v>
      </c>
      <c r="J280">
        <v>3161</v>
      </c>
      <c r="K280">
        <v>14</v>
      </c>
      <c r="L280">
        <v>0</v>
      </c>
      <c r="M280" s="200">
        <v>0</v>
      </c>
      <c r="N280" s="200">
        <v>0</v>
      </c>
      <c r="O280" s="200">
        <v>0</v>
      </c>
      <c r="P280" s="200">
        <v>0</v>
      </c>
    </row>
    <row r="281" spans="1:16" hidden="1">
      <c r="A281">
        <v>1</v>
      </c>
      <c r="B281">
        <v>8126</v>
      </c>
      <c r="C281">
        <v>7799</v>
      </c>
      <c r="D281">
        <v>2</v>
      </c>
      <c r="E281">
        <v>1091940</v>
      </c>
      <c r="F281">
        <v>12</v>
      </c>
      <c r="G281">
        <v>509</v>
      </c>
      <c r="H281">
        <v>351</v>
      </c>
      <c r="I281">
        <v>0</v>
      </c>
      <c r="J281">
        <v>3161</v>
      </c>
      <c r="K281">
        <v>15</v>
      </c>
      <c r="L281">
        <v>0</v>
      </c>
      <c r="M281" s="200">
        <v>678585000</v>
      </c>
      <c r="N281" s="200">
        <v>0</v>
      </c>
      <c r="O281" s="200">
        <v>678585000</v>
      </c>
      <c r="P281" s="200">
        <v>0</v>
      </c>
    </row>
    <row r="282" spans="1:16" hidden="1">
      <c r="A282">
        <v>1</v>
      </c>
      <c r="B282">
        <v>8126</v>
      </c>
      <c r="C282">
        <v>7799</v>
      </c>
      <c r="D282">
        <v>2</v>
      </c>
      <c r="E282">
        <v>1091941</v>
      </c>
      <c r="F282">
        <v>12</v>
      </c>
      <c r="G282">
        <v>509</v>
      </c>
      <c r="H282">
        <v>351</v>
      </c>
      <c r="I282">
        <v>0</v>
      </c>
      <c r="J282">
        <v>3161</v>
      </c>
      <c r="K282">
        <v>15</v>
      </c>
      <c r="L282">
        <v>0</v>
      </c>
      <c r="M282" s="200">
        <v>0</v>
      </c>
      <c r="N282" s="200">
        <v>0</v>
      </c>
      <c r="O282" s="200">
        <v>0</v>
      </c>
      <c r="P282" s="200">
        <v>0</v>
      </c>
    </row>
    <row r="283" spans="1:16" hidden="1">
      <c r="A283">
        <v>1</v>
      </c>
      <c r="B283">
        <v>8126</v>
      </c>
      <c r="C283">
        <v>7799</v>
      </c>
      <c r="D283">
        <v>2</v>
      </c>
      <c r="E283">
        <v>1091943</v>
      </c>
      <c r="F283">
        <v>12</v>
      </c>
      <c r="G283">
        <v>509</v>
      </c>
      <c r="H283">
        <v>351</v>
      </c>
      <c r="I283">
        <v>0</v>
      </c>
      <c r="J283">
        <v>3161</v>
      </c>
      <c r="K283">
        <v>15</v>
      </c>
      <c r="L283">
        <v>0</v>
      </c>
      <c r="M283" s="200">
        <v>0</v>
      </c>
      <c r="N283" s="200">
        <v>0</v>
      </c>
      <c r="O283" s="200">
        <v>0</v>
      </c>
      <c r="P283" s="200">
        <v>0</v>
      </c>
    </row>
    <row r="284" spans="1:16" hidden="1">
      <c r="A284">
        <v>1</v>
      </c>
      <c r="B284">
        <v>8126</v>
      </c>
      <c r="C284">
        <v>7799</v>
      </c>
      <c r="D284">
        <v>2</v>
      </c>
      <c r="E284">
        <v>3006373</v>
      </c>
      <c r="F284">
        <v>12</v>
      </c>
      <c r="G284">
        <v>560</v>
      </c>
      <c r="H284">
        <v>211</v>
      </c>
      <c r="I284">
        <v>0</v>
      </c>
      <c r="J284">
        <v>3161</v>
      </c>
      <c r="K284">
        <v>12</v>
      </c>
      <c r="L284">
        <v>0</v>
      </c>
      <c r="M284" s="200">
        <v>0</v>
      </c>
      <c r="N284" s="200">
        <v>0</v>
      </c>
      <c r="O284" s="200">
        <v>0</v>
      </c>
      <c r="P284" s="200">
        <v>0</v>
      </c>
    </row>
    <row r="285" spans="1:16" hidden="1">
      <c r="A285">
        <v>1</v>
      </c>
      <c r="B285">
        <v>8126</v>
      </c>
      <c r="C285">
        <v>7799</v>
      </c>
      <c r="D285">
        <v>2</v>
      </c>
      <c r="E285">
        <v>3007902</v>
      </c>
      <c r="F285">
        <v>12</v>
      </c>
      <c r="G285">
        <v>423</v>
      </c>
      <c r="H285">
        <v>130</v>
      </c>
      <c r="I285">
        <v>91009</v>
      </c>
      <c r="J285">
        <v>3161</v>
      </c>
      <c r="K285">
        <v>12</v>
      </c>
      <c r="L285">
        <v>0</v>
      </c>
      <c r="M285" s="200">
        <v>0</v>
      </c>
      <c r="N285" s="200">
        <v>0</v>
      </c>
      <c r="O285" s="200">
        <v>0</v>
      </c>
      <c r="P285" s="200">
        <v>0</v>
      </c>
    </row>
    <row r="286" spans="1:16" hidden="1">
      <c r="A286">
        <v>1</v>
      </c>
      <c r="B286">
        <v>8126</v>
      </c>
      <c r="C286">
        <v>7799</v>
      </c>
      <c r="D286">
        <v>2</v>
      </c>
      <c r="E286">
        <v>3007902</v>
      </c>
      <c r="F286">
        <v>12</v>
      </c>
      <c r="G286">
        <v>423</v>
      </c>
      <c r="H286">
        <v>139</v>
      </c>
      <c r="I286">
        <v>0</v>
      </c>
      <c r="J286">
        <v>3161</v>
      </c>
      <c r="K286">
        <v>12</v>
      </c>
      <c r="L286">
        <v>0</v>
      </c>
      <c r="M286" s="200">
        <v>0</v>
      </c>
      <c r="N286" s="200">
        <v>0</v>
      </c>
      <c r="O286" s="200">
        <v>15057069221</v>
      </c>
      <c r="P286" s="200">
        <v>-15057069221</v>
      </c>
    </row>
    <row r="287" spans="1:16" hidden="1">
      <c r="A287">
        <v>1</v>
      </c>
      <c r="B287">
        <v>8126</v>
      </c>
      <c r="C287">
        <v>7799</v>
      </c>
      <c r="D287">
        <v>2</v>
      </c>
      <c r="E287">
        <v>3007902</v>
      </c>
      <c r="F287">
        <v>12</v>
      </c>
      <c r="G287">
        <v>423</v>
      </c>
      <c r="H287">
        <v>139</v>
      </c>
      <c r="I287">
        <v>91009</v>
      </c>
      <c r="J287">
        <v>3161</v>
      </c>
      <c r="K287">
        <v>12</v>
      </c>
      <c r="L287">
        <v>0</v>
      </c>
      <c r="M287" s="200">
        <v>0</v>
      </c>
      <c r="N287" s="200">
        <v>0</v>
      </c>
      <c r="O287" s="200">
        <v>0</v>
      </c>
      <c r="P287" s="200">
        <v>0</v>
      </c>
    </row>
    <row r="288" spans="1:16" hidden="1">
      <c r="A288">
        <v>1</v>
      </c>
      <c r="B288">
        <v>8126</v>
      </c>
      <c r="C288">
        <v>7799</v>
      </c>
      <c r="D288">
        <v>2</v>
      </c>
      <c r="E288">
        <v>3010191</v>
      </c>
      <c r="F288">
        <v>12</v>
      </c>
      <c r="G288">
        <v>564</v>
      </c>
      <c r="H288">
        <v>283</v>
      </c>
      <c r="I288">
        <v>0</v>
      </c>
      <c r="J288">
        <v>3161</v>
      </c>
      <c r="K288">
        <v>12</v>
      </c>
      <c r="L288">
        <v>0</v>
      </c>
      <c r="M288" s="200">
        <v>0</v>
      </c>
      <c r="N288" s="200">
        <v>0</v>
      </c>
      <c r="O288" s="200">
        <v>11083000000</v>
      </c>
      <c r="P288" s="200">
        <v>-11083000000</v>
      </c>
    </row>
    <row r="289" spans="1:16" hidden="1">
      <c r="A289">
        <v>1</v>
      </c>
      <c r="B289">
        <v>8126</v>
      </c>
      <c r="C289">
        <v>7799</v>
      </c>
      <c r="D289">
        <v>2</v>
      </c>
      <c r="E289">
        <v>3010191</v>
      </c>
      <c r="F289">
        <v>12</v>
      </c>
      <c r="G289">
        <v>564</v>
      </c>
      <c r="H289">
        <v>283</v>
      </c>
      <c r="I289">
        <v>0</v>
      </c>
      <c r="J289">
        <v>3161</v>
      </c>
      <c r="K289">
        <v>15</v>
      </c>
      <c r="L289">
        <v>0</v>
      </c>
      <c r="M289" s="200">
        <v>0</v>
      </c>
      <c r="N289" s="200">
        <v>0</v>
      </c>
      <c r="O289" s="200">
        <v>366000000</v>
      </c>
      <c r="P289" s="200">
        <v>-366000000</v>
      </c>
    </row>
    <row r="290" spans="1:16" hidden="1">
      <c r="A290">
        <v>1</v>
      </c>
      <c r="B290">
        <v>8126</v>
      </c>
      <c r="C290">
        <v>7799</v>
      </c>
      <c r="D290">
        <v>2</v>
      </c>
      <c r="E290">
        <v>3010191</v>
      </c>
      <c r="F290">
        <v>12</v>
      </c>
      <c r="G290">
        <v>564</v>
      </c>
      <c r="H290">
        <v>283</v>
      </c>
      <c r="I290">
        <v>0</v>
      </c>
      <c r="J290">
        <v>3161</v>
      </c>
      <c r="K290">
        <v>29</v>
      </c>
      <c r="L290">
        <v>0</v>
      </c>
      <c r="M290" s="200">
        <v>0</v>
      </c>
      <c r="N290" s="200">
        <v>0</v>
      </c>
      <c r="O290" s="200">
        <v>0</v>
      </c>
      <c r="P290" s="200">
        <v>0</v>
      </c>
    </row>
    <row r="291" spans="1:16" hidden="1">
      <c r="A291">
        <v>1</v>
      </c>
      <c r="B291">
        <v>8126</v>
      </c>
      <c r="C291">
        <v>7799</v>
      </c>
      <c r="D291">
        <v>2</v>
      </c>
      <c r="E291">
        <v>3018552</v>
      </c>
      <c r="F291">
        <v>12</v>
      </c>
      <c r="G291">
        <v>515</v>
      </c>
      <c r="H291">
        <v>428</v>
      </c>
      <c r="I291">
        <v>0</v>
      </c>
      <c r="J291">
        <v>3161</v>
      </c>
      <c r="K291">
        <v>12</v>
      </c>
      <c r="L291">
        <v>0</v>
      </c>
      <c r="M291" s="200">
        <v>0</v>
      </c>
      <c r="N291" s="200">
        <v>0</v>
      </c>
      <c r="O291" s="200">
        <v>229000000</v>
      </c>
      <c r="P291" s="200">
        <v>-229000000</v>
      </c>
    </row>
    <row r="292" spans="1:16" hidden="1">
      <c r="A292">
        <v>1</v>
      </c>
      <c r="B292">
        <v>8126</v>
      </c>
      <c r="C292">
        <v>7799</v>
      </c>
      <c r="D292">
        <v>2</v>
      </c>
      <c r="E292">
        <v>3018552</v>
      </c>
      <c r="F292">
        <v>12</v>
      </c>
      <c r="G292">
        <v>560</v>
      </c>
      <c r="H292">
        <v>428</v>
      </c>
      <c r="I292">
        <v>0</v>
      </c>
      <c r="J292">
        <v>3161</v>
      </c>
      <c r="K292">
        <v>12</v>
      </c>
      <c r="L292">
        <v>0</v>
      </c>
      <c r="M292" s="200">
        <v>0</v>
      </c>
      <c r="N292" s="200">
        <v>0</v>
      </c>
      <c r="O292" s="200">
        <v>10500000000</v>
      </c>
      <c r="P292" s="200">
        <v>-10500000000</v>
      </c>
    </row>
    <row r="293" spans="1:16" hidden="1">
      <c r="A293">
        <v>1</v>
      </c>
      <c r="B293">
        <v>8126</v>
      </c>
      <c r="C293">
        <v>7799</v>
      </c>
      <c r="D293">
        <v>2</v>
      </c>
      <c r="E293">
        <v>9037632</v>
      </c>
      <c r="F293">
        <v>12</v>
      </c>
      <c r="G293">
        <v>560</v>
      </c>
      <c r="H293">
        <v>211</v>
      </c>
      <c r="I293">
        <v>0</v>
      </c>
      <c r="J293">
        <v>3161</v>
      </c>
      <c r="K293">
        <v>12</v>
      </c>
      <c r="L293">
        <v>0</v>
      </c>
      <c r="M293" s="200">
        <v>0</v>
      </c>
      <c r="N293" s="200">
        <v>0</v>
      </c>
      <c r="O293" s="200">
        <v>0</v>
      </c>
      <c r="P293" s="200">
        <v>0</v>
      </c>
    </row>
    <row r="294" spans="1:16" hidden="1">
      <c r="A294">
        <v>1</v>
      </c>
      <c r="B294">
        <v>8126</v>
      </c>
      <c r="C294">
        <v>7799</v>
      </c>
      <c r="D294">
        <v>2</v>
      </c>
      <c r="E294">
        <v>9037749</v>
      </c>
      <c r="F294">
        <v>12</v>
      </c>
      <c r="G294">
        <v>515</v>
      </c>
      <c r="H294">
        <v>428</v>
      </c>
      <c r="I294">
        <v>0</v>
      </c>
      <c r="J294">
        <v>3161</v>
      </c>
      <c r="K294">
        <v>12</v>
      </c>
      <c r="L294">
        <v>0</v>
      </c>
      <c r="M294" s="200">
        <v>0</v>
      </c>
      <c r="N294" s="200">
        <v>0</v>
      </c>
      <c r="O294" s="200">
        <v>0</v>
      </c>
      <c r="P294" s="200">
        <v>0</v>
      </c>
    </row>
    <row r="295" spans="1:16" hidden="1">
      <c r="A295">
        <v>1</v>
      </c>
      <c r="B295">
        <v>8126</v>
      </c>
      <c r="C295">
        <v>7851</v>
      </c>
      <c r="D295">
        <v>2</v>
      </c>
      <c r="E295">
        <v>1091940</v>
      </c>
      <c r="F295">
        <v>12</v>
      </c>
      <c r="G295">
        <v>509</v>
      </c>
      <c r="H295">
        <v>351</v>
      </c>
      <c r="I295">
        <v>0</v>
      </c>
      <c r="J295">
        <v>3161</v>
      </c>
      <c r="K295">
        <v>12</v>
      </c>
      <c r="L295">
        <v>0</v>
      </c>
      <c r="M295" s="200">
        <v>26409590</v>
      </c>
      <c r="N295" s="200">
        <v>0</v>
      </c>
      <c r="O295" s="200">
        <v>26409590</v>
      </c>
      <c r="P295" s="200">
        <v>0</v>
      </c>
    </row>
    <row r="296" spans="1:16" hidden="1">
      <c r="A296">
        <v>1</v>
      </c>
      <c r="B296">
        <v>8126</v>
      </c>
      <c r="C296">
        <v>7852</v>
      </c>
      <c r="D296">
        <v>2</v>
      </c>
      <c r="E296">
        <v>1091940</v>
      </c>
      <c r="F296">
        <v>12</v>
      </c>
      <c r="G296">
        <v>509</v>
      </c>
      <c r="H296">
        <v>351</v>
      </c>
      <c r="I296">
        <v>0</v>
      </c>
      <c r="J296">
        <v>3161</v>
      </c>
      <c r="K296">
        <v>12</v>
      </c>
      <c r="L296">
        <v>0</v>
      </c>
      <c r="M296" s="200">
        <v>0</v>
      </c>
      <c r="N296" s="200">
        <v>0</v>
      </c>
      <c r="O296" s="200">
        <v>0</v>
      </c>
      <c r="P296" s="200">
        <v>0</v>
      </c>
    </row>
    <row r="297" spans="1:16" hidden="1">
      <c r="A297">
        <v>1</v>
      </c>
      <c r="B297">
        <v>8126</v>
      </c>
      <c r="C297">
        <v>7853</v>
      </c>
      <c r="D297">
        <v>2</v>
      </c>
      <c r="E297">
        <v>1091940</v>
      </c>
      <c r="F297">
        <v>12</v>
      </c>
      <c r="G297">
        <v>509</v>
      </c>
      <c r="H297">
        <v>351</v>
      </c>
      <c r="I297">
        <v>0</v>
      </c>
      <c r="J297">
        <v>3161</v>
      </c>
      <c r="K297">
        <v>12</v>
      </c>
      <c r="L297">
        <v>0</v>
      </c>
      <c r="M297" s="200">
        <v>1062680000</v>
      </c>
      <c r="N297" s="200">
        <v>0</v>
      </c>
      <c r="O297" s="200">
        <v>1062680000</v>
      </c>
      <c r="P297" s="200">
        <v>0</v>
      </c>
    </row>
    <row r="298" spans="1:16" hidden="1">
      <c r="A298">
        <v>1</v>
      </c>
      <c r="B298">
        <v>8126</v>
      </c>
      <c r="C298">
        <v>7853</v>
      </c>
      <c r="D298">
        <v>2</v>
      </c>
      <c r="E298">
        <v>1091940</v>
      </c>
      <c r="F298">
        <v>12</v>
      </c>
      <c r="G298">
        <v>509</v>
      </c>
      <c r="H298">
        <v>351</v>
      </c>
      <c r="I298">
        <v>0</v>
      </c>
      <c r="J298">
        <v>3161</v>
      </c>
      <c r="K298">
        <v>15</v>
      </c>
      <c r="L298">
        <v>0</v>
      </c>
      <c r="M298" s="200">
        <v>126128000</v>
      </c>
      <c r="N298" s="200">
        <v>0</v>
      </c>
      <c r="O298" s="200">
        <v>126128000</v>
      </c>
      <c r="P298" s="200">
        <v>0</v>
      </c>
    </row>
    <row r="299" spans="1:16" hidden="1">
      <c r="A299">
        <v>1</v>
      </c>
      <c r="B299">
        <v>8126</v>
      </c>
      <c r="C299">
        <v>7854</v>
      </c>
      <c r="D299">
        <v>2</v>
      </c>
      <c r="E299">
        <v>1091940</v>
      </c>
      <c r="F299">
        <v>12</v>
      </c>
      <c r="G299">
        <v>509</v>
      </c>
      <c r="H299">
        <v>351</v>
      </c>
      <c r="I299">
        <v>0</v>
      </c>
      <c r="J299">
        <v>3161</v>
      </c>
      <c r="K299">
        <v>12</v>
      </c>
      <c r="L299">
        <v>0</v>
      </c>
      <c r="M299" s="200">
        <v>861426201</v>
      </c>
      <c r="N299" s="200">
        <v>0</v>
      </c>
      <c r="O299" s="200">
        <v>861426201</v>
      </c>
      <c r="P299" s="200">
        <v>0</v>
      </c>
    </row>
    <row r="300" spans="1:16" hidden="1">
      <c r="A300">
        <v>1</v>
      </c>
      <c r="B300">
        <v>8126</v>
      </c>
      <c r="C300">
        <v>7854</v>
      </c>
      <c r="D300">
        <v>2</v>
      </c>
      <c r="E300">
        <v>1091940</v>
      </c>
      <c r="F300">
        <v>12</v>
      </c>
      <c r="G300">
        <v>509</v>
      </c>
      <c r="H300">
        <v>351</v>
      </c>
      <c r="I300">
        <v>0</v>
      </c>
      <c r="J300">
        <v>3161</v>
      </c>
      <c r="K300">
        <v>12</v>
      </c>
      <c r="L300">
        <v>502</v>
      </c>
      <c r="M300" s="200">
        <v>0</v>
      </c>
      <c r="N300" s="200">
        <v>0</v>
      </c>
      <c r="O300" s="200">
        <v>0</v>
      </c>
      <c r="P300" s="200">
        <v>0</v>
      </c>
    </row>
    <row r="301" spans="1:16" hidden="1">
      <c r="A301">
        <v>1</v>
      </c>
      <c r="B301">
        <v>8126</v>
      </c>
      <c r="C301">
        <v>7854</v>
      </c>
      <c r="D301">
        <v>2</v>
      </c>
      <c r="E301">
        <v>3018552</v>
      </c>
      <c r="F301">
        <v>12</v>
      </c>
      <c r="G301">
        <v>515</v>
      </c>
      <c r="H301">
        <v>428</v>
      </c>
      <c r="I301">
        <v>0</v>
      </c>
      <c r="J301">
        <v>3161</v>
      </c>
      <c r="K301">
        <v>12</v>
      </c>
      <c r="L301">
        <v>0</v>
      </c>
      <c r="M301" s="200">
        <v>0</v>
      </c>
      <c r="N301" s="200">
        <v>0</v>
      </c>
      <c r="O301" s="200">
        <v>26000000</v>
      </c>
      <c r="P301" s="200">
        <v>-26000000</v>
      </c>
    </row>
    <row r="302" spans="1:16" hidden="1">
      <c r="A302">
        <v>1</v>
      </c>
      <c r="B302">
        <v>8126</v>
      </c>
      <c r="C302">
        <v>7854</v>
      </c>
      <c r="D302">
        <v>2</v>
      </c>
      <c r="E302">
        <v>9037749</v>
      </c>
      <c r="F302">
        <v>12</v>
      </c>
      <c r="G302">
        <v>515</v>
      </c>
      <c r="H302">
        <v>428</v>
      </c>
      <c r="I302">
        <v>0</v>
      </c>
      <c r="J302">
        <v>3161</v>
      </c>
      <c r="K302">
        <v>12</v>
      </c>
      <c r="L302">
        <v>0</v>
      </c>
      <c r="M302" s="200">
        <v>0</v>
      </c>
      <c r="N302" s="200">
        <v>0</v>
      </c>
      <c r="O302" s="200">
        <v>0</v>
      </c>
      <c r="P302" s="200">
        <v>0</v>
      </c>
    </row>
    <row r="303" spans="1:16" hidden="1">
      <c r="A303">
        <v>1</v>
      </c>
      <c r="B303">
        <v>8126</v>
      </c>
      <c r="C303">
        <v>7899</v>
      </c>
      <c r="D303">
        <v>2</v>
      </c>
      <c r="E303">
        <v>1091940</v>
      </c>
      <c r="F303">
        <v>12</v>
      </c>
      <c r="G303">
        <v>509</v>
      </c>
      <c r="H303">
        <v>351</v>
      </c>
      <c r="I303">
        <v>0</v>
      </c>
      <c r="J303">
        <v>3161</v>
      </c>
      <c r="K303">
        <v>12</v>
      </c>
      <c r="L303">
        <v>0</v>
      </c>
      <c r="M303" s="200">
        <v>80067299</v>
      </c>
      <c r="N303" s="200">
        <v>0</v>
      </c>
      <c r="O303" s="200">
        <v>80067299</v>
      </c>
      <c r="P303" s="200">
        <v>0</v>
      </c>
    </row>
    <row r="304" spans="1:16" hidden="1">
      <c r="A304">
        <v>1</v>
      </c>
      <c r="B304">
        <v>8126</v>
      </c>
      <c r="C304">
        <v>7903</v>
      </c>
      <c r="D304">
        <v>2</v>
      </c>
      <c r="E304">
        <v>1091940</v>
      </c>
      <c r="F304">
        <v>12</v>
      </c>
      <c r="G304">
        <v>509</v>
      </c>
      <c r="H304">
        <v>351</v>
      </c>
      <c r="I304">
        <v>0</v>
      </c>
      <c r="J304">
        <v>3161</v>
      </c>
      <c r="K304">
        <v>12</v>
      </c>
      <c r="L304">
        <v>0</v>
      </c>
      <c r="M304" s="200">
        <v>0</v>
      </c>
      <c r="N304" s="200">
        <v>0</v>
      </c>
      <c r="O304" s="200">
        <v>0</v>
      </c>
      <c r="P304" s="200">
        <v>0</v>
      </c>
    </row>
    <row r="305" spans="1:16" hidden="1">
      <c r="A305">
        <v>1</v>
      </c>
      <c r="B305">
        <v>8126</v>
      </c>
      <c r="C305">
        <v>7949</v>
      </c>
      <c r="D305">
        <v>2</v>
      </c>
      <c r="E305">
        <v>1053629</v>
      </c>
      <c r="F305">
        <v>12</v>
      </c>
      <c r="G305">
        <v>560</v>
      </c>
      <c r="H305">
        <v>11</v>
      </c>
      <c r="I305">
        <v>0</v>
      </c>
      <c r="J305">
        <v>3161</v>
      </c>
      <c r="K305">
        <v>15</v>
      </c>
      <c r="L305">
        <v>0</v>
      </c>
      <c r="M305" s="200">
        <v>0</v>
      </c>
      <c r="N305" s="200">
        <v>0</v>
      </c>
      <c r="O305" s="200">
        <v>0</v>
      </c>
      <c r="P305" s="200">
        <v>0</v>
      </c>
    </row>
    <row r="306" spans="1:16" hidden="1">
      <c r="A306">
        <v>1</v>
      </c>
      <c r="B306">
        <v>8126</v>
      </c>
      <c r="C306">
        <v>7949</v>
      </c>
      <c r="D306">
        <v>2</v>
      </c>
      <c r="E306">
        <v>1053629</v>
      </c>
      <c r="F306">
        <v>12</v>
      </c>
      <c r="G306">
        <v>560</v>
      </c>
      <c r="H306">
        <v>41</v>
      </c>
      <c r="I306">
        <v>0</v>
      </c>
      <c r="J306">
        <v>3161</v>
      </c>
      <c r="K306">
        <v>12</v>
      </c>
      <c r="L306">
        <v>0</v>
      </c>
      <c r="M306" s="200">
        <v>0</v>
      </c>
      <c r="N306" s="200">
        <v>0</v>
      </c>
      <c r="O306" s="200">
        <v>0</v>
      </c>
      <c r="P306" s="200">
        <v>0</v>
      </c>
    </row>
    <row r="307" spans="1:16" hidden="1">
      <c r="A307">
        <v>1</v>
      </c>
      <c r="B307">
        <v>8126</v>
      </c>
      <c r="C307">
        <v>7949</v>
      </c>
      <c r="D307">
        <v>2</v>
      </c>
      <c r="E307">
        <v>1053629</v>
      </c>
      <c r="F307">
        <v>12</v>
      </c>
      <c r="G307">
        <v>560</v>
      </c>
      <c r="H307">
        <v>41</v>
      </c>
      <c r="I307">
        <v>0</v>
      </c>
      <c r="J307">
        <v>3161</v>
      </c>
      <c r="K307">
        <v>15</v>
      </c>
      <c r="L307">
        <v>0</v>
      </c>
      <c r="M307" s="200">
        <v>0</v>
      </c>
      <c r="N307" s="200">
        <v>0</v>
      </c>
      <c r="O307" s="200">
        <v>0</v>
      </c>
      <c r="P307" s="200">
        <v>0</v>
      </c>
    </row>
    <row r="308" spans="1:16" hidden="1">
      <c r="A308">
        <v>1</v>
      </c>
      <c r="B308">
        <v>8126</v>
      </c>
      <c r="C308">
        <v>7949</v>
      </c>
      <c r="D308">
        <v>2</v>
      </c>
      <c r="E308">
        <v>1053630</v>
      </c>
      <c r="F308">
        <v>12</v>
      </c>
      <c r="G308">
        <v>560</v>
      </c>
      <c r="H308">
        <v>11</v>
      </c>
      <c r="I308">
        <v>0</v>
      </c>
      <c r="J308">
        <v>3161</v>
      </c>
      <c r="K308">
        <v>12</v>
      </c>
      <c r="L308">
        <v>0</v>
      </c>
      <c r="M308" s="200">
        <v>3924000000</v>
      </c>
      <c r="N308" s="200">
        <v>0</v>
      </c>
      <c r="O308" s="200">
        <v>3924000000</v>
      </c>
      <c r="P308" s="200">
        <v>0</v>
      </c>
    </row>
    <row r="309" spans="1:16" hidden="1">
      <c r="A309">
        <v>1</v>
      </c>
      <c r="B309">
        <v>8126</v>
      </c>
      <c r="C309">
        <v>7949</v>
      </c>
      <c r="D309">
        <v>2</v>
      </c>
      <c r="E309">
        <v>1053630</v>
      </c>
      <c r="F309">
        <v>12</v>
      </c>
      <c r="G309">
        <v>560</v>
      </c>
      <c r="H309">
        <v>11</v>
      </c>
      <c r="I309">
        <v>0</v>
      </c>
      <c r="J309">
        <v>3161</v>
      </c>
      <c r="K309">
        <v>15</v>
      </c>
      <c r="L309">
        <v>0</v>
      </c>
      <c r="M309" s="200">
        <v>0</v>
      </c>
      <c r="N309" s="200">
        <v>0</v>
      </c>
      <c r="O309" s="200">
        <v>0</v>
      </c>
      <c r="P309" s="200">
        <v>0</v>
      </c>
    </row>
    <row r="310" spans="1:16" hidden="1">
      <c r="A310">
        <v>1</v>
      </c>
      <c r="B310">
        <v>8126</v>
      </c>
      <c r="C310">
        <v>9301</v>
      </c>
      <c r="D310">
        <v>2</v>
      </c>
      <c r="E310">
        <v>3001133</v>
      </c>
      <c r="F310">
        <v>12</v>
      </c>
      <c r="G310">
        <v>599</v>
      </c>
      <c r="H310">
        <v>139</v>
      </c>
      <c r="I310">
        <v>0</v>
      </c>
      <c r="J310">
        <v>3161</v>
      </c>
      <c r="K310">
        <v>12</v>
      </c>
      <c r="L310">
        <v>0</v>
      </c>
      <c r="M310" s="200">
        <v>0</v>
      </c>
      <c r="N310" s="200">
        <v>0</v>
      </c>
      <c r="O310" s="200">
        <v>0</v>
      </c>
      <c r="P310" s="200">
        <v>0</v>
      </c>
    </row>
    <row r="311" spans="1:16" hidden="1">
      <c r="A311">
        <v>1</v>
      </c>
      <c r="B311">
        <v>8126</v>
      </c>
      <c r="C311">
        <v>9301</v>
      </c>
      <c r="D311">
        <v>2</v>
      </c>
      <c r="E311">
        <v>3018552</v>
      </c>
      <c r="F311">
        <v>12</v>
      </c>
      <c r="G311">
        <v>515</v>
      </c>
      <c r="H311">
        <v>428</v>
      </c>
      <c r="I311">
        <v>0</v>
      </c>
      <c r="J311">
        <v>3161</v>
      </c>
      <c r="K311">
        <v>12</v>
      </c>
      <c r="L311">
        <v>0</v>
      </c>
      <c r="M311" s="200">
        <v>0</v>
      </c>
      <c r="N311" s="200">
        <v>0</v>
      </c>
      <c r="O311" s="200">
        <v>0</v>
      </c>
      <c r="P311" s="200">
        <v>0</v>
      </c>
    </row>
    <row r="312" spans="1:16" hidden="1">
      <c r="A312">
        <v>1</v>
      </c>
      <c r="B312">
        <v>8126</v>
      </c>
      <c r="C312">
        <v>9301</v>
      </c>
      <c r="D312">
        <v>2</v>
      </c>
      <c r="E312">
        <v>9037749</v>
      </c>
      <c r="F312">
        <v>12</v>
      </c>
      <c r="G312">
        <v>515</v>
      </c>
      <c r="H312">
        <v>428</v>
      </c>
      <c r="I312">
        <v>0</v>
      </c>
      <c r="J312">
        <v>3161</v>
      </c>
      <c r="K312">
        <v>12</v>
      </c>
      <c r="L312">
        <v>0</v>
      </c>
      <c r="M312" s="200">
        <v>0</v>
      </c>
      <c r="N312" s="200">
        <v>0</v>
      </c>
      <c r="O312" s="200">
        <v>0</v>
      </c>
      <c r="P312" s="200">
        <v>0</v>
      </c>
    </row>
  </sheetData>
  <autoFilter ref="A1:Q312">
    <filterColumn colId="4">
      <filters>
        <filter val="1009002"/>
      </filters>
    </filterColumn>
  </autoFilter>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4"/>
  <sheetViews>
    <sheetView topLeftCell="A52" workbookViewId="0">
      <selection activeCell="O57" sqref="O57:O263"/>
    </sheetView>
  </sheetViews>
  <sheetFormatPr defaultRowHeight="15.75"/>
  <cols>
    <col min="1" max="1" width="9" style="200"/>
    <col min="2" max="4" width="30.625" customWidth="1"/>
  </cols>
  <sheetData>
    <row r="1" spans="1:3">
      <c r="A1" s="205">
        <f>SUM(A2:A2000)</f>
        <v>1727909</v>
      </c>
      <c r="C1" s="200">
        <f>A1-1727913</f>
        <v>-4</v>
      </c>
    </row>
    <row r="3" spans="1:3">
      <c r="A3" s="200">
        <v>8673</v>
      </c>
      <c r="B3" t="s">
        <v>375</v>
      </c>
    </row>
    <row r="4" spans="1:3">
      <c r="A4" s="200">
        <v>93858</v>
      </c>
      <c r="B4" t="s">
        <v>376</v>
      </c>
    </row>
    <row r="5" spans="1:3">
      <c r="A5" s="200">
        <v>1215</v>
      </c>
      <c r="B5" s="201" t="s">
        <v>377</v>
      </c>
    </row>
    <row r="6" spans="1:3">
      <c r="A6" s="200">
        <v>11083</v>
      </c>
      <c r="B6" s="201" t="s">
        <v>378</v>
      </c>
    </row>
    <row r="7" spans="1:3">
      <c r="A7" s="200">
        <v>5000</v>
      </c>
      <c r="B7" s="201" t="s">
        <v>378</v>
      </c>
    </row>
    <row r="8" spans="1:3">
      <c r="A8" s="200">
        <v>3921</v>
      </c>
      <c r="B8" s="201" t="s">
        <v>379</v>
      </c>
    </row>
    <row r="9" spans="1:3">
      <c r="A9" s="200">
        <v>3649</v>
      </c>
      <c r="B9" s="201" t="s">
        <v>380</v>
      </c>
    </row>
    <row r="10" spans="1:3">
      <c r="A10" s="200">
        <v>6295</v>
      </c>
      <c r="B10" s="201" t="s">
        <v>379</v>
      </c>
    </row>
    <row r="11" spans="1:3">
      <c r="A11" s="200">
        <v>10868</v>
      </c>
      <c r="B11" s="201" t="s">
        <v>381</v>
      </c>
    </row>
    <row r="12" spans="1:3">
      <c r="A12" s="200">
        <v>990</v>
      </c>
      <c r="B12" s="201" t="s">
        <v>382</v>
      </c>
    </row>
    <row r="13" spans="1:3">
      <c r="A13" s="200">
        <v>1669</v>
      </c>
      <c r="B13" s="201" t="s">
        <v>383</v>
      </c>
    </row>
    <row r="14" spans="1:3">
      <c r="A14" s="200">
        <v>2125</v>
      </c>
      <c r="B14" s="201" t="s">
        <v>384</v>
      </c>
    </row>
    <row r="15" spans="1:3">
      <c r="A15" s="200">
        <v>20205</v>
      </c>
      <c r="B15" s="201" t="s">
        <v>380</v>
      </c>
    </row>
    <row r="16" spans="1:3">
      <c r="A16" s="200">
        <v>1080</v>
      </c>
      <c r="B16" s="201" t="s">
        <v>385</v>
      </c>
    </row>
    <row r="17" spans="1:2">
      <c r="A17" s="200">
        <v>1637</v>
      </c>
      <c r="B17" s="201" t="s">
        <v>386</v>
      </c>
    </row>
    <row r="18" spans="1:2">
      <c r="A18" s="200">
        <v>1507</v>
      </c>
      <c r="B18" s="201" t="s">
        <v>387</v>
      </c>
    </row>
    <row r="19" spans="1:2">
      <c r="A19" s="200">
        <v>275</v>
      </c>
      <c r="B19" s="201" t="s">
        <v>387</v>
      </c>
    </row>
    <row r="20" spans="1:2">
      <c r="A20" s="200">
        <v>2356</v>
      </c>
      <c r="B20" s="201" t="s">
        <v>388</v>
      </c>
    </row>
    <row r="21" spans="1:2">
      <c r="A21" s="200">
        <v>2771</v>
      </c>
      <c r="B21" s="201" t="s">
        <v>389</v>
      </c>
    </row>
    <row r="22" spans="1:2">
      <c r="A22" s="200">
        <v>1383</v>
      </c>
      <c r="B22" s="201" t="s">
        <v>390</v>
      </c>
    </row>
    <row r="23" spans="1:2">
      <c r="A23" s="200">
        <v>427</v>
      </c>
      <c r="B23" s="201" t="s">
        <v>391</v>
      </c>
    </row>
    <row r="24" spans="1:2">
      <c r="A24" s="200">
        <v>21966</v>
      </c>
      <c r="B24" s="201" t="s">
        <v>392</v>
      </c>
    </row>
    <row r="25" spans="1:2">
      <c r="A25" s="200">
        <v>230810</v>
      </c>
      <c r="B25" s="201" t="s">
        <v>393</v>
      </c>
    </row>
    <row r="26" spans="1:2">
      <c r="A26" s="200">
        <v>2184</v>
      </c>
      <c r="B26" s="201" t="s">
        <v>394</v>
      </c>
    </row>
    <row r="27" spans="1:2">
      <c r="A27" s="200">
        <v>17356</v>
      </c>
      <c r="B27" s="201" t="s">
        <v>390</v>
      </c>
    </row>
    <row r="28" spans="1:2">
      <c r="A28" s="200">
        <v>6566</v>
      </c>
      <c r="B28" s="201" t="s">
        <v>395</v>
      </c>
    </row>
    <row r="29" spans="1:2">
      <c r="A29" s="200">
        <v>16626</v>
      </c>
      <c r="B29" s="201" t="s">
        <v>396</v>
      </c>
    </row>
    <row r="30" spans="1:2">
      <c r="A30" s="200">
        <v>1731</v>
      </c>
      <c r="B30" s="201" t="s">
        <v>397</v>
      </c>
    </row>
    <row r="31" spans="1:2">
      <c r="A31" s="200">
        <v>7250</v>
      </c>
      <c r="B31" s="201" t="s">
        <v>390</v>
      </c>
    </row>
    <row r="32" spans="1:2">
      <c r="A32" s="200">
        <v>5000</v>
      </c>
      <c r="B32" s="201" t="s">
        <v>392</v>
      </c>
    </row>
    <row r="33" spans="1:2">
      <c r="A33" s="200">
        <v>4632</v>
      </c>
      <c r="B33" s="201" t="s">
        <v>385</v>
      </c>
    </row>
    <row r="34" spans="1:2">
      <c r="A34" s="200">
        <v>2384</v>
      </c>
      <c r="B34" s="201" t="s">
        <v>398</v>
      </c>
    </row>
    <row r="35" spans="1:2">
      <c r="A35" s="200">
        <v>412356</v>
      </c>
      <c r="B35" s="201" t="s">
        <v>394</v>
      </c>
    </row>
    <row r="36" spans="1:2">
      <c r="A36" s="200">
        <v>11347</v>
      </c>
      <c r="B36" s="201" t="s">
        <v>394</v>
      </c>
    </row>
    <row r="37" spans="1:2">
      <c r="A37" s="200">
        <v>270175</v>
      </c>
      <c r="B37" s="201" t="s">
        <v>399</v>
      </c>
    </row>
    <row r="38" spans="1:2">
      <c r="A38" s="200">
        <v>1405</v>
      </c>
      <c r="B38" s="201" t="s">
        <v>400</v>
      </c>
    </row>
    <row r="39" spans="1:2">
      <c r="A39" s="200">
        <v>9095</v>
      </c>
      <c r="B39" s="201" t="s">
        <v>392</v>
      </c>
    </row>
    <row r="40" spans="1:2">
      <c r="A40" s="200">
        <v>16188</v>
      </c>
      <c r="B40" s="201" t="s">
        <v>401</v>
      </c>
    </row>
    <row r="41" spans="1:2">
      <c r="A41" s="200">
        <v>19776</v>
      </c>
      <c r="B41" s="201" t="s">
        <v>402</v>
      </c>
    </row>
    <row r="42" spans="1:2">
      <c r="A42" s="200">
        <v>7051</v>
      </c>
      <c r="B42" s="201" t="s">
        <v>401</v>
      </c>
    </row>
    <row r="43" spans="1:2">
      <c r="A43" s="200">
        <v>21102</v>
      </c>
      <c r="B43" s="201" t="s">
        <v>390</v>
      </c>
    </row>
    <row r="44" spans="1:2">
      <c r="A44" s="200">
        <v>7961</v>
      </c>
      <c r="B44" s="201" t="s">
        <v>386</v>
      </c>
    </row>
    <row r="45" spans="1:2">
      <c r="A45" s="200">
        <v>6594</v>
      </c>
      <c r="B45" s="201" t="s">
        <v>403</v>
      </c>
    </row>
    <row r="46" spans="1:2">
      <c r="A46" s="200">
        <v>5484</v>
      </c>
      <c r="B46" s="201" t="s">
        <v>400</v>
      </c>
    </row>
    <row r="47" spans="1:2">
      <c r="A47" s="200">
        <v>11017</v>
      </c>
      <c r="B47" s="201" t="s">
        <v>385</v>
      </c>
    </row>
    <row r="48" spans="1:2">
      <c r="A48" s="200">
        <v>11886</v>
      </c>
      <c r="B48" s="201" t="s">
        <v>382</v>
      </c>
    </row>
    <row r="49" spans="1:2">
      <c r="A49" s="200">
        <v>7186</v>
      </c>
      <c r="B49" s="201" t="s">
        <v>390</v>
      </c>
    </row>
    <row r="50" spans="1:2">
      <c r="A50" s="200">
        <v>10251</v>
      </c>
      <c r="B50" s="201" t="s">
        <v>404</v>
      </c>
    </row>
    <row r="51" spans="1:2">
      <c r="A51" s="200">
        <v>8003</v>
      </c>
      <c r="B51" s="201" t="s">
        <v>391</v>
      </c>
    </row>
    <row r="52" spans="1:2">
      <c r="A52" s="200">
        <v>4882</v>
      </c>
      <c r="B52" s="201" t="s">
        <v>383</v>
      </c>
    </row>
    <row r="53" spans="1:2">
      <c r="A53" s="200">
        <v>52163</v>
      </c>
      <c r="B53" s="201" t="s">
        <v>405</v>
      </c>
    </row>
    <row r="54" spans="1:2">
      <c r="A54" s="200">
        <v>7105</v>
      </c>
      <c r="B54" s="201" t="s">
        <v>387</v>
      </c>
    </row>
    <row r="55" spans="1:2">
      <c r="A55" s="200">
        <v>6784</v>
      </c>
      <c r="B55" s="201" t="s">
        <v>406</v>
      </c>
    </row>
    <row r="56" spans="1:2">
      <c r="A56" s="200">
        <v>6315</v>
      </c>
      <c r="B56" s="201" t="s">
        <v>407</v>
      </c>
    </row>
    <row r="57" spans="1:2">
      <c r="A57" s="200">
        <v>19266</v>
      </c>
      <c r="B57" s="201" t="s">
        <v>408</v>
      </c>
    </row>
    <row r="58" spans="1:2">
      <c r="A58" s="200">
        <v>13274</v>
      </c>
      <c r="B58" s="201" t="s">
        <v>409</v>
      </c>
    </row>
    <row r="59" spans="1:2">
      <c r="A59" s="200">
        <v>7817</v>
      </c>
      <c r="B59" s="201" t="s">
        <v>393</v>
      </c>
    </row>
    <row r="60" spans="1:2">
      <c r="A60" s="200">
        <v>9044</v>
      </c>
      <c r="B60" s="201" t="s">
        <v>394</v>
      </c>
    </row>
    <row r="61" spans="1:2">
      <c r="A61" s="200">
        <v>20112</v>
      </c>
      <c r="B61" s="201" t="s">
        <v>401</v>
      </c>
    </row>
    <row r="62" spans="1:2">
      <c r="A62" s="200">
        <v>6353</v>
      </c>
      <c r="B62" s="201" t="s">
        <v>379</v>
      </c>
    </row>
    <row r="63" spans="1:2">
      <c r="A63" s="200">
        <v>2905</v>
      </c>
      <c r="B63" s="201" t="s">
        <v>410</v>
      </c>
    </row>
    <row r="64" spans="1:2">
      <c r="A64" s="200">
        <v>4835</v>
      </c>
      <c r="B64" s="201" t="s">
        <v>389</v>
      </c>
    </row>
    <row r="65" spans="1:2">
      <c r="A65" s="200">
        <v>1939</v>
      </c>
      <c r="B65" s="201" t="s">
        <v>411</v>
      </c>
    </row>
    <row r="66" spans="1:2">
      <c r="A66" s="200">
        <v>69700</v>
      </c>
      <c r="B66" s="201" t="s">
        <v>398</v>
      </c>
    </row>
    <row r="67" spans="1:2">
      <c r="A67" s="200">
        <v>2429</v>
      </c>
      <c r="B67" s="201" t="s">
        <v>412</v>
      </c>
    </row>
    <row r="68" spans="1:2">
      <c r="A68" s="200">
        <v>4884</v>
      </c>
      <c r="B68" s="201" t="s">
        <v>413</v>
      </c>
    </row>
    <row r="69" spans="1:2">
      <c r="A69" s="200">
        <v>6711</v>
      </c>
      <c r="B69" s="201" t="s">
        <v>384</v>
      </c>
    </row>
    <row r="70" spans="1:2">
      <c r="A70" s="200">
        <v>6735</v>
      </c>
      <c r="B70" s="201" t="s">
        <v>414</v>
      </c>
    </row>
    <row r="71" spans="1:2">
      <c r="A71" s="200">
        <v>4576</v>
      </c>
      <c r="B71" s="201" t="s">
        <v>397</v>
      </c>
    </row>
    <row r="72" spans="1:2">
      <c r="A72" s="200">
        <v>974</v>
      </c>
      <c r="B72" s="201" t="s">
        <v>415</v>
      </c>
    </row>
    <row r="73" spans="1:2">
      <c r="A73" s="200">
        <v>3138</v>
      </c>
      <c r="B73" s="201" t="s">
        <v>416</v>
      </c>
    </row>
    <row r="74" spans="1:2">
      <c r="A74" s="200">
        <v>1518</v>
      </c>
      <c r="B74" s="201" t="s">
        <v>417</v>
      </c>
    </row>
    <row r="75" spans="1:2">
      <c r="A75" s="200">
        <v>285</v>
      </c>
      <c r="B75" s="201" t="s">
        <v>418</v>
      </c>
    </row>
    <row r="76" spans="1:2">
      <c r="A76" s="200">
        <v>1742</v>
      </c>
      <c r="B76" s="201" t="s">
        <v>419</v>
      </c>
    </row>
    <row r="77" spans="1:2">
      <c r="A77" s="200">
        <v>2121</v>
      </c>
      <c r="B77" s="201" t="s">
        <v>420</v>
      </c>
    </row>
    <row r="78" spans="1:2">
      <c r="A78" s="200">
        <v>313</v>
      </c>
      <c r="B78" s="201" t="s">
        <v>406</v>
      </c>
    </row>
    <row r="79" spans="1:2">
      <c r="A79" s="200">
        <v>930</v>
      </c>
      <c r="B79" s="201" t="s">
        <v>384</v>
      </c>
    </row>
    <row r="80" spans="1:2">
      <c r="A80" s="200">
        <v>491</v>
      </c>
      <c r="B80" s="201" t="s">
        <v>421</v>
      </c>
    </row>
    <row r="81" spans="1:2">
      <c r="A81" s="200">
        <v>43124</v>
      </c>
      <c r="B81" s="201" t="s">
        <v>422</v>
      </c>
    </row>
    <row r="82" spans="1:2">
      <c r="A82" s="200">
        <v>31831</v>
      </c>
      <c r="B82" s="201" t="s">
        <v>423</v>
      </c>
    </row>
    <row r="83" spans="1:2">
      <c r="A83" s="200">
        <v>11416</v>
      </c>
      <c r="B83" s="201" t="s">
        <v>422</v>
      </c>
    </row>
    <row r="84" spans="1:2">
      <c r="A84" s="200">
        <v>5378</v>
      </c>
      <c r="B84" s="201" t="s">
        <v>424</v>
      </c>
    </row>
    <row r="85" spans="1:2">
      <c r="A85" s="200">
        <v>700</v>
      </c>
      <c r="B85" s="201" t="s">
        <v>425</v>
      </c>
    </row>
    <row r="86" spans="1:2">
      <c r="A86" s="200">
        <v>10000</v>
      </c>
      <c r="B86" s="201" t="s">
        <v>385</v>
      </c>
    </row>
    <row r="87" spans="1:2">
      <c r="A87" s="200">
        <v>3000</v>
      </c>
      <c r="B87" s="201" t="s">
        <v>397</v>
      </c>
    </row>
    <row r="88" spans="1:2">
      <c r="A88" s="200">
        <v>1000</v>
      </c>
      <c r="B88" s="201" t="s">
        <v>398</v>
      </c>
    </row>
    <row r="89" spans="1:2">
      <c r="A89" s="200">
        <v>2000</v>
      </c>
      <c r="B89" s="201" t="s">
        <v>420</v>
      </c>
    </row>
    <row r="90" spans="1:2">
      <c r="A90" s="200">
        <v>10000</v>
      </c>
      <c r="B90" s="201" t="s">
        <v>426</v>
      </c>
    </row>
    <row r="91" spans="1:2">
      <c r="A91" s="200">
        <v>500</v>
      </c>
      <c r="B91" s="201" t="s">
        <v>426</v>
      </c>
    </row>
    <row r="92" spans="1:2">
      <c r="A92" s="200">
        <v>150</v>
      </c>
      <c r="B92" s="201" t="s">
        <v>427</v>
      </c>
    </row>
    <row r="93" spans="1:2">
      <c r="A93" s="200">
        <v>100</v>
      </c>
      <c r="B93" s="201" t="s">
        <v>428</v>
      </c>
    </row>
    <row r="94" spans="1:2">
      <c r="A94" s="200">
        <v>5000</v>
      </c>
      <c r="B94" s="201" t="s">
        <v>406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O57" sqref="O57:O263"/>
    </sheetView>
  </sheetViews>
  <sheetFormatPr defaultRowHeight="15.75"/>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75"/>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O57" sqref="O57:O263"/>
    </sheetView>
  </sheetViews>
  <sheetFormatPr defaultRowHeight="15.75"/>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6"/>
  <sheetViews>
    <sheetView workbookViewId="0">
      <selection activeCell="A5" sqref="A5:I5"/>
    </sheetView>
  </sheetViews>
  <sheetFormatPr defaultRowHeight="15"/>
  <cols>
    <col min="1" max="1" width="6.625" style="643" customWidth="1"/>
    <col min="2" max="2" width="39.375" style="642" customWidth="1"/>
    <col min="3" max="3" width="12.875" style="644" customWidth="1"/>
    <col min="4" max="4" width="9.125" style="657" hidden="1" customWidth="1"/>
    <col min="5" max="5" width="8.5" style="657" hidden="1" customWidth="1"/>
    <col min="6" max="6" width="12.5" style="391" customWidth="1"/>
    <col min="7" max="8" width="9" style="657" hidden="1" customWidth="1"/>
    <col min="9" max="9" width="12.125" style="644" customWidth="1"/>
    <col min="10" max="16384" width="9" style="642"/>
  </cols>
  <sheetData>
    <row r="1" spans="1:4095 4098:8190 8193:9216 9219:13311 13314:16384">
      <c r="A1" s="1000"/>
      <c r="B1" s="1000"/>
      <c r="C1" s="1001" t="s">
        <v>700</v>
      </c>
      <c r="D1" s="1001"/>
      <c r="E1" s="1001"/>
      <c r="F1" s="1001"/>
      <c r="G1" s="1001"/>
      <c r="H1" s="1001"/>
      <c r="I1" s="1001"/>
    </row>
    <row r="2" spans="1:4095 4098:8190 8193:9216 9219:13311 13314:16384" ht="8.25" customHeight="1">
      <c r="A2" s="1000"/>
      <c r="B2" s="1000"/>
      <c r="C2" s="1001"/>
      <c r="D2" s="1001"/>
      <c r="E2" s="1001"/>
      <c r="F2" s="1001"/>
      <c r="G2" s="1001"/>
      <c r="H2" s="1001"/>
      <c r="I2" s="1001"/>
    </row>
    <row r="3" spans="1:4095 4098:8190 8193:9216 9219:13311 13314:16384" ht="30" customHeight="1">
      <c r="A3" s="1002" t="s">
        <v>689</v>
      </c>
      <c r="B3" s="1002"/>
      <c r="C3" s="1002"/>
      <c r="D3" s="1002"/>
      <c r="E3" s="1002"/>
      <c r="F3" s="1002"/>
      <c r="G3" s="1002"/>
      <c r="H3" s="1002"/>
      <c r="I3" s="1002"/>
    </row>
    <row r="4" spans="1:4095 4098:8190 8193:9216 9219:13311 13314:16384" ht="27.75" customHeight="1">
      <c r="A4" s="1002" t="s">
        <v>690</v>
      </c>
      <c r="B4" s="1002"/>
      <c r="C4" s="1002"/>
      <c r="D4" s="1002"/>
      <c r="E4" s="1002"/>
      <c r="F4" s="1002"/>
      <c r="G4" s="1002"/>
      <c r="H4" s="1002"/>
      <c r="I4" s="1002"/>
    </row>
    <row r="5" spans="1:4095 4098:8190 8193:9216 9219:13311 13314:16384" ht="22.5" customHeight="1">
      <c r="A5" s="1003" t="s">
        <v>714</v>
      </c>
      <c r="B5" s="1003"/>
      <c r="C5" s="1003"/>
      <c r="D5" s="1003"/>
      <c r="E5" s="1003"/>
      <c r="F5" s="1003"/>
      <c r="G5" s="1003"/>
      <c r="H5" s="1003"/>
      <c r="I5" s="1003"/>
    </row>
    <row r="6" spans="1:4095 4098:8190 8193:9216 9219:13311 13314:16384" ht="21" customHeight="1">
      <c r="D6" s="999" t="s">
        <v>688</v>
      </c>
      <c r="E6" s="999"/>
      <c r="F6" s="999"/>
      <c r="G6" s="999"/>
      <c r="H6" s="999"/>
      <c r="I6" s="999"/>
    </row>
    <row r="7" spans="1:4095 4098:8190 8193:9216 9219:13311 13314:16384" s="647" customFormat="1" ht="44.25" customHeight="1">
      <c r="A7" s="645" t="s">
        <v>0</v>
      </c>
      <c r="B7" s="645" t="s">
        <v>88</v>
      </c>
      <c r="C7" s="646" t="s">
        <v>674</v>
      </c>
      <c r="D7" s="646" t="s">
        <v>691</v>
      </c>
      <c r="E7" s="646" t="s">
        <v>692</v>
      </c>
      <c r="F7" s="646" t="s">
        <v>675</v>
      </c>
      <c r="G7" s="646" t="s">
        <v>691</v>
      </c>
      <c r="H7" s="646" t="s">
        <v>692</v>
      </c>
      <c r="I7" s="645" t="s">
        <v>32</v>
      </c>
    </row>
    <row r="8" spans="1:4095 4098:8190 8193:9216 9219:13311 13314:16384" s="647" customFormat="1" ht="21" customHeight="1">
      <c r="A8" s="648" t="s">
        <v>9</v>
      </c>
      <c r="B8" s="648" t="s">
        <v>10</v>
      </c>
      <c r="C8" s="649">
        <v>1</v>
      </c>
      <c r="D8" s="649"/>
      <c r="E8" s="649"/>
      <c r="F8" s="649">
        <v>2</v>
      </c>
      <c r="G8" s="649"/>
      <c r="H8" s="649"/>
      <c r="I8" s="648" t="s">
        <v>435</v>
      </c>
    </row>
    <row r="9" spans="1:4095 4098:8190 8193:9216 9219:13311 13314:16384" s="653" customFormat="1" ht="24.95" customHeight="1">
      <c r="A9" s="650"/>
      <c r="B9" s="650" t="s">
        <v>61</v>
      </c>
      <c r="C9" s="651">
        <f t="shared" ref="C9:H9" si="0">C10+C13+C14+C15+C16</f>
        <v>462209</v>
      </c>
      <c r="D9" s="651">
        <f t="shared" si="0"/>
        <v>20296</v>
      </c>
      <c r="E9" s="651">
        <f t="shared" si="0"/>
        <v>281320.71635386476</v>
      </c>
      <c r="F9" s="651">
        <f t="shared" si="0"/>
        <v>422485.35600000003</v>
      </c>
      <c r="G9" s="651">
        <f>G10+G13+G14+G15+G16</f>
        <v>5057</v>
      </c>
      <c r="H9" s="651">
        <f t="shared" si="0"/>
        <v>301077</v>
      </c>
      <c r="I9" s="652">
        <f>F9/C9*100</f>
        <v>91.40569655718518</v>
      </c>
    </row>
    <row r="10" spans="1:4095 4098:8190 8193:9216 9219:13311 13314:16384" ht="24.95" customHeight="1">
      <c r="A10" s="654">
        <v>1</v>
      </c>
      <c r="B10" s="663" t="s">
        <v>693</v>
      </c>
      <c r="C10" s="656">
        <f>'[8]QT kem TT 342'!C37+'[8]QT kem TT 342'!C74+'[8]QT kem TT 342'!C62+'[8]QT kem TT 342'!C76</f>
        <v>32627</v>
      </c>
      <c r="D10" s="656">
        <f>'[8]QT kem TT 342'!D37+'[8]QT kem TT 342'!D74+'[8]QT kem TT 342'!D62</f>
        <v>19753</v>
      </c>
      <c r="E10" s="656">
        <f>'[8]QT kem TT 342'!E37+'[8]QT kem TT 342'!E74+'[8]QT kem TT 342'!E62</f>
        <v>254.71635386473542</v>
      </c>
      <c r="F10" s="656">
        <f>'[8]QT kem TT 342'!D37+'[8]QT kem TT 342'!D74+'[8]QT kem TT 342'!D62+'[8]QT kem TT 342'!D76</f>
        <v>23396</v>
      </c>
      <c r="G10" s="656">
        <v>4497</v>
      </c>
      <c r="H10" s="656">
        <v>10672</v>
      </c>
      <c r="I10" s="656">
        <f>F10/C10*100</f>
        <v>71.707481533699081</v>
      </c>
      <c r="J10" s="657"/>
      <c r="K10" s="657"/>
    </row>
    <row r="11" spans="1:4095 4098:8190 8193:9216 9219:13311 13314:16384" ht="24.95" customHeight="1">
      <c r="A11" s="654"/>
      <c r="B11" s="658" t="s">
        <v>694</v>
      </c>
      <c r="C11" s="656">
        <f>'[8]QT kem TT 342'!C37+'[8]QT kem TT 342'!C76</f>
        <v>25077</v>
      </c>
      <c r="D11" s="656"/>
      <c r="E11" s="656"/>
      <c r="F11" s="656">
        <f>'[8]QT kem TT 342'!D37+'[8]QT kem TT 342'!D76</f>
        <v>17007</v>
      </c>
      <c r="G11" s="656"/>
      <c r="H11" s="656"/>
      <c r="I11" s="656"/>
      <c r="J11" s="657"/>
      <c r="K11" s="657"/>
    </row>
    <row r="12" spans="1:4095 4098:8190 8193:9216 9219:13311 13314:16384" ht="24.95" customHeight="1">
      <c r="A12" s="654"/>
      <c r="B12" s="658" t="s">
        <v>695</v>
      </c>
      <c r="C12" s="656">
        <f>'[8]QT kem TT 342'!C74+'[8]QT kem TT 342'!C62</f>
        <v>7550</v>
      </c>
      <c r="D12" s="656"/>
      <c r="E12" s="656"/>
      <c r="F12" s="656">
        <f>'[8]QT kem TT 342'!D74+'[8]QT kem TT 342'!D62</f>
        <v>6389</v>
      </c>
      <c r="G12" s="656"/>
      <c r="H12" s="656"/>
      <c r="I12" s="656"/>
      <c r="J12" s="657"/>
      <c r="K12" s="657"/>
    </row>
    <row r="13" spans="1:4095 4098:8190 8193:9216 9219:13311 13314:16384" ht="24.95" customHeight="1">
      <c r="A13" s="654">
        <v>2</v>
      </c>
      <c r="B13" s="664" t="s">
        <v>696</v>
      </c>
      <c r="C13" s="656">
        <f>'[8]QT kem TT 342'!C23</f>
        <v>313124</v>
      </c>
      <c r="D13" s="656"/>
      <c r="E13" s="656">
        <v>258891</v>
      </c>
      <c r="F13" s="656">
        <f>'[8]QT kem TT 342'!D23</f>
        <v>301166</v>
      </c>
      <c r="G13" s="656"/>
      <c r="H13" s="656">
        <v>263428</v>
      </c>
      <c r="I13" s="656">
        <f>F13/C13*100</f>
        <v>96.181065648113844</v>
      </c>
      <c r="L13" s="657"/>
      <c r="M13" s="657"/>
      <c r="N13" s="657"/>
      <c r="O13" s="657"/>
      <c r="P13" s="657"/>
      <c r="Q13" s="657"/>
      <c r="R13" s="659"/>
      <c r="U13" s="657"/>
      <c r="V13" s="657"/>
      <c r="W13" s="657"/>
      <c r="X13" s="657"/>
      <c r="Y13" s="657"/>
      <c r="Z13" s="657"/>
      <c r="AA13" s="659"/>
      <c r="AD13" s="657"/>
      <c r="AE13" s="657"/>
      <c r="AF13" s="657"/>
      <c r="AG13" s="657"/>
      <c r="AH13" s="657"/>
      <c r="AI13" s="657"/>
      <c r="AJ13" s="659"/>
      <c r="AM13" s="657"/>
      <c r="AN13" s="657"/>
      <c r="AO13" s="657"/>
      <c r="AP13" s="657"/>
      <c r="AQ13" s="657"/>
      <c r="AR13" s="657"/>
      <c r="AS13" s="659"/>
      <c r="AV13" s="657"/>
      <c r="AW13" s="657"/>
      <c r="AX13" s="657"/>
      <c r="AY13" s="657"/>
      <c r="AZ13" s="657"/>
      <c r="BA13" s="657"/>
      <c r="BB13" s="659"/>
      <c r="BE13" s="657"/>
      <c r="BF13" s="657"/>
      <c r="BG13" s="657"/>
      <c r="BH13" s="657"/>
      <c r="BI13" s="657"/>
      <c r="BJ13" s="657"/>
      <c r="BK13" s="659"/>
      <c r="BN13" s="657"/>
      <c r="BO13" s="657"/>
      <c r="BP13" s="657"/>
      <c r="BQ13" s="657"/>
      <c r="BR13" s="657"/>
      <c r="BS13" s="657"/>
      <c r="BT13" s="659"/>
      <c r="BW13" s="657"/>
      <c r="BX13" s="657"/>
      <c r="BY13" s="657"/>
      <c r="BZ13" s="657"/>
      <c r="CA13" s="657"/>
      <c r="CB13" s="657"/>
      <c r="CC13" s="659"/>
      <c r="CF13" s="657"/>
      <c r="CG13" s="657"/>
      <c r="CH13" s="657"/>
      <c r="CI13" s="657"/>
      <c r="CJ13" s="657"/>
      <c r="CK13" s="657"/>
      <c r="CL13" s="659"/>
      <c r="CO13" s="657"/>
      <c r="CP13" s="657"/>
      <c r="CQ13" s="657"/>
      <c r="CR13" s="657"/>
      <c r="CS13" s="657"/>
      <c r="CT13" s="657"/>
      <c r="CU13" s="659"/>
      <c r="CX13" s="657"/>
      <c r="CY13" s="657"/>
      <c r="CZ13" s="657"/>
      <c r="DA13" s="657"/>
      <c r="DB13" s="657"/>
      <c r="DC13" s="657"/>
      <c r="DD13" s="659"/>
      <c r="DG13" s="657"/>
      <c r="DH13" s="657"/>
      <c r="DI13" s="657"/>
      <c r="DJ13" s="657"/>
      <c r="DK13" s="657"/>
      <c r="DL13" s="657"/>
      <c r="DM13" s="659"/>
      <c r="DP13" s="657"/>
      <c r="DQ13" s="657"/>
      <c r="DR13" s="657"/>
      <c r="DS13" s="657"/>
      <c r="DT13" s="657"/>
      <c r="DU13" s="657"/>
      <c r="DV13" s="659"/>
      <c r="DY13" s="657"/>
      <c r="DZ13" s="657"/>
      <c r="EA13" s="657"/>
      <c r="EB13" s="657"/>
      <c r="EC13" s="657"/>
      <c r="ED13" s="657"/>
      <c r="EE13" s="659"/>
      <c r="EH13" s="657"/>
      <c r="EI13" s="657"/>
      <c r="EJ13" s="657"/>
      <c r="EK13" s="657"/>
      <c r="EL13" s="657"/>
      <c r="EM13" s="657"/>
      <c r="EN13" s="659"/>
      <c r="EQ13" s="657"/>
      <c r="ER13" s="657"/>
      <c r="ES13" s="657"/>
      <c r="ET13" s="657"/>
      <c r="EU13" s="657"/>
      <c r="EV13" s="657"/>
      <c r="EW13" s="659"/>
      <c r="EZ13" s="657"/>
      <c r="FA13" s="657"/>
      <c r="FB13" s="657"/>
      <c r="FC13" s="657"/>
      <c r="FD13" s="657"/>
      <c r="FE13" s="657"/>
      <c r="FF13" s="659"/>
      <c r="FI13" s="657"/>
      <c r="FJ13" s="657"/>
      <c r="FK13" s="657"/>
      <c r="FL13" s="657"/>
      <c r="FM13" s="657"/>
      <c r="FN13" s="657"/>
      <c r="FO13" s="659"/>
      <c r="FR13" s="657"/>
      <c r="FS13" s="657"/>
      <c r="FT13" s="657"/>
      <c r="FU13" s="657"/>
      <c r="FV13" s="657"/>
      <c r="FW13" s="657"/>
      <c r="FX13" s="659"/>
      <c r="GA13" s="657"/>
      <c r="GB13" s="657"/>
      <c r="GC13" s="657"/>
      <c r="GD13" s="657"/>
      <c r="GE13" s="657"/>
      <c r="GF13" s="657"/>
      <c r="GG13" s="659"/>
      <c r="GJ13" s="657"/>
      <c r="GK13" s="657"/>
      <c r="GL13" s="657"/>
      <c r="GM13" s="657"/>
      <c r="GN13" s="657"/>
      <c r="GO13" s="657"/>
      <c r="GP13" s="659"/>
      <c r="GS13" s="657"/>
      <c r="GT13" s="657"/>
      <c r="GU13" s="657"/>
      <c r="GV13" s="657"/>
      <c r="GW13" s="657"/>
      <c r="GX13" s="657"/>
      <c r="GY13" s="659"/>
      <c r="HB13" s="657"/>
      <c r="HC13" s="657"/>
      <c r="HD13" s="657"/>
      <c r="HE13" s="657"/>
      <c r="HF13" s="657"/>
      <c r="HG13" s="657"/>
      <c r="HH13" s="659"/>
      <c r="HK13" s="657"/>
      <c r="HL13" s="657"/>
      <c r="HM13" s="657"/>
      <c r="HN13" s="657"/>
      <c r="HO13" s="657"/>
      <c r="HP13" s="657"/>
      <c r="HQ13" s="659"/>
      <c r="HT13" s="657"/>
      <c r="HU13" s="657"/>
      <c r="HV13" s="657"/>
      <c r="HW13" s="657"/>
      <c r="HX13" s="657"/>
      <c r="HY13" s="657"/>
      <c r="HZ13" s="659"/>
      <c r="IC13" s="657"/>
      <c r="ID13" s="657"/>
      <c r="IE13" s="657"/>
      <c r="IF13" s="657"/>
      <c r="IG13" s="657"/>
      <c r="IH13" s="657"/>
      <c r="II13" s="659"/>
      <c r="IL13" s="657"/>
      <c r="IM13" s="657"/>
      <c r="IN13" s="657"/>
      <c r="IO13" s="657"/>
      <c r="IP13" s="657"/>
      <c r="IQ13" s="657"/>
      <c r="IR13" s="659"/>
      <c r="IU13" s="657"/>
      <c r="IV13" s="657"/>
      <c r="IW13" s="657"/>
      <c r="IX13" s="657"/>
      <c r="IY13" s="657"/>
      <c r="IZ13" s="657"/>
      <c r="JA13" s="659"/>
      <c r="JD13" s="657"/>
      <c r="JE13" s="657"/>
      <c r="JF13" s="657"/>
      <c r="JG13" s="657"/>
      <c r="JH13" s="657"/>
      <c r="JI13" s="657"/>
      <c r="JJ13" s="659"/>
      <c r="JM13" s="657"/>
      <c r="JN13" s="657"/>
      <c r="JO13" s="657"/>
      <c r="JP13" s="657"/>
      <c r="JQ13" s="657"/>
      <c r="JR13" s="657"/>
      <c r="JS13" s="659"/>
      <c r="JV13" s="657"/>
      <c r="JW13" s="657"/>
      <c r="JX13" s="657"/>
      <c r="JY13" s="657"/>
      <c r="JZ13" s="657"/>
      <c r="KA13" s="657"/>
      <c r="KB13" s="659"/>
      <c r="KE13" s="657"/>
      <c r="KF13" s="657"/>
      <c r="KG13" s="657"/>
      <c r="KH13" s="657"/>
      <c r="KI13" s="657"/>
      <c r="KJ13" s="657"/>
      <c r="KK13" s="659"/>
      <c r="KN13" s="657"/>
      <c r="KO13" s="657"/>
      <c r="KP13" s="657"/>
      <c r="KQ13" s="657"/>
      <c r="KR13" s="657"/>
      <c r="KS13" s="657"/>
      <c r="KT13" s="659"/>
      <c r="KW13" s="657"/>
      <c r="KX13" s="657"/>
      <c r="KY13" s="657"/>
      <c r="KZ13" s="657"/>
      <c r="LA13" s="657"/>
      <c r="LB13" s="657"/>
      <c r="LC13" s="659"/>
      <c r="LF13" s="657"/>
      <c r="LG13" s="657"/>
      <c r="LH13" s="657"/>
      <c r="LI13" s="657"/>
      <c r="LJ13" s="657"/>
      <c r="LK13" s="657"/>
      <c r="LL13" s="659"/>
      <c r="LO13" s="657"/>
      <c r="LP13" s="657"/>
      <c r="LQ13" s="657"/>
      <c r="LR13" s="657"/>
      <c r="LS13" s="657"/>
      <c r="LT13" s="657"/>
      <c r="LU13" s="659"/>
      <c r="LX13" s="657"/>
      <c r="LY13" s="657"/>
      <c r="LZ13" s="657"/>
      <c r="MA13" s="657"/>
      <c r="MB13" s="657"/>
      <c r="MC13" s="657"/>
      <c r="MD13" s="659"/>
      <c r="MG13" s="657"/>
      <c r="MH13" s="657"/>
      <c r="MI13" s="657"/>
      <c r="MJ13" s="657"/>
      <c r="MK13" s="657"/>
      <c r="ML13" s="657"/>
      <c r="MM13" s="659"/>
      <c r="MP13" s="657"/>
      <c r="MQ13" s="657"/>
      <c r="MR13" s="657"/>
      <c r="MS13" s="657"/>
      <c r="MT13" s="657"/>
      <c r="MU13" s="657"/>
      <c r="MV13" s="659"/>
      <c r="MY13" s="657"/>
      <c r="MZ13" s="657"/>
      <c r="NA13" s="657"/>
      <c r="NB13" s="657"/>
      <c r="NC13" s="657"/>
      <c r="ND13" s="657"/>
      <c r="NE13" s="659"/>
      <c r="NH13" s="657"/>
      <c r="NI13" s="657"/>
      <c r="NJ13" s="657"/>
      <c r="NK13" s="657"/>
      <c r="NL13" s="657"/>
      <c r="NM13" s="657"/>
      <c r="NN13" s="659"/>
      <c r="NQ13" s="657"/>
      <c r="NR13" s="657"/>
      <c r="NS13" s="657"/>
      <c r="NT13" s="657"/>
      <c r="NU13" s="657"/>
      <c r="NV13" s="657"/>
      <c r="NW13" s="659"/>
      <c r="NZ13" s="657"/>
      <c r="OA13" s="657"/>
      <c r="OB13" s="657"/>
      <c r="OC13" s="657"/>
      <c r="OD13" s="657"/>
      <c r="OE13" s="657"/>
      <c r="OF13" s="659"/>
      <c r="OI13" s="657"/>
      <c r="OJ13" s="657"/>
      <c r="OK13" s="657"/>
      <c r="OL13" s="657"/>
      <c r="OM13" s="657"/>
      <c r="ON13" s="657"/>
      <c r="OO13" s="659"/>
      <c r="OR13" s="657"/>
      <c r="OS13" s="657"/>
      <c r="OT13" s="657"/>
      <c r="OU13" s="657"/>
      <c r="OV13" s="657"/>
      <c r="OW13" s="657"/>
      <c r="OX13" s="659"/>
      <c r="PA13" s="657"/>
      <c r="PB13" s="657"/>
      <c r="PC13" s="657"/>
      <c r="PD13" s="657"/>
      <c r="PE13" s="657"/>
      <c r="PF13" s="657"/>
      <c r="PG13" s="659"/>
      <c r="PJ13" s="657"/>
      <c r="PK13" s="657"/>
      <c r="PL13" s="657"/>
      <c r="PM13" s="657"/>
      <c r="PN13" s="657"/>
      <c r="PO13" s="657"/>
      <c r="PP13" s="659"/>
      <c r="PS13" s="657"/>
      <c r="PT13" s="657"/>
      <c r="PU13" s="657"/>
      <c r="PV13" s="657"/>
      <c r="PW13" s="657"/>
      <c r="PX13" s="657"/>
      <c r="PY13" s="659"/>
      <c r="QB13" s="657"/>
      <c r="QC13" s="657"/>
      <c r="QD13" s="657"/>
      <c r="QE13" s="657"/>
      <c r="QF13" s="657"/>
      <c r="QG13" s="657"/>
      <c r="QH13" s="659"/>
      <c r="QK13" s="657"/>
      <c r="QL13" s="657"/>
      <c r="QM13" s="657"/>
      <c r="QN13" s="657"/>
      <c r="QO13" s="657"/>
      <c r="QP13" s="657"/>
      <c r="QQ13" s="659"/>
      <c r="QT13" s="657"/>
      <c r="QU13" s="657"/>
      <c r="QV13" s="657"/>
      <c r="QW13" s="657"/>
      <c r="QX13" s="657"/>
      <c r="QY13" s="657"/>
      <c r="QZ13" s="659"/>
      <c r="RC13" s="657"/>
      <c r="RD13" s="657"/>
      <c r="RE13" s="657"/>
      <c r="RF13" s="657"/>
      <c r="RG13" s="657"/>
      <c r="RH13" s="657"/>
      <c r="RI13" s="659"/>
      <c r="RL13" s="657"/>
      <c r="RM13" s="657"/>
      <c r="RN13" s="657"/>
      <c r="RO13" s="657"/>
      <c r="RP13" s="657"/>
      <c r="RQ13" s="657"/>
      <c r="RR13" s="659"/>
      <c r="RU13" s="657"/>
      <c r="RV13" s="657"/>
      <c r="RW13" s="657"/>
      <c r="RX13" s="657"/>
      <c r="RY13" s="657"/>
      <c r="RZ13" s="657"/>
      <c r="SA13" s="659"/>
      <c r="SD13" s="657"/>
      <c r="SE13" s="657"/>
      <c r="SF13" s="657"/>
      <c r="SG13" s="657"/>
      <c r="SH13" s="657"/>
      <c r="SI13" s="657"/>
      <c r="SJ13" s="659"/>
      <c r="SM13" s="657"/>
      <c r="SN13" s="657"/>
      <c r="SO13" s="657"/>
      <c r="SP13" s="657"/>
      <c r="SQ13" s="657"/>
      <c r="SR13" s="657"/>
      <c r="SS13" s="659"/>
      <c r="SV13" s="657"/>
      <c r="SW13" s="657"/>
      <c r="SX13" s="657"/>
      <c r="SY13" s="657"/>
      <c r="SZ13" s="657"/>
      <c r="TA13" s="657"/>
      <c r="TB13" s="659"/>
      <c r="TE13" s="657"/>
      <c r="TF13" s="657"/>
      <c r="TG13" s="657"/>
      <c r="TH13" s="657"/>
      <c r="TI13" s="657"/>
      <c r="TJ13" s="657"/>
      <c r="TK13" s="659"/>
      <c r="TN13" s="657"/>
      <c r="TO13" s="657"/>
      <c r="TP13" s="657"/>
      <c r="TQ13" s="657"/>
      <c r="TR13" s="657"/>
      <c r="TS13" s="657"/>
      <c r="TT13" s="659"/>
      <c r="TW13" s="657"/>
      <c r="TX13" s="657"/>
      <c r="TY13" s="657"/>
      <c r="TZ13" s="657"/>
      <c r="UA13" s="657"/>
      <c r="UB13" s="657"/>
      <c r="UC13" s="659"/>
      <c r="UF13" s="657"/>
      <c r="UG13" s="657"/>
      <c r="UH13" s="657"/>
      <c r="UI13" s="657"/>
      <c r="UJ13" s="657"/>
      <c r="UK13" s="657"/>
      <c r="UL13" s="659"/>
      <c r="UO13" s="657"/>
      <c r="UP13" s="657"/>
      <c r="UQ13" s="657"/>
      <c r="UR13" s="657"/>
      <c r="US13" s="657"/>
      <c r="UT13" s="657"/>
      <c r="UU13" s="659"/>
      <c r="UX13" s="657"/>
      <c r="UY13" s="657"/>
      <c r="UZ13" s="657"/>
      <c r="VA13" s="657"/>
      <c r="VB13" s="657"/>
      <c r="VC13" s="657"/>
      <c r="VD13" s="659"/>
      <c r="VG13" s="657"/>
      <c r="VH13" s="657"/>
      <c r="VI13" s="657"/>
      <c r="VJ13" s="657"/>
      <c r="VK13" s="657"/>
      <c r="VL13" s="657"/>
      <c r="VM13" s="659"/>
      <c r="VP13" s="657"/>
      <c r="VQ13" s="657"/>
      <c r="VR13" s="657"/>
      <c r="VS13" s="657"/>
      <c r="VT13" s="657"/>
      <c r="VU13" s="657"/>
      <c r="VV13" s="659"/>
      <c r="VY13" s="657"/>
      <c r="VZ13" s="657"/>
      <c r="WA13" s="657"/>
      <c r="WB13" s="657"/>
      <c r="WC13" s="657"/>
      <c r="WD13" s="657"/>
      <c r="WE13" s="659"/>
      <c r="WH13" s="657"/>
      <c r="WI13" s="657"/>
      <c r="WJ13" s="657"/>
      <c r="WK13" s="657"/>
      <c r="WL13" s="657"/>
      <c r="WM13" s="657"/>
      <c r="WN13" s="659"/>
      <c r="WQ13" s="657"/>
      <c r="WR13" s="657"/>
      <c r="WS13" s="657"/>
      <c r="WT13" s="657"/>
      <c r="WU13" s="657"/>
      <c r="WV13" s="657"/>
      <c r="WW13" s="659"/>
      <c r="WZ13" s="657"/>
      <c r="XA13" s="657"/>
      <c r="XB13" s="657"/>
      <c r="XC13" s="657"/>
      <c r="XD13" s="657"/>
      <c r="XE13" s="657"/>
      <c r="XF13" s="659"/>
      <c r="XI13" s="657"/>
      <c r="XJ13" s="657"/>
      <c r="XK13" s="657"/>
      <c r="XL13" s="657"/>
      <c r="XM13" s="657"/>
      <c r="XN13" s="657"/>
      <c r="XO13" s="659"/>
      <c r="XR13" s="657"/>
      <c r="XS13" s="657"/>
      <c r="XT13" s="657"/>
      <c r="XU13" s="657"/>
      <c r="XV13" s="657"/>
      <c r="XW13" s="657"/>
      <c r="XX13" s="659"/>
      <c r="YA13" s="657"/>
      <c r="YB13" s="657"/>
      <c r="YC13" s="657"/>
      <c r="YD13" s="657"/>
      <c r="YE13" s="657"/>
      <c r="YF13" s="657"/>
      <c r="YG13" s="659"/>
      <c r="YJ13" s="657"/>
      <c r="YK13" s="657"/>
      <c r="YL13" s="657"/>
      <c r="YM13" s="657"/>
      <c r="YN13" s="657"/>
      <c r="YO13" s="657"/>
      <c r="YP13" s="659"/>
      <c r="YS13" s="657"/>
      <c r="YT13" s="657"/>
      <c r="YU13" s="657"/>
      <c r="YV13" s="657"/>
      <c r="YW13" s="657"/>
      <c r="YX13" s="657"/>
      <c r="YY13" s="659"/>
      <c r="ZB13" s="657"/>
      <c r="ZC13" s="657"/>
      <c r="ZD13" s="657"/>
      <c r="ZE13" s="657"/>
      <c r="ZF13" s="657"/>
      <c r="ZG13" s="657"/>
      <c r="ZH13" s="659"/>
      <c r="ZK13" s="657"/>
      <c r="ZL13" s="657"/>
      <c r="ZM13" s="657"/>
      <c r="ZN13" s="657"/>
      <c r="ZO13" s="657"/>
      <c r="ZP13" s="657"/>
      <c r="ZQ13" s="659"/>
      <c r="ZT13" s="657"/>
      <c r="ZU13" s="657"/>
      <c r="ZV13" s="657"/>
      <c r="ZW13" s="657"/>
      <c r="ZX13" s="657"/>
      <c r="ZY13" s="657"/>
      <c r="ZZ13" s="659"/>
      <c r="AAC13" s="657"/>
      <c r="AAD13" s="657"/>
      <c r="AAE13" s="657"/>
      <c r="AAF13" s="657"/>
      <c r="AAG13" s="657"/>
      <c r="AAH13" s="657"/>
      <c r="AAI13" s="659"/>
      <c r="AAL13" s="657"/>
      <c r="AAM13" s="657"/>
      <c r="AAN13" s="657"/>
      <c r="AAO13" s="657"/>
      <c r="AAP13" s="657"/>
      <c r="AAQ13" s="657"/>
      <c r="AAR13" s="659"/>
      <c r="AAU13" s="657"/>
      <c r="AAV13" s="657"/>
      <c r="AAW13" s="657"/>
      <c r="AAX13" s="657"/>
      <c r="AAY13" s="657"/>
      <c r="AAZ13" s="657"/>
      <c r="ABA13" s="659"/>
      <c r="ABD13" s="657"/>
      <c r="ABE13" s="657"/>
      <c r="ABF13" s="657"/>
      <c r="ABG13" s="657"/>
      <c r="ABH13" s="657"/>
      <c r="ABI13" s="657"/>
      <c r="ABJ13" s="659"/>
      <c r="ABM13" s="657"/>
      <c r="ABN13" s="657"/>
      <c r="ABO13" s="657"/>
      <c r="ABP13" s="657"/>
      <c r="ABQ13" s="657"/>
      <c r="ABR13" s="657"/>
      <c r="ABS13" s="659"/>
      <c r="ABV13" s="657"/>
      <c r="ABW13" s="657"/>
      <c r="ABX13" s="657"/>
      <c r="ABY13" s="657"/>
      <c r="ABZ13" s="657"/>
      <c r="ACA13" s="657"/>
      <c r="ACB13" s="659"/>
      <c r="ACE13" s="657"/>
      <c r="ACF13" s="657"/>
      <c r="ACG13" s="657"/>
      <c r="ACH13" s="657"/>
      <c r="ACI13" s="657"/>
      <c r="ACJ13" s="657"/>
      <c r="ACK13" s="659"/>
      <c r="ACN13" s="657"/>
      <c r="ACO13" s="657"/>
      <c r="ACP13" s="657"/>
      <c r="ACQ13" s="657"/>
      <c r="ACR13" s="657"/>
      <c r="ACS13" s="657"/>
      <c r="ACT13" s="659"/>
      <c r="ACW13" s="657"/>
      <c r="ACX13" s="657"/>
      <c r="ACY13" s="657"/>
      <c r="ACZ13" s="657"/>
      <c r="ADA13" s="657"/>
      <c r="ADB13" s="657"/>
      <c r="ADC13" s="659"/>
      <c r="ADF13" s="657"/>
      <c r="ADG13" s="657"/>
      <c r="ADH13" s="657"/>
      <c r="ADI13" s="657"/>
      <c r="ADJ13" s="657"/>
      <c r="ADK13" s="657"/>
      <c r="ADL13" s="659"/>
      <c r="ADO13" s="657"/>
      <c r="ADP13" s="657"/>
      <c r="ADQ13" s="657"/>
      <c r="ADR13" s="657"/>
      <c r="ADS13" s="657"/>
      <c r="ADT13" s="657"/>
      <c r="ADU13" s="659"/>
      <c r="ADX13" s="657"/>
      <c r="ADY13" s="657"/>
      <c r="ADZ13" s="657"/>
      <c r="AEA13" s="657"/>
      <c r="AEB13" s="657"/>
      <c r="AEC13" s="657"/>
      <c r="AED13" s="659"/>
      <c r="AEG13" s="657"/>
      <c r="AEH13" s="657"/>
      <c r="AEI13" s="657"/>
      <c r="AEJ13" s="657"/>
      <c r="AEK13" s="657"/>
      <c r="AEL13" s="657"/>
      <c r="AEM13" s="659"/>
      <c r="AEP13" s="657"/>
      <c r="AEQ13" s="657"/>
      <c r="AER13" s="657"/>
      <c r="AES13" s="657"/>
      <c r="AET13" s="657"/>
      <c r="AEU13" s="657"/>
      <c r="AEV13" s="659"/>
      <c r="AEY13" s="657"/>
      <c r="AEZ13" s="657"/>
      <c r="AFA13" s="657"/>
      <c r="AFB13" s="657"/>
      <c r="AFC13" s="657"/>
      <c r="AFD13" s="657"/>
      <c r="AFE13" s="659"/>
      <c r="AFH13" s="657"/>
      <c r="AFI13" s="657"/>
      <c r="AFJ13" s="657"/>
      <c r="AFK13" s="657"/>
      <c r="AFL13" s="657"/>
      <c r="AFM13" s="657"/>
      <c r="AFN13" s="659"/>
      <c r="AFQ13" s="657"/>
      <c r="AFR13" s="657"/>
      <c r="AFS13" s="657"/>
      <c r="AFT13" s="657"/>
      <c r="AFU13" s="657"/>
      <c r="AFV13" s="657"/>
      <c r="AFW13" s="659"/>
      <c r="AFZ13" s="657"/>
      <c r="AGA13" s="657"/>
      <c r="AGB13" s="657"/>
      <c r="AGC13" s="657"/>
      <c r="AGD13" s="657"/>
      <c r="AGE13" s="657"/>
      <c r="AGF13" s="659"/>
      <c r="AGI13" s="657"/>
      <c r="AGJ13" s="657"/>
      <c r="AGK13" s="657"/>
      <c r="AGL13" s="657"/>
      <c r="AGM13" s="657"/>
      <c r="AGN13" s="657"/>
      <c r="AGO13" s="659"/>
      <c r="AGR13" s="657"/>
      <c r="AGS13" s="657"/>
      <c r="AGT13" s="657"/>
      <c r="AGU13" s="657"/>
      <c r="AGV13" s="657"/>
      <c r="AGW13" s="657"/>
      <c r="AGX13" s="659"/>
      <c r="AHA13" s="657"/>
      <c r="AHB13" s="657"/>
      <c r="AHC13" s="657"/>
      <c r="AHD13" s="657"/>
      <c r="AHE13" s="657"/>
      <c r="AHF13" s="657"/>
      <c r="AHG13" s="659"/>
      <c r="AHJ13" s="657"/>
      <c r="AHK13" s="657"/>
      <c r="AHL13" s="657"/>
      <c r="AHM13" s="657"/>
      <c r="AHN13" s="657"/>
      <c r="AHO13" s="657"/>
      <c r="AHP13" s="659"/>
      <c r="AHS13" s="657"/>
      <c r="AHT13" s="657"/>
      <c r="AHU13" s="657"/>
      <c r="AHV13" s="657"/>
      <c r="AHW13" s="657"/>
      <c r="AHX13" s="657"/>
      <c r="AHY13" s="659"/>
      <c r="AIB13" s="657"/>
      <c r="AIC13" s="657"/>
      <c r="AID13" s="657"/>
      <c r="AIE13" s="657"/>
      <c r="AIF13" s="657"/>
      <c r="AIG13" s="657"/>
      <c r="AIH13" s="659"/>
      <c r="AIK13" s="657"/>
      <c r="AIL13" s="657"/>
      <c r="AIM13" s="657"/>
      <c r="AIN13" s="657"/>
      <c r="AIO13" s="657"/>
      <c r="AIP13" s="657"/>
      <c r="AIQ13" s="659"/>
      <c r="AIT13" s="657"/>
      <c r="AIU13" s="657"/>
      <c r="AIV13" s="657"/>
      <c r="AIW13" s="657"/>
      <c r="AIX13" s="657"/>
      <c r="AIY13" s="657"/>
      <c r="AIZ13" s="659"/>
      <c r="AJC13" s="657"/>
      <c r="AJD13" s="657"/>
      <c r="AJE13" s="657"/>
      <c r="AJF13" s="657"/>
      <c r="AJG13" s="657"/>
      <c r="AJH13" s="657"/>
      <c r="AJI13" s="659"/>
      <c r="AJL13" s="657"/>
      <c r="AJM13" s="657"/>
      <c r="AJN13" s="657"/>
      <c r="AJO13" s="657"/>
      <c r="AJP13" s="657"/>
      <c r="AJQ13" s="657"/>
      <c r="AJR13" s="659"/>
      <c r="AJU13" s="657"/>
      <c r="AJV13" s="657"/>
      <c r="AJW13" s="657"/>
      <c r="AJX13" s="657"/>
      <c r="AJY13" s="657"/>
      <c r="AJZ13" s="657"/>
      <c r="AKA13" s="659"/>
      <c r="AKD13" s="657"/>
      <c r="AKE13" s="657"/>
      <c r="AKF13" s="657"/>
      <c r="AKG13" s="657"/>
      <c r="AKH13" s="657"/>
      <c r="AKI13" s="657"/>
      <c r="AKJ13" s="659"/>
      <c r="AKM13" s="657"/>
      <c r="AKN13" s="657"/>
      <c r="AKO13" s="657"/>
      <c r="AKP13" s="657"/>
      <c r="AKQ13" s="657"/>
      <c r="AKR13" s="657"/>
      <c r="AKS13" s="659"/>
      <c r="AKV13" s="657"/>
      <c r="AKW13" s="657"/>
      <c r="AKX13" s="657"/>
      <c r="AKY13" s="657"/>
      <c r="AKZ13" s="657"/>
      <c r="ALA13" s="657"/>
      <c r="ALB13" s="659"/>
      <c r="ALE13" s="657"/>
      <c r="ALF13" s="657"/>
      <c r="ALG13" s="657"/>
      <c r="ALH13" s="657"/>
      <c r="ALI13" s="657"/>
      <c r="ALJ13" s="657"/>
      <c r="ALK13" s="659"/>
      <c r="ALN13" s="657"/>
      <c r="ALO13" s="657"/>
      <c r="ALP13" s="657"/>
      <c r="ALQ13" s="657"/>
      <c r="ALR13" s="657"/>
      <c r="ALS13" s="657"/>
      <c r="ALT13" s="659"/>
      <c r="ALW13" s="657"/>
      <c r="ALX13" s="657"/>
      <c r="ALY13" s="657"/>
      <c r="ALZ13" s="657"/>
      <c r="AMA13" s="657"/>
      <c r="AMB13" s="657"/>
      <c r="AMC13" s="659"/>
      <c r="AMF13" s="657"/>
      <c r="AMG13" s="657"/>
      <c r="AMH13" s="657"/>
      <c r="AMI13" s="657"/>
      <c r="AMJ13" s="657"/>
      <c r="AMK13" s="657"/>
      <c r="AML13" s="659"/>
      <c r="AMO13" s="657"/>
      <c r="AMP13" s="657"/>
      <c r="AMQ13" s="657"/>
      <c r="AMR13" s="657"/>
      <c r="AMS13" s="657"/>
      <c r="AMT13" s="657"/>
      <c r="AMU13" s="659"/>
      <c r="AMX13" s="657"/>
      <c r="AMY13" s="657"/>
      <c r="AMZ13" s="657"/>
      <c r="ANA13" s="657"/>
      <c r="ANB13" s="657"/>
      <c r="ANC13" s="657"/>
      <c r="AND13" s="659"/>
      <c r="ANG13" s="657"/>
      <c r="ANH13" s="657"/>
      <c r="ANI13" s="657"/>
      <c r="ANJ13" s="657"/>
      <c r="ANK13" s="657"/>
      <c r="ANL13" s="657"/>
      <c r="ANM13" s="659"/>
      <c r="ANP13" s="657"/>
      <c r="ANQ13" s="657"/>
      <c r="ANR13" s="657"/>
      <c r="ANS13" s="657"/>
      <c r="ANT13" s="657"/>
      <c r="ANU13" s="657"/>
      <c r="ANV13" s="659"/>
      <c r="ANY13" s="657"/>
      <c r="ANZ13" s="657"/>
      <c r="AOA13" s="657"/>
      <c r="AOB13" s="657"/>
      <c r="AOC13" s="657"/>
      <c r="AOD13" s="657"/>
      <c r="AOE13" s="659"/>
      <c r="AOH13" s="657"/>
      <c r="AOI13" s="657"/>
      <c r="AOJ13" s="657"/>
      <c r="AOK13" s="657"/>
      <c r="AOL13" s="657"/>
      <c r="AOM13" s="657"/>
      <c r="AON13" s="659"/>
      <c r="AOQ13" s="657"/>
      <c r="AOR13" s="657"/>
      <c r="AOS13" s="657"/>
      <c r="AOT13" s="657"/>
      <c r="AOU13" s="657"/>
      <c r="AOV13" s="657"/>
      <c r="AOW13" s="659"/>
      <c r="AOZ13" s="657"/>
      <c r="APA13" s="657"/>
      <c r="APB13" s="657"/>
      <c r="APC13" s="657"/>
      <c r="APD13" s="657"/>
      <c r="APE13" s="657"/>
      <c r="APF13" s="659"/>
      <c r="API13" s="657"/>
      <c r="APJ13" s="657"/>
      <c r="APK13" s="657"/>
      <c r="APL13" s="657"/>
      <c r="APM13" s="657"/>
      <c r="APN13" s="657"/>
      <c r="APO13" s="659"/>
      <c r="APR13" s="657"/>
      <c r="APS13" s="657"/>
      <c r="APT13" s="657"/>
      <c r="APU13" s="657"/>
      <c r="APV13" s="657"/>
      <c r="APW13" s="657"/>
      <c r="APX13" s="659"/>
      <c r="AQA13" s="657"/>
      <c r="AQB13" s="657"/>
      <c r="AQC13" s="657"/>
      <c r="AQD13" s="657"/>
      <c r="AQE13" s="657"/>
      <c r="AQF13" s="657"/>
      <c r="AQG13" s="659"/>
      <c r="AQJ13" s="657"/>
      <c r="AQK13" s="657"/>
      <c r="AQL13" s="657"/>
      <c r="AQM13" s="657"/>
      <c r="AQN13" s="657"/>
      <c r="AQO13" s="657"/>
      <c r="AQP13" s="659"/>
      <c r="AQS13" s="657"/>
      <c r="AQT13" s="657"/>
      <c r="AQU13" s="657"/>
      <c r="AQV13" s="657"/>
      <c r="AQW13" s="657"/>
      <c r="AQX13" s="657"/>
      <c r="AQY13" s="659"/>
      <c r="ARB13" s="657"/>
      <c r="ARC13" s="657"/>
      <c r="ARD13" s="657"/>
      <c r="ARE13" s="657"/>
      <c r="ARF13" s="657"/>
      <c r="ARG13" s="657"/>
      <c r="ARH13" s="659"/>
      <c r="ARK13" s="657"/>
      <c r="ARL13" s="657"/>
      <c r="ARM13" s="657"/>
      <c r="ARN13" s="657"/>
      <c r="ARO13" s="657"/>
      <c r="ARP13" s="657"/>
      <c r="ARQ13" s="659"/>
      <c r="ART13" s="657"/>
      <c r="ARU13" s="657"/>
      <c r="ARV13" s="657"/>
      <c r="ARW13" s="657"/>
      <c r="ARX13" s="657"/>
      <c r="ARY13" s="657"/>
      <c r="ARZ13" s="659"/>
      <c r="ASC13" s="657"/>
      <c r="ASD13" s="657"/>
      <c r="ASE13" s="657"/>
      <c r="ASF13" s="657"/>
      <c r="ASG13" s="657"/>
      <c r="ASH13" s="657"/>
      <c r="ASI13" s="659"/>
      <c r="ASL13" s="657"/>
      <c r="ASM13" s="657"/>
      <c r="ASN13" s="657"/>
      <c r="ASO13" s="657"/>
      <c r="ASP13" s="657"/>
      <c r="ASQ13" s="657"/>
      <c r="ASR13" s="659"/>
      <c r="ASU13" s="657"/>
      <c r="ASV13" s="657"/>
      <c r="ASW13" s="657"/>
      <c r="ASX13" s="657"/>
      <c r="ASY13" s="657"/>
      <c r="ASZ13" s="657"/>
      <c r="ATA13" s="659"/>
      <c r="ATD13" s="657"/>
      <c r="ATE13" s="657"/>
      <c r="ATF13" s="657"/>
      <c r="ATG13" s="657"/>
      <c r="ATH13" s="657"/>
      <c r="ATI13" s="657"/>
      <c r="ATJ13" s="659"/>
      <c r="ATM13" s="657"/>
      <c r="ATN13" s="657"/>
      <c r="ATO13" s="657"/>
      <c r="ATP13" s="657"/>
      <c r="ATQ13" s="657"/>
      <c r="ATR13" s="657"/>
      <c r="ATS13" s="659"/>
      <c r="ATV13" s="657"/>
      <c r="ATW13" s="657"/>
      <c r="ATX13" s="657"/>
      <c r="ATY13" s="657"/>
      <c r="ATZ13" s="657"/>
      <c r="AUA13" s="657"/>
      <c r="AUB13" s="659"/>
      <c r="AUE13" s="657"/>
      <c r="AUF13" s="657"/>
      <c r="AUG13" s="657"/>
      <c r="AUH13" s="657"/>
      <c r="AUI13" s="657"/>
      <c r="AUJ13" s="657"/>
      <c r="AUK13" s="659"/>
      <c r="AUN13" s="657"/>
      <c r="AUO13" s="657"/>
      <c r="AUP13" s="657"/>
      <c r="AUQ13" s="657"/>
      <c r="AUR13" s="657"/>
      <c r="AUS13" s="657"/>
      <c r="AUT13" s="659"/>
      <c r="AUW13" s="657"/>
      <c r="AUX13" s="657"/>
      <c r="AUY13" s="657"/>
      <c r="AUZ13" s="657"/>
      <c r="AVA13" s="657"/>
      <c r="AVB13" s="657"/>
      <c r="AVC13" s="659"/>
      <c r="AVF13" s="657"/>
      <c r="AVG13" s="657"/>
      <c r="AVH13" s="657"/>
      <c r="AVI13" s="657"/>
      <c r="AVJ13" s="657"/>
      <c r="AVK13" s="657"/>
      <c r="AVL13" s="659"/>
      <c r="AVO13" s="657"/>
      <c r="AVP13" s="657"/>
      <c r="AVQ13" s="657"/>
      <c r="AVR13" s="657"/>
      <c r="AVS13" s="657"/>
      <c r="AVT13" s="657"/>
      <c r="AVU13" s="659"/>
      <c r="AVX13" s="657"/>
      <c r="AVY13" s="657"/>
      <c r="AVZ13" s="657"/>
      <c r="AWA13" s="657"/>
      <c r="AWB13" s="657"/>
      <c r="AWC13" s="657"/>
      <c r="AWD13" s="659"/>
      <c r="AWG13" s="657"/>
      <c r="AWH13" s="657"/>
      <c r="AWI13" s="657"/>
      <c r="AWJ13" s="657"/>
      <c r="AWK13" s="657"/>
      <c r="AWL13" s="657"/>
      <c r="AWM13" s="659"/>
      <c r="AWP13" s="657"/>
      <c r="AWQ13" s="657"/>
      <c r="AWR13" s="657"/>
      <c r="AWS13" s="657"/>
      <c r="AWT13" s="657"/>
      <c r="AWU13" s="657"/>
      <c r="AWV13" s="659"/>
      <c r="AWY13" s="657"/>
      <c r="AWZ13" s="657"/>
      <c r="AXA13" s="657"/>
      <c r="AXB13" s="657"/>
      <c r="AXC13" s="657"/>
      <c r="AXD13" s="657"/>
      <c r="AXE13" s="659"/>
      <c r="AXH13" s="657"/>
      <c r="AXI13" s="657"/>
      <c r="AXJ13" s="657"/>
      <c r="AXK13" s="657"/>
      <c r="AXL13" s="657"/>
      <c r="AXM13" s="657"/>
      <c r="AXN13" s="659"/>
      <c r="AXQ13" s="657"/>
      <c r="AXR13" s="657"/>
      <c r="AXS13" s="657"/>
      <c r="AXT13" s="657"/>
      <c r="AXU13" s="657"/>
      <c r="AXV13" s="657"/>
      <c r="AXW13" s="659"/>
      <c r="AXZ13" s="657"/>
      <c r="AYA13" s="657"/>
      <c r="AYB13" s="657"/>
      <c r="AYC13" s="657"/>
      <c r="AYD13" s="657"/>
      <c r="AYE13" s="657"/>
      <c r="AYF13" s="659"/>
      <c r="AYI13" s="657"/>
      <c r="AYJ13" s="657"/>
      <c r="AYK13" s="657"/>
      <c r="AYL13" s="657"/>
      <c r="AYM13" s="657"/>
      <c r="AYN13" s="657"/>
      <c r="AYO13" s="659"/>
      <c r="AYR13" s="657"/>
      <c r="AYS13" s="657"/>
      <c r="AYT13" s="657"/>
      <c r="AYU13" s="657"/>
      <c r="AYV13" s="657"/>
      <c r="AYW13" s="657"/>
      <c r="AYX13" s="659"/>
      <c r="AZA13" s="657"/>
      <c r="AZB13" s="657"/>
      <c r="AZC13" s="657"/>
      <c r="AZD13" s="657"/>
      <c r="AZE13" s="657"/>
      <c r="AZF13" s="657"/>
      <c r="AZG13" s="659"/>
      <c r="AZJ13" s="657"/>
      <c r="AZK13" s="657"/>
      <c r="AZL13" s="657"/>
      <c r="AZM13" s="657"/>
      <c r="AZN13" s="657"/>
      <c r="AZO13" s="657"/>
      <c r="AZP13" s="659"/>
      <c r="AZS13" s="657"/>
      <c r="AZT13" s="657"/>
      <c r="AZU13" s="657"/>
      <c r="AZV13" s="657"/>
      <c r="AZW13" s="657"/>
      <c r="AZX13" s="657"/>
      <c r="AZY13" s="659"/>
      <c r="BAB13" s="657"/>
      <c r="BAC13" s="657"/>
      <c r="BAD13" s="657"/>
      <c r="BAE13" s="657"/>
      <c r="BAF13" s="657"/>
      <c r="BAG13" s="657"/>
      <c r="BAH13" s="659"/>
      <c r="BAK13" s="657"/>
      <c r="BAL13" s="657"/>
      <c r="BAM13" s="657"/>
      <c r="BAN13" s="657"/>
      <c r="BAO13" s="657"/>
      <c r="BAP13" s="657"/>
      <c r="BAQ13" s="659"/>
      <c r="BAT13" s="657"/>
      <c r="BAU13" s="657"/>
      <c r="BAV13" s="657"/>
      <c r="BAW13" s="657"/>
      <c r="BAX13" s="657"/>
      <c r="BAY13" s="657"/>
      <c r="BAZ13" s="659"/>
      <c r="BBC13" s="657"/>
      <c r="BBD13" s="657"/>
      <c r="BBE13" s="657"/>
      <c r="BBF13" s="657"/>
      <c r="BBG13" s="657"/>
      <c r="BBH13" s="657"/>
      <c r="BBI13" s="659"/>
      <c r="BBL13" s="657"/>
      <c r="BBM13" s="657"/>
      <c r="BBN13" s="657"/>
      <c r="BBO13" s="657"/>
      <c r="BBP13" s="657"/>
      <c r="BBQ13" s="657"/>
      <c r="BBR13" s="659"/>
      <c r="BBU13" s="657"/>
      <c r="BBV13" s="657"/>
      <c r="BBW13" s="657"/>
      <c r="BBX13" s="657"/>
      <c r="BBY13" s="657"/>
      <c r="BBZ13" s="657"/>
      <c r="BCA13" s="659"/>
      <c r="BCD13" s="657"/>
      <c r="BCE13" s="657"/>
      <c r="BCF13" s="657"/>
      <c r="BCG13" s="657"/>
      <c r="BCH13" s="657"/>
      <c r="BCI13" s="657"/>
      <c r="BCJ13" s="659"/>
      <c r="BCM13" s="657"/>
      <c r="BCN13" s="657"/>
      <c r="BCO13" s="657"/>
      <c r="BCP13" s="657"/>
      <c r="BCQ13" s="657"/>
      <c r="BCR13" s="657"/>
      <c r="BCS13" s="659"/>
      <c r="BCV13" s="657"/>
      <c r="BCW13" s="657"/>
      <c r="BCX13" s="657"/>
      <c r="BCY13" s="657"/>
      <c r="BCZ13" s="657"/>
      <c r="BDA13" s="657"/>
      <c r="BDB13" s="659"/>
      <c r="BDE13" s="657"/>
      <c r="BDF13" s="657"/>
      <c r="BDG13" s="657"/>
      <c r="BDH13" s="657"/>
      <c r="BDI13" s="657"/>
      <c r="BDJ13" s="657"/>
      <c r="BDK13" s="659"/>
      <c r="BDN13" s="657"/>
      <c r="BDO13" s="657"/>
      <c r="BDP13" s="657"/>
      <c r="BDQ13" s="657"/>
      <c r="BDR13" s="657"/>
      <c r="BDS13" s="657"/>
      <c r="BDT13" s="659"/>
      <c r="BDW13" s="657"/>
      <c r="BDX13" s="657"/>
      <c r="BDY13" s="657"/>
      <c r="BDZ13" s="657"/>
      <c r="BEA13" s="657"/>
      <c r="BEB13" s="657"/>
      <c r="BEC13" s="659"/>
      <c r="BEF13" s="657"/>
      <c r="BEG13" s="657"/>
      <c r="BEH13" s="657"/>
      <c r="BEI13" s="657"/>
      <c r="BEJ13" s="657"/>
      <c r="BEK13" s="657"/>
      <c r="BEL13" s="659"/>
      <c r="BEO13" s="657"/>
      <c r="BEP13" s="657"/>
      <c r="BEQ13" s="657"/>
      <c r="BER13" s="657"/>
      <c r="BES13" s="657"/>
      <c r="BET13" s="657"/>
      <c r="BEU13" s="659"/>
      <c r="BEX13" s="657"/>
      <c r="BEY13" s="657"/>
      <c r="BEZ13" s="657"/>
      <c r="BFA13" s="657"/>
      <c r="BFB13" s="657"/>
      <c r="BFC13" s="657"/>
      <c r="BFD13" s="659"/>
      <c r="BFG13" s="657"/>
      <c r="BFH13" s="657"/>
      <c r="BFI13" s="657"/>
      <c r="BFJ13" s="657"/>
      <c r="BFK13" s="657"/>
      <c r="BFL13" s="657"/>
      <c r="BFM13" s="659"/>
      <c r="BFP13" s="657"/>
      <c r="BFQ13" s="657"/>
      <c r="BFR13" s="657"/>
      <c r="BFS13" s="657"/>
      <c r="BFT13" s="657"/>
      <c r="BFU13" s="657"/>
      <c r="BFV13" s="659"/>
      <c r="BFY13" s="657"/>
      <c r="BFZ13" s="657"/>
      <c r="BGA13" s="657"/>
      <c r="BGB13" s="657"/>
      <c r="BGC13" s="657"/>
      <c r="BGD13" s="657"/>
      <c r="BGE13" s="659"/>
      <c r="BGH13" s="657"/>
      <c r="BGI13" s="657"/>
      <c r="BGJ13" s="657"/>
      <c r="BGK13" s="657"/>
      <c r="BGL13" s="657"/>
      <c r="BGM13" s="657"/>
      <c r="BGN13" s="659"/>
      <c r="BGQ13" s="657"/>
      <c r="BGR13" s="657"/>
      <c r="BGS13" s="657"/>
      <c r="BGT13" s="657"/>
      <c r="BGU13" s="657"/>
      <c r="BGV13" s="657"/>
      <c r="BGW13" s="659"/>
      <c r="BGZ13" s="657"/>
      <c r="BHA13" s="657"/>
      <c r="BHB13" s="657"/>
      <c r="BHC13" s="657"/>
      <c r="BHD13" s="657"/>
      <c r="BHE13" s="657"/>
      <c r="BHF13" s="659"/>
      <c r="BHI13" s="657"/>
      <c r="BHJ13" s="657"/>
      <c r="BHK13" s="657"/>
      <c r="BHL13" s="657"/>
      <c r="BHM13" s="657"/>
      <c r="BHN13" s="657"/>
      <c r="BHO13" s="659"/>
      <c r="BHR13" s="657"/>
      <c r="BHS13" s="657"/>
      <c r="BHT13" s="657"/>
      <c r="BHU13" s="657"/>
      <c r="BHV13" s="657"/>
      <c r="BHW13" s="657"/>
      <c r="BHX13" s="659"/>
      <c r="BIA13" s="657"/>
      <c r="BIB13" s="657"/>
      <c r="BIC13" s="657"/>
      <c r="BID13" s="657"/>
      <c r="BIE13" s="657"/>
      <c r="BIF13" s="657"/>
      <c r="BIG13" s="659"/>
      <c r="BIJ13" s="657"/>
      <c r="BIK13" s="657"/>
      <c r="BIL13" s="657"/>
      <c r="BIM13" s="657"/>
      <c r="BIN13" s="657"/>
      <c r="BIO13" s="657"/>
      <c r="BIP13" s="659"/>
      <c r="BIS13" s="657"/>
      <c r="BIT13" s="657"/>
      <c r="BIU13" s="657"/>
      <c r="BIV13" s="657"/>
      <c r="BIW13" s="657"/>
      <c r="BIX13" s="657"/>
      <c r="BIY13" s="659"/>
      <c r="BJB13" s="657"/>
      <c r="BJC13" s="657"/>
      <c r="BJD13" s="657"/>
      <c r="BJE13" s="657"/>
      <c r="BJF13" s="657"/>
      <c r="BJG13" s="657"/>
      <c r="BJH13" s="659"/>
      <c r="BJK13" s="657"/>
      <c r="BJL13" s="657"/>
      <c r="BJM13" s="657"/>
      <c r="BJN13" s="657"/>
      <c r="BJO13" s="657"/>
      <c r="BJP13" s="657"/>
      <c r="BJQ13" s="659"/>
      <c r="BJT13" s="657"/>
      <c r="BJU13" s="657"/>
      <c r="BJV13" s="657"/>
      <c r="BJW13" s="657"/>
      <c r="BJX13" s="657"/>
      <c r="BJY13" s="657"/>
      <c r="BJZ13" s="659"/>
      <c r="BKC13" s="657"/>
      <c r="BKD13" s="657"/>
      <c r="BKE13" s="657"/>
      <c r="BKF13" s="657"/>
      <c r="BKG13" s="657"/>
      <c r="BKH13" s="657"/>
      <c r="BKI13" s="659"/>
      <c r="BKL13" s="657"/>
      <c r="BKM13" s="657"/>
      <c r="BKN13" s="657"/>
      <c r="BKO13" s="657"/>
      <c r="BKP13" s="657"/>
      <c r="BKQ13" s="657"/>
      <c r="BKR13" s="659"/>
      <c r="BKU13" s="657"/>
      <c r="BKV13" s="657"/>
      <c r="BKW13" s="657"/>
      <c r="BKX13" s="657"/>
      <c r="BKY13" s="657"/>
      <c r="BKZ13" s="657"/>
      <c r="BLA13" s="659"/>
      <c r="BLD13" s="657"/>
      <c r="BLE13" s="657"/>
      <c r="BLF13" s="657"/>
      <c r="BLG13" s="657"/>
      <c r="BLH13" s="657"/>
      <c r="BLI13" s="657"/>
      <c r="BLJ13" s="659"/>
      <c r="BLM13" s="657"/>
      <c r="BLN13" s="657"/>
      <c r="BLO13" s="657"/>
      <c r="BLP13" s="657"/>
      <c r="BLQ13" s="657"/>
      <c r="BLR13" s="657"/>
      <c r="BLS13" s="659"/>
      <c r="BLV13" s="657"/>
      <c r="BLW13" s="657"/>
      <c r="BLX13" s="657"/>
      <c r="BLY13" s="657"/>
      <c r="BLZ13" s="657"/>
      <c r="BMA13" s="657"/>
      <c r="BMB13" s="659"/>
      <c r="BME13" s="657"/>
      <c r="BMF13" s="657"/>
      <c r="BMG13" s="657"/>
      <c r="BMH13" s="657"/>
      <c r="BMI13" s="657"/>
      <c r="BMJ13" s="657"/>
      <c r="BMK13" s="659"/>
      <c r="BMN13" s="657"/>
      <c r="BMO13" s="657"/>
      <c r="BMP13" s="657"/>
      <c r="BMQ13" s="657"/>
      <c r="BMR13" s="657"/>
      <c r="BMS13" s="657"/>
      <c r="BMT13" s="659"/>
      <c r="BMW13" s="657"/>
      <c r="BMX13" s="657"/>
      <c r="BMY13" s="657"/>
      <c r="BMZ13" s="657"/>
      <c r="BNA13" s="657"/>
      <c r="BNB13" s="657"/>
      <c r="BNC13" s="659"/>
      <c r="BNF13" s="657"/>
      <c r="BNG13" s="657"/>
      <c r="BNH13" s="657"/>
      <c r="BNI13" s="657"/>
      <c r="BNJ13" s="657"/>
      <c r="BNK13" s="657"/>
      <c r="BNL13" s="659"/>
      <c r="BNO13" s="657"/>
      <c r="BNP13" s="657"/>
      <c r="BNQ13" s="657"/>
      <c r="BNR13" s="657"/>
      <c r="BNS13" s="657"/>
      <c r="BNT13" s="657"/>
      <c r="BNU13" s="659"/>
      <c r="BNX13" s="657"/>
      <c r="BNY13" s="657"/>
      <c r="BNZ13" s="657"/>
      <c r="BOA13" s="657"/>
      <c r="BOB13" s="657"/>
      <c r="BOC13" s="657"/>
      <c r="BOD13" s="659"/>
      <c r="BOG13" s="657"/>
      <c r="BOH13" s="657"/>
      <c r="BOI13" s="657"/>
      <c r="BOJ13" s="657"/>
      <c r="BOK13" s="657"/>
      <c r="BOL13" s="657"/>
      <c r="BOM13" s="659"/>
      <c r="BOP13" s="657"/>
      <c r="BOQ13" s="657"/>
      <c r="BOR13" s="657"/>
      <c r="BOS13" s="657"/>
      <c r="BOT13" s="657"/>
      <c r="BOU13" s="657"/>
      <c r="BOV13" s="659"/>
      <c r="BOY13" s="657"/>
      <c r="BOZ13" s="657"/>
      <c r="BPA13" s="657"/>
      <c r="BPB13" s="657"/>
      <c r="BPC13" s="657"/>
      <c r="BPD13" s="657"/>
      <c r="BPE13" s="659"/>
      <c r="BPH13" s="657"/>
      <c r="BPI13" s="657"/>
      <c r="BPJ13" s="657"/>
      <c r="BPK13" s="657"/>
      <c r="BPL13" s="657"/>
      <c r="BPM13" s="657"/>
      <c r="BPN13" s="659"/>
      <c r="BPQ13" s="657"/>
      <c r="BPR13" s="657"/>
      <c r="BPS13" s="657"/>
      <c r="BPT13" s="657"/>
      <c r="BPU13" s="657"/>
      <c r="BPV13" s="657"/>
      <c r="BPW13" s="659"/>
      <c r="BPZ13" s="657"/>
      <c r="BQA13" s="657"/>
      <c r="BQB13" s="657"/>
      <c r="BQC13" s="657"/>
      <c r="BQD13" s="657"/>
      <c r="BQE13" s="657"/>
      <c r="BQF13" s="659"/>
      <c r="BQI13" s="657"/>
      <c r="BQJ13" s="657"/>
      <c r="BQK13" s="657"/>
      <c r="BQL13" s="657"/>
      <c r="BQM13" s="657"/>
      <c r="BQN13" s="657"/>
      <c r="BQO13" s="659"/>
      <c r="BQR13" s="657"/>
      <c r="BQS13" s="657"/>
      <c r="BQT13" s="657"/>
      <c r="BQU13" s="657"/>
      <c r="BQV13" s="657"/>
      <c r="BQW13" s="657"/>
      <c r="BQX13" s="659"/>
      <c r="BRA13" s="657"/>
      <c r="BRB13" s="657"/>
      <c r="BRC13" s="657"/>
      <c r="BRD13" s="657"/>
      <c r="BRE13" s="657"/>
      <c r="BRF13" s="657"/>
      <c r="BRG13" s="659"/>
      <c r="BRJ13" s="657"/>
      <c r="BRK13" s="657"/>
      <c r="BRL13" s="657"/>
      <c r="BRM13" s="657"/>
      <c r="BRN13" s="657"/>
      <c r="BRO13" s="657"/>
      <c r="BRP13" s="659"/>
      <c r="BRS13" s="657"/>
      <c r="BRT13" s="657"/>
      <c r="BRU13" s="657"/>
      <c r="BRV13" s="657"/>
      <c r="BRW13" s="657"/>
      <c r="BRX13" s="657"/>
      <c r="BRY13" s="659"/>
      <c r="BSB13" s="657"/>
      <c r="BSC13" s="657"/>
      <c r="BSD13" s="657"/>
      <c r="BSE13" s="657"/>
      <c r="BSF13" s="657"/>
      <c r="BSG13" s="657"/>
      <c r="BSH13" s="659"/>
      <c r="BSK13" s="657"/>
      <c r="BSL13" s="657"/>
      <c r="BSM13" s="657"/>
      <c r="BSN13" s="657"/>
      <c r="BSO13" s="657"/>
      <c r="BSP13" s="657"/>
      <c r="BSQ13" s="659"/>
      <c r="BST13" s="657"/>
      <c r="BSU13" s="657"/>
      <c r="BSV13" s="657"/>
      <c r="BSW13" s="657"/>
      <c r="BSX13" s="657"/>
      <c r="BSY13" s="657"/>
      <c r="BSZ13" s="659"/>
      <c r="BTC13" s="657"/>
      <c r="BTD13" s="657"/>
      <c r="BTE13" s="657"/>
      <c r="BTF13" s="657"/>
      <c r="BTG13" s="657"/>
      <c r="BTH13" s="657"/>
      <c r="BTI13" s="659"/>
      <c r="BTL13" s="657"/>
      <c r="BTM13" s="657"/>
      <c r="BTN13" s="657"/>
      <c r="BTO13" s="657"/>
      <c r="BTP13" s="657"/>
      <c r="BTQ13" s="657"/>
      <c r="BTR13" s="659"/>
      <c r="BTU13" s="657"/>
      <c r="BTV13" s="657"/>
      <c r="BTW13" s="657"/>
      <c r="BTX13" s="657"/>
      <c r="BTY13" s="657"/>
      <c r="BTZ13" s="657"/>
      <c r="BUA13" s="659"/>
      <c r="BUD13" s="657"/>
      <c r="BUE13" s="657"/>
      <c r="BUF13" s="657"/>
      <c r="BUG13" s="657"/>
      <c r="BUH13" s="657"/>
      <c r="BUI13" s="657"/>
      <c r="BUJ13" s="659"/>
      <c r="BUM13" s="657"/>
      <c r="BUN13" s="657"/>
      <c r="BUO13" s="657"/>
      <c r="BUP13" s="657"/>
      <c r="BUQ13" s="657"/>
      <c r="BUR13" s="657"/>
      <c r="BUS13" s="659"/>
      <c r="BUV13" s="657"/>
      <c r="BUW13" s="657"/>
      <c r="BUX13" s="657"/>
      <c r="BUY13" s="657"/>
      <c r="BUZ13" s="657"/>
      <c r="BVA13" s="657"/>
      <c r="BVB13" s="659"/>
      <c r="BVE13" s="657"/>
      <c r="BVF13" s="657"/>
      <c r="BVG13" s="657"/>
      <c r="BVH13" s="657"/>
      <c r="BVI13" s="657"/>
      <c r="BVJ13" s="657"/>
      <c r="BVK13" s="659"/>
      <c r="BVN13" s="657"/>
      <c r="BVO13" s="657"/>
      <c r="BVP13" s="657"/>
      <c r="BVQ13" s="657"/>
      <c r="BVR13" s="657"/>
      <c r="BVS13" s="657"/>
      <c r="BVT13" s="659"/>
      <c r="BVW13" s="657"/>
      <c r="BVX13" s="657"/>
      <c r="BVY13" s="657"/>
      <c r="BVZ13" s="657"/>
      <c r="BWA13" s="657"/>
      <c r="BWB13" s="657"/>
      <c r="BWC13" s="659"/>
      <c r="BWF13" s="657"/>
      <c r="BWG13" s="657"/>
      <c r="BWH13" s="657"/>
      <c r="BWI13" s="657"/>
      <c r="BWJ13" s="657"/>
      <c r="BWK13" s="657"/>
      <c r="BWL13" s="659"/>
      <c r="BWO13" s="657"/>
      <c r="BWP13" s="657"/>
      <c r="BWQ13" s="657"/>
      <c r="BWR13" s="657"/>
      <c r="BWS13" s="657"/>
      <c r="BWT13" s="657"/>
      <c r="BWU13" s="659"/>
      <c r="BWX13" s="657"/>
      <c r="BWY13" s="657"/>
      <c r="BWZ13" s="657"/>
      <c r="BXA13" s="657"/>
      <c r="BXB13" s="657"/>
      <c r="BXC13" s="657"/>
      <c r="BXD13" s="659"/>
      <c r="BXG13" s="657"/>
      <c r="BXH13" s="657"/>
      <c r="BXI13" s="657"/>
      <c r="BXJ13" s="657"/>
      <c r="BXK13" s="657"/>
      <c r="BXL13" s="657"/>
      <c r="BXM13" s="659"/>
      <c r="BXP13" s="657"/>
      <c r="BXQ13" s="657"/>
      <c r="BXR13" s="657"/>
      <c r="BXS13" s="657"/>
      <c r="BXT13" s="657"/>
      <c r="BXU13" s="657"/>
      <c r="BXV13" s="659"/>
      <c r="BXY13" s="657"/>
      <c r="BXZ13" s="657"/>
      <c r="BYA13" s="657"/>
      <c r="BYB13" s="657"/>
      <c r="BYC13" s="657"/>
      <c r="BYD13" s="657"/>
      <c r="BYE13" s="659"/>
      <c r="BYH13" s="657"/>
      <c r="BYI13" s="657"/>
      <c r="BYJ13" s="657"/>
      <c r="BYK13" s="657"/>
      <c r="BYL13" s="657"/>
      <c r="BYM13" s="657"/>
      <c r="BYN13" s="659"/>
      <c r="BYQ13" s="657"/>
      <c r="BYR13" s="657"/>
      <c r="BYS13" s="657"/>
      <c r="BYT13" s="657"/>
      <c r="BYU13" s="657"/>
      <c r="BYV13" s="657"/>
      <c r="BYW13" s="659"/>
      <c r="BYZ13" s="657"/>
      <c r="BZA13" s="657"/>
      <c r="BZB13" s="657"/>
      <c r="BZC13" s="657"/>
      <c r="BZD13" s="657"/>
      <c r="BZE13" s="657"/>
      <c r="BZF13" s="659"/>
      <c r="BZI13" s="657"/>
      <c r="BZJ13" s="657"/>
      <c r="BZK13" s="657"/>
      <c r="BZL13" s="657"/>
      <c r="BZM13" s="657"/>
      <c r="BZN13" s="657"/>
      <c r="BZO13" s="659"/>
      <c r="BZR13" s="657"/>
      <c r="BZS13" s="657"/>
      <c r="BZT13" s="657"/>
      <c r="BZU13" s="657"/>
      <c r="BZV13" s="657"/>
      <c r="BZW13" s="657"/>
      <c r="BZX13" s="659"/>
      <c r="CAA13" s="657"/>
      <c r="CAB13" s="657"/>
      <c r="CAC13" s="657"/>
      <c r="CAD13" s="657"/>
      <c r="CAE13" s="657"/>
      <c r="CAF13" s="657"/>
      <c r="CAG13" s="659"/>
      <c r="CAJ13" s="657"/>
      <c r="CAK13" s="657"/>
      <c r="CAL13" s="657"/>
      <c r="CAM13" s="657"/>
      <c r="CAN13" s="657"/>
      <c r="CAO13" s="657"/>
      <c r="CAP13" s="659"/>
      <c r="CAS13" s="657"/>
      <c r="CAT13" s="657"/>
      <c r="CAU13" s="657"/>
      <c r="CAV13" s="657"/>
      <c r="CAW13" s="657"/>
      <c r="CAX13" s="657"/>
      <c r="CAY13" s="659"/>
      <c r="CBB13" s="657"/>
      <c r="CBC13" s="657"/>
      <c r="CBD13" s="657"/>
      <c r="CBE13" s="657"/>
      <c r="CBF13" s="657"/>
      <c r="CBG13" s="657"/>
      <c r="CBH13" s="659"/>
      <c r="CBK13" s="657"/>
      <c r="CBL13" s="657"/>
      <c r="CBM13" s="657"/>
      <c r="CBN13" s="657"/>
      <c r="CBO13" s="657"/>
      <c r="CBP13" s="657"/>
      <c r="CBQ13" s="659"/>
      <c r="CBT13" s="657"/>
      <c r="CBU13" s="657"/>
      <c r="CBV13" s="657"/>
      <c r="CBW13" s="657"/>
      <c r="CBX13" s="657"/>
      <c r="CBY13" s="657"/>
      <c r="CBZ13" s="659"/>
      <c r="CCC13" s="657"/>
      <c r="CCD13" s="657"/>
      <c r="CCE13" s="657"/>
      <c r="CCF13" s="657"/>
      <c r="CCG13" s="657"/>
      <c r="CCH13" s="657"/>
      <c r="CCI13" s="659"/>
      <c r="CCL13" s="657"/>
      <c r="CCM13" s="657"/>
      <c r="CCN13" s="657"/>
      <c r="CCO13" s="657"/>
      <c r="CCP13" s="657"/>
      <c r="CCQ13" s="657"/>
      <c r="CCR13" s="659"/>
      <c r="CCU13" s="657"/>
      <c r="CCV13" s="657"/>
      <c r="CCW13" s="657"/>
      <c r="CCX13" s="657"/>
      <c r="CCY13" s="657"/>
      <c r="CCZ13" s="657"/>
      <c r="CDA13" s="659"/>
      <c r="CDD13" s="657"/>
      <c r="CDE13" s="657"/>
      <c r="CDF13" s="657"/>
      <c r="CDG13" s="657"/>
      <c r="CDH13" s="657"/>
      <c r="CDI13" s="657"/>
      <c r="CDJ13" s="659"/>
      <c r="CDM13" s="657"/>
      <c r="CDN13" s="657"/>
      <c r="CDO13" s="657"/>
      <c r="CDP13" s="657"/>
      <c r="CDQ13" s="657"/>
      <c r="CDR13" s="657"/>
      <c r="CDS13" s="659"/>
      <c r="CDV13" s="657"/>
      <c r="CDW13" s="657"/>
      <c r="CDX13" s="657"/>
      <c r="CDY13" s="657"/>
      <c r="CDZ13" s="657"/>
      <c r="CEA13" s="657"/>
      <c r="CEB13" s="659"/>
      <c r="CEE13" s="657"/>
      <c r="CEF13" s="657"/>
      <c r="CEG13" s="657"/>
      <c r="CEH13" s="657"/>
      <c r="CEI13" s="657"/>
      <c r="CEJ13" s="657"/>
      <c r="CEK13" s="659"/>
      <c r="CEN13" s="657"/>
      <c r="CEO13" s="657"/>
      <c r="CEP13" s="657"/>
      <c r="CEQ13" s="657"/>
      <c r="CER13" s="657"/>
      <c r="CES13" s="657"/>
      <c r="CET13" s="659"/>
      <c r="CEW13" s="657"/>
      <c r="CEX13" s="657"/>
      <c r="CEY13" s="657"/>
      <c r="CEZ13" s="657"/>
      <c r="CFA13" s="657"/>
      <c r="CFB13" s="657"/>
      <c r="CFC13" s="659"/>
      <c r="CFF13" s="657"/>
      <c r="CFG13" s="657"/>
      <c r="CFH13" s="657"/>
      <c r="CFI13" s="657"/>
      <c r="CFJ13" s="657"/>
      <c r="CFK13" s="657"/>
      <c r="CFL13" s="659"/>
      <c r="CFO13" s="657"/>
      <c r="CFP13" s="657"/>
      <c r="CFQ13" s="657"/>
      <c r="CFR13" s="657"/>
      <c r="CFS13" s="657"/>
      <c r="CFT13" s="657"/>
      <c r="CFU13" s="659"/>
      <c r="CFX13" s="657"/>
      <c r="CFY13" s="657"/>
      <c r="CFZ13" s="657"/>
      <c r="CGA13" s="657"/>
      <c r="CGB13" s="657"/>
      <c r="CGC13" s="657"/>
      <c r="CGD13" s="659"/>
      <c r="CGG13" s="657"/>
      <c r="CGH13" s="657"/>
      <c r="CGI13" s="657"/>
      <c r="CGJ13" s="657"/>
      <c r="CGK13" s="657"/>
      <c r="CGL13" s="657"/>
      <c r="CGM13" s="659"/>
      <c r="CGP13" s="657"/>
      <c r="CGQ13" s="657"/>
      <c r="CGR13" s="657"/>
      <c r="CGS13" s="657"/>
      <c r="CGT13" s="657"/>
      <c r="CGU13" s="657"/>
      <c r="CGV13" s="659"/>
      <c r="CGY13" s="657"/>
      <c r="CGZ13" s="657"/>
      <c r="CHA13" s="657"/>
      <c r="CHB13" s="657"/>
      <c r="CHC13" s="657"/>
      <c r="CHD13" s="657"/>
      <c r="CHE13" s="659"/>
      <c r="CHH13" s="657"/>
      <c r="CHI13" s="657"/>
      <c r="CHJ13" s="657"/>
      <c r="CHK13" s="657"/>
      <c r="CHL13" s="657"/>
      <c r="CHM13" s="657"/>
      <c r="CHN13" s="659"/>
      <c r="CHQ13" s="657"/>
      <c r="CHR13" s="657"/>
      <c r="CHS13" s="657"/>
      <c r="CHT13" s="657"/>
      <c r="CHU13" s="657"/>
      <c r="CHV13" s="657"/>
      <c r="CHW13" s="659"/>
      <c r="CHZ13" s="657"/>
      <c r="CIA13" s="657"/>
      <c r="CIB13" s="657"/>
      <c r="CIC13" s="657"/>
      <c r="CID13" s="657"/>
      <c r="CIE13" s="657"/>
      <c r="CIF13" s="659"/>
      <c r="CII13" s="657"/>
      <c r="CIJ13" s="657"/>
      <c r="CIK13" s="657"/>
      <c r="CIL13" s="657"/>
      <c r="CIM13" s="657"/>
      <c r="CIN13" s="657"/>
      <c r="CIO13" s="659"/>
      <c r="CIR13" s="657"/>
      <c r="CIS13" s="657"/>
      <c r="CIT13" s="657"/>
      <c r="CIU13" s="657"/>
      <c r="CIV13" s="657"/>
      <c r="CIW13" s="657"/>
      <c r="CIX13" s="659"/>
      <c r="CJA13" s="657"/>
      <c r="CJB13" s="657"/>
      <c r="CJC13" s="657"/>
      <c r="CJD13" s="657"/>
      <c r="CJE13" s="657"/>
      <c r="CJF13" s="657"/>
      <c r="CJG13" s="659"/>
      <c r="CJJ13" s="657"/>
      <c r="CJK13" s="657"/>
      <c r="CJL13" s="657"/>
      <c r="CJM13" s="657"/>
      <c r="CJN13" s="657"/>
      <c r="CJO13" s="657"/>
      <c r="CJP13" s="659"/>
      <c r="CJS13" s="657"/>
      <c r="CJT13" s="657"/>
      <c r="CJU13" s="657"/>
      <c r="CJV13" s="657"/>
      <c r="CJW13" s="657"/>
      <c r="CJX13" s="657"/>
      <c r="CJY13" s="659"/>
      <c r="CKB13" s="657"/>
      <c r="CKC13" s="657"/>
      <c r="CKD13" s="657"/>
      <c r="CKE13" s="657"/>
      <c r="CKF13" s="657"/>
      <c r="CKG13" s="657"/>
      <c r="CKH13" s="659"/>
      <c r="CKK13" s="657"/>
      <c r="CKL13" s="657"/>
      <c r="CKM13" s="657"/>
      <c r="CKN13" s="657"/>
      <c r="CKO13" s="657"/>
      <c r="CKP13" s="657"/>
      <c r="CKQ13" s="659"/>
      <c r="CKT13" s="657"/>
      <c r="CKU13" s="657"/>
      <c r="CKV13" s="657"/>
      <c r="CKW13" s="657"/>
      <c r="CKX13" s="657"/>
      <c r="CKY13" s="657"/>
      <c r="CKZ13" s="659"/>
      <c r="CLC13" s="657"/>
      <c r="CLD13" s="657"/>
      <c r="CLE13" s="657"/>
      <c r="CLF13" s="657"/>
      <c r="CLG13" s="657"/>
      <c r="CLH13" s="657"/>
      <c r="CLI13" s="659"/>
      <c r="CLL13" s="657"/>
      <c r="CLM13" s="657"/>
      <c r="CLN13" s="657"/>
      <c r="CLO13" s="657"/>
      <c r="CLP13" s="657"/>
      <c r="CLQ13" s="657"/>
      <c r="CLR13" s="659"/>
      <c r="CLU13" s="657"/>
      <c r="CLV13" s="657"/>
      <c r="CLW13" s="657"/>
      <c r="CLX13" s="657"/>
      <c r="CLY13" s="657"/>
      <c r="CLZ13" s="657"/>
      <c r="CMA13" s="659"/>
      <c r="CMD13" s="657"/>
      <c r="CME13" s="657"/>
      <c r="CMF13" s="657"/>
      <c r="CMG13" s="657"/>
      <c r="CMH13" s="657"/>
      <c r="CMI13" s="657"/>
      <c r="CMJ13" s="659"/>
      <c r="CMM13" s="657"/>
      <c r="CMN13" s="657"/>
      <c r="CMO13" s="657"/>
      <c r="CMP13" s="657"/>
      <c r="CMQ13" s="657"/>
      <c r="CMR13" s="657"/>
      <c r="CMS13" s="659"/>
      <c r="CMV13" s="657"/>
      <c r="CMW13" s="657"/>
      <c r="CMX13" s="657"/>
      <c r="CMY13" s="657"/>
      <c r="CMZ13" s="657"/>
      <c r="CNA13" s="657"/>
      <c r="CNB13" s="659"/>
      <c r="CNE13" s="657"/>
      <c r="CNF13" s="657"/>
      <c r="CNG13" s="657"/>
      <c r="CNH13" s="657"/>
      <c r="CNI13" s="657"/>
      <c r="CNJ13" s="657"/>
      <c r="CNK13" s="659"/>
      <c r="CNN13" s="657"/>
      <c r="CNO13" s="657"/>
      <c r="CNP13" s="657"/>
      <c r="CNQ13" s="657"/>
      <c r="CNR13" s="657"/>
      <c r="CNS13" s="657"/>
      <c r="CNT13" s="659"/>
      <c r="CNW13" s="657"/>
      <c r="CNX13" s="657"/>
      <c r="CNY13" s="657"/>
      <c r="CNZ13" s="657"/>
      <c r="COA13" s="657"/>
      <c r="COB13" s="657"/>
      <c r="COC13" s="659"/>
      <c r="COF13" s="657"/>
      <c r="COG13" s="657"/>
      <c r="COH13" s="657"/>
      <c r="COI13" s="657"/>
      <c r="COJ13" s="657"/>
      <c r="COK13" s="657"/>
      <c r="COL13" s="659"/>
      <c r="COO13" s="657"/>
      <c r="COP13" s="657"/>
      <c r="COQ13" s="657"/>
      <c r="COR13" s="657"/>
      <c r="COS13" s="657"/>
      <c r="COT13" s="657"/>
      <c r="COU13" s="659"/>
      <c r="COX13" s="657"/>
      <c r="COY13" s="657"/>
      <c r="COZ13" s="657"/>
      <c r="CPA13" s="657"/>
      <c r="CPB13" s="657"/>
      <c r="CPC13" s="657"/>
      <c r="CPD13" s="659"/>
      <c r="CPG13" s="657"/>
      <c r="CPH13" s="657"/>
      <c r="CPI13" s="657"/>
      <c r="CPJ13" s="657"/>
      <c r="CPK13" s="657"/>
      <c r="CPL13" s="657"/>
      <c r="CPM13" s="659"/>
      <c r="CPP13" s="657"/>
      <c r="CPQ13" s="657"/>
      <c r="CPR13" s="657"/>
      <c r="CPS13" s="657"/>
      <c r="CPT13" s="657"/>
      <c r="CPU13" s="657"/>
      <c r="CPV13" s="659"/>
      <c r="CPY13" s="657"/>
      <c r="CPZ13" s="657"/>
      <c r="CQA13" s="657"/>
      <c r="CQB13" s="657"/>
      <c r="CQC13" s="657"/>
      <c r="CQD13" s="657"/>
      <c r="CQE13" s="659"/>
      <c r="CQH13" s="657"/>
      <c r="CQI13" s="657"/>
      <c r="CQJ13" s="657"/>
      <c r="CQK13" s="657"/>
      <c r="CQL13" s="657"/>
      <c r="CQM13" s="657"/>
      <c r="CQN13" s="659"/>
      <c r="CQQ13" s="657"/>
      <c r="CQR13" s="657"/>
      <c r="CQS13" s="657"/>
      <c r="CQT13" s="657"/>
      <c r="CQU13" s="657"/>
      <c r="CQV13" s="657"/>
      <c r="CQW13" s="659"/>
      <c r="CQZ13" s="657"/>
      <c r="CRA13" s="657"/>
      <c r="CRB13" s="657"/>
      <c r="CRC13" s="657"/>
      <c r="CRD13" s="657"/>
      <c r="CRE13" s="657"/>
      <c r="CRF13" s="659"/>
      <c r="CRI13" s="657"/>
      <c r="CRJ13" s="657"/>
      <c r="CRK13" s="657"/>
      <c r="CRL13" s="657"/>
      <c r="CRM13" s="657"/>
      <c r="CRN13" s="657"/>
      <c r="CRO13" s="659"/>
      <c r="CRR13" s="657"/>
      <c r="CRS13" s="657"/>
      <c r="CRT13" s="657"/>
      <c r="CRU13" s="657"/>
      <c r="CRV13" s="657"/>
      <c r="CRW13" s="657"/>
      <c r="CRX13" s="659"/>
      <c r="CSA13" s="657"/>
      <c r="CSB13" s="657"/>
      <c r="CSC13" s="657"/>
      <c r="CSD13" s="657"/>
      <c r="CSE13" s="657"/>
      <c r="CSF13" s="657"/>
      <c r="CSG13" s="659"/>
      <c r="CSJ13" s="657"/>
      <c r="CSK13" s="657"/>
      <c r="CSL13" s="657"/>
      <c r="CSM13" s="657"/>
      <c r="CSN13" s="657"/>
      <c r="CSO13" s="657"/>
      <c r="CSP13" s="659"/>
      <c r="CSS13" s="657"/>
      <c r="CST13" s="657"/>
      <c r="CSU13" s="657"/>
      <c r="CSV13" s="657"/>
      <c r="CSW13" s="657"/>
      <c r="CSX13" s="657"/>
      <c r="CSY13" s="659"/>
      <c r="CTB13" s="657"/>
      <c r="CTC13" s="657"/>
      <c r="CTD13" s="657"/>
      <c r="CTE13" s="657"/>
      <c r="CTF13" s="657"/>
      <c r="CTG13" s="657"/>
      <c r="CTH13" s="659"/>
      <c r="CTK13" s="657"/>
      <c r="CTL13" s="657"/>
      <c r="CTM13" s="657"/>
      <c r="CTN13" s="657"/>
      <c r="CTO13" s="657"/>
      <c r="CTP13" s="657"/>
      <c r="CTQ13" s="659"/>
      <c r="CTT13" s="657"/>
      <c r="CTU13" s="657"/>
      <c r="CTV13" s="657"/>
      <c r="CTW13" s="657"/>
      <c r="CTX13" s="657"/>
      <c r="CTY13" s="657"/>
      <c r="CTZ13" s="659"/>
      <c r="CUC13" s="657"/>
      <c r="CUD13" s="657"/>
      <c r="CUE13" s="657"/>
      <c r="CUF13" s="657"/>
      <c r="CUG13" s="657"/>
      <c r="CUH13" s="657"/>
      <c r="CUI13" s="659"/>
      <c r="CUL13" s="657"/>
      <c r="CUM13" s="657"/>
      <c r="CUN13" s="657"/>
      <c r="CUO13" s="657"/>
      <c r="CUP13" s="657"/>
      <c r="CUQ13" s="657"/>
      <c r="CUR13" s="659"/>
      <c r="CUU13" s="657"/>
      <c r="CUV13" s="657"/>
      <c r="CUW13" s="657"/>
      <c r="CUX13" s="657"/>
      <c r="CUY13" s="657"/>
      <c r="CUZ13" s="657"/>
      <c r="CVA13" s="659"/>
      <c r="CVD13" s="657"/>
      <c r="CVE13" s="657"/>
      <c r="CVF13" s="657"/>
      <c r="CVG13" s="657"/>
      <c r="CVH13" s="657"/>
      <c r="CVI13" s="657"/>
      <c r="CVJ13" s="659"/>
      <c r="CVM13" s="657"/>
      <c r="CVN13" s="657"/>
      <c r="CVO13" s="657"/>
      <c r="CVP13" s="657"/>
      <c r="CVQ13" s="657"/>
      <c r="CVR13" s="657"/>
      <c r="CVS13" s="659"/>
      <c r="CVV13" s="657"/>
      <c r="CVW13" s="657"/>
      <c r="CVX13" s="657"/>
      <c r="CVY13" s="657"/>
      <c r="CVZ13" s="657"/>
      <c r="CWA13" s="657"/>
      <c r="CWB13" s="659"/>
      <c r="CWE13" s="657"/>
      <c r="CWF13" s="657"/>
      <c r="CWG13" s="657"/>
      <c r="CWH13" s="657"/>
      <c r="CWI13" s="657"/>
      <c r="CWJ13" s="657"/>
      <c r="CWK13" s="659"/>
      <c r="CWN13" s="657"/>
      <c r="CWO13" s="657"/>
      <c r="CWP13" s="657"/>
      <c r="CWQ13" s="657"/>
      <c r="CWR13" s="657"/>
      <c r="CWS13" s="657"/>
      <c r="CWT13" s="659"/>
      <c r="CWW13" s="657"/>
      <c r="CWX13" s="657"/>
      <c r="CWY13" s="657"/>
      <c r="CWZ13" s="657"/>
      <c r="CXA13" s="657"/>
      <c r="CXB13" s="657"/>
      <c r="CXC13" s="659"/>
      <c r="CXF13" s="657"/>
      <c r="CXG13" s="657"/>
      <c r="CXH13" s="657"/>
      <c r="CXI13" s="657"/>
      <c r="CXJ13" s="657"/>
      <c r="CXK13" s="657"/>
      <c r="CXL13" s="659"/>
      <c r="CXO13" s="657"/>
      <c r="CXP13" s="657"/>
      <c r="CXQ13" s="657"/>
      <c r="CXR13" s="657"/>
      <c r="CXS13" s="657"/>
      <c r="CXT13" s="657"/>
      <c r="CXU13" s="659"/>
      <c r="CXX13" s="657"/>
      <c r="CXY13" s="657"/>
      <c r="CXZ13" s="657"/>
      <c r="CYA13" s="657"/>
      <c r="CYB13" s="657"/>
      <c r="CYC13" s="657"/>
      <c r="CYD13" s="659"/>
      <c r="CYG13" s="657"/>
      <c r="CYH13" s="657"/>
      <c r="CYI13" s="657"/>
      <c r="CYJ13" s="657"/>
      <c r="CYK13" s="657"/>
      <c r="CYL13" s="657"/>
      <c r="CYM13" s="659"/>
      <c r="CYP13" s="657"/>
      <c r="CYQ13" s="657"/>
      <c r="CYR13" s="657"/>
      <c r="CYS13" s="657"/>
      <c r="CYT13" s="657"/>
      <c r="CYU13" s="657"/>
      <c r="CYV13" s="659"/>
      <c r="CYY13" s="657"/>
      <c r="CYZ13" s="657"/>
      <c r="CZA13" s="657"/>
      <c r="CZB13" s="657"/>
      <c r="CZC13" s="657"/>
      <c r="CZD13" s="657"/>
      <c r="CZE13" s="659"/>
      <c r="CZH13" s="657"/>
      <c r="CZI13" s="657"/>
      <c r="CZJ13" s="657"/>
      <c r="CZK13" s="657"/>
      <c r="CZL13" s="657"/>
      <c r="CZM13" s="657"/>
      <c r="CZN13" s="659"/>
      <c r="CZQ13" s="657"/>
      <c r="CZR13" s="657"/>
      <c r="CZS13" s="657"/>
      <c r="CZT13" s="657"/>
      <c r="CZU13" s="657"/>
      <c r="CZV13" s="657"/>
      <c r="CZW13" s="659"/>
      <c r="CZZ13" s="657"/>
      <c r="DAA13" s="657"/>
      <c r="DAB13" s="657"/>
      <c r="DAC13" s="657"/>
      <c r="DAD13" s="657"/>
      <c r="DAE13" s="657"/>
      <c r="DAF13" s="659"/>
      <c r="DAI13" s="657"/>
      <c r="DAJ13" s="657"/>
      <c r="DAK13" s="657"/>
      <c r="DAL13" s="657"/>
      <c r="DAM13" s="657"/>
      <c r="DAN13" s="657"/>
      <c r="DAO13" s="659"/>
      <c r="DAR13" s="657"/>
      <c r="DAS13" s="657"/>
      <c r="DAT13" s="657"/>
      <c r="DAU13" s="657"/>
      <c r="DAV13" s="657"/>
      <c r="DAW13" s="657"/>
      <c r="DAX13" s="659"/>
      <c r="DBA13" s="657"/>
      <c r="DBB13" s="657"/>
      <c r="DBC13" s="657"/>
      <c r="DBD13" s="657"/>
      <c r="DBE13" s="657"/>
      <c r="DBF13" s="657"/>
      <c r="DBG13" s="659"/>
      <c r="DBJ13" s="657"/>
      <c r="DBK13" s="657"/>
      <c r="DBL13" s="657"/>
      <c r="DBM13" s="657"/>
      <c r="DBN13" s="657"/>
      <c r="DBO13" s="657"/>
      <c r="DBP13" s="659"/>
      <c r="DBS13" s="657"/>
      <c r="DBT13" s="657"/>
      <c r="DBU13" s="657"/>
      <c r="DBV13" s="657"/>
      <c r="DBW13" s="657"/>
      <c r="DBX13" s="657"/>
      <c r="DBY13" s="659"/>
      <c r="DCB13" s="657"/>
      <c r="DCC13" s="657"/>
      <c r="DCD13" s="657"/>
      <c r="DCE13" s="657"/>
      <c r="DCF13" s="657"/>
      <c r="DCG13" s="657"/>
      <c r="DCH13" s="659"/>
      <c r="DCK13" s="657"/>
      <c r="DCL13" s="657"/>
      <c r="DCM13" s="657"/>
      <c r="DCN13" s="657"/>
      <c r="DCO13" s="657"/>
      <c r="DCP13" s="657"/>
      <c r="DCQ13" s="659"/>
      <c r="DCT13" s="657"/>
      <c r="DCU13" s="657"/>
      <c r="DCV13" s="657"/>
      <c r="DCW13" s="657"/>
      <c r="DCX13" s="657"/>
      <c r="DCY13" s="657"/>
      <c r="DCZ13" s="659"/>
      <c r="DDC13" s="657"/>
      <c r="DDD13" s="657"/>
      <c r="DDE13" s="657"/>
      <c r="DDF13" s="657"/>
      <c r="DDG13" s="657"/>
      <c r="DDH13" s="657"/>
      <c r="DDI13" s="659"/>
      <c r="DDL13" s="657"/>
      <c r="DDM13" s="657"/>
      <c r="DDN13" s="657"/>
      <c r="DDO13" s="657"/>
      <c r="DDP13" s="657"/>
      <c r="DDQ13" s="657"/>
      <c r="DDR13" s="659"/>
      <c r="DDU13" s="657"/>
      <c r="DDV13" s="657"/>
      <c r="DDW13" s="657"/>
      <c r="DDX13" s="657"/>
      <c r="DDY13" s="657"/>
      <c r="DDZ13" s="657"/>
      <c r="DEA13" s="659"/>
      <c r="DED13" s="657"/>
      <c r="DEE13" s="657"/>
      <c r="DEF13" s="657"/>
      <c r="DEG13" s="657"/>
      <c r="DEH13" s="657"/>
      <c r="DEI13" s="657"/>
      <c r="DEJ13" s="659"/>
      <c r="DEM13" s="657"/>
      <c r="DEN13" s="657"/>
      <c r="DEO13" s="657"/>
      <c r="DEP13" s="657"/>
      <c r="DEQ13" s="657"/>
      <c r="DER13" s="657"/>
      <c r="DES13" s="659"/>
      <c r="DEV13" s="657"/>
      <c r="DEW13" s="657"/>
      <c r="DEX13" s="657"/>
      <c r="DEY13" s="657"/>
      <c r="DEZ13" s="657"/>
      <c r="DFA13" s="657"/>
      <c r="DFB13" s="659"/>
      <c r="DFE13" s="657"/>
      <c r="DFF13" s="657"/>
      <c r="DFG13" s="657"/>
      <c r="DFH13" s="657"/>
      <c r="DFI13" s="657"/>
      <c r="DFJ13" s="657"/>
      <c r="DFK13" s="659"/>
      <c r="DFN13" s="657"/>
      <c r="DFO13" s="657"/>
      <c r="DFP13" s="657"/>
      <c r="DFQ13" s="657"/>
      <c r="DFR13" s="657"/>
      <c r="DFS13" s="657"/>
      <c r="DFT13" s="659"/>
      <c r="DFW13" s="657"/>
      <c r="DFX13" s="657"/>
      <c r="DFY13" s="657"/>
      <c r="DFZ13" s="657"/>
      <c r="DGA13" s="657"/>
      <c r="DGB13" s="657"/>
      <c r="DGC13" s="659"/>
      <c r="DGF13" s="657"/>
      <c r="DGG13" s="657"/>
      <c r="DGH13" s="657"/>
      <c r="DGI13" s="657"/>
      <c r="DGJ13" s="657"/>
      <c r="DGK13" s="657"/>
      <c r="DGL13" s="659"/>
      <c r="DGO13" s="657"/>
      <c r="DGP13" s="657"/>
      <c r="DGQ13" s="657"/>
      <c r="DGR13" s="657"/>
      <c r="DGS13" s="657"/>
      <c r="DGT13" s="657"/>
      <c r="DGU13" s="659"/>
      <c r="DGX13" s="657"/>
      <c r="DGY13" s="657"/>
      <c r="DGZ13" s="657"/>
      <c r="DHA13" s="657"/>
      <c r="DHB13" s="657"/>
      <c r="DHC13" s="657"/>
      <c r="DHD13" s="659"/>
      <c r="DHG13" s="657"/>
      <c r="DHH13" s="657"/>
      <c r="DHI13" s="657"/>
      <c r="DHJ13" s="657"/>
      <c r="DHK13" s="657"/>
      <c r="DHL13" s="657"/>
      <c r="DHM13" s="659"/>
      <c r="DHP13" s="657"/>
      <c r="DHQ13" s="657"/>
      <c r="DHR13" s="657"/>
      <c r="DHS13" s="657"/>
      <c r="DHT13" s="657"/>
      <c r="DHU13" s="657"/>
      <c r="DHV13" s="659"/>
      <c r="DHY13" s="657"/>
      <c r="DHZ13" s="657"/>
      <c r="DIA13" s="657"/>
      <c r="DIB13" s="657"/>
      <c r="DIC13" s="657"/>
      <c r="DID13" s="657"/>
      <c r="DIE13" s="659"/>
      <c r="DIH13" s="657"/>
      <c r="DII13" s="657"/>
      <c r="DIJ13" s="657"/>
      <c r="DIK13" s="657"/>
      <c r="DIL13" s="657"/>
      <c r="DIM13" s="657"/>
      <c r="DIN13" s="659"/>
      <c r="DIQ13" s="657"/>
      <c r="DIR13" s="657"/>
      <c r="DIS13" s="657"/>
      <c r="DIT13" s="657"/>
      <c r="DIU13" s="657"/>
      <c r="DIV13" s="657"/>
      <c r="DIW13" s="659"/>
      <c r="DIZ13" s="657"/>
      <c r="DJA13" s="657"/>
      <c r="DJB13" s="657"/>
      <c r="DJC13" s="657"/>
      <c r="DJD13" s="657"/>
      <c r="DJE13" s="657"/>
      <c r="DJF13" s="659"/>
      <c r="DJI13" s="657"/>
      <c r="DJJ13" s="657"/>
      <c r="DJK13" s="657"/>
      <c r="DJL13" s="657"/>
      <c r="DJM13" s="657"/>
      <c r="DJN13" s="657"/>
      <c r="DJO13" s="659"/>
      <c r="DJR13" s="657"/>
      <c r="DJS13" s="657"/>
      <c r="DJT13" s="657"/>
      <c r="DJU13" s="657"/>
      <c r="DJV13" s="657"/>
      <c r="DJW13" s="657"/>
      <c r="DJX13" s="659"/>
      <c r="DKA13" s="657"/>
      <c r="DKB13" s="657"/>
      <c r="DKC13" s="657"/>
      <c r="DKD13" s="657"/>
      <c r="DKE13" s="657"/>
      <c r="DKF13" s="657"/>
      <c r="DKG13" s="659"/>
      <c r="DKJ13" s="657"/>
      <c r="DKK13" s="657"/>
      <c r="DKL13" s="657"/>
      <c r="DKM13" s="657"/>
      <c r="DKN13" s="657"/>
      <c r="DKO13" s="657"/>
      <c r="DKP13" s="659"/>
      <c r="DKS13" s="657"/>
      <c r="DKT13" s="657"/>
      <c r="DKU13" s="657"/>
      <c r="DKV13" s="657"/>
      <c r="DKW13" s="657"/>
      <c r="DKX13" s="657"/>
      <c r="DKY13" s="659"/>
      <c r="DLB13" s="657"/>
      <c r="DLC13" s="657"/>
      <c r="DLD13" s="657"/>
      <c r="DLE13" s="657"/>
      <c r="DLF13" s="657"/>
      <c r="DLG13" s="657"/>
      <c r="DLH13" s="659"/>
      <c r="DLK13" s="657"/>
      <c r="DLL13" s="657"/>
      <c r="DLM13" s="657"/>
      <c r="DLN13" s="657"/>
      <c r="DLO13" s="657"/>
      <c r="DLP13" s="657"/>
      <c r="DLQ13" s="659"/>
      <c r="DLT13" s="657"/>
      <c r="DLU13" s="657"/>
      <c r="DLV13" s="657"/>
      <c r="DLW13" s="657"/>
      <c r="DLX13" s="657"/>
      <c r="DLY13" s="657"/>
      <c r="DLZ13" s="659"/>
      <c r="DMC13" s="657"/>
      <c r="DMD13" s="657"/>
      <c r="DME13" s="657"/>
      <c r="DMF13" s="657"/>
      <c r="DMG13" s="657"/>
      <c r="DMH13" s="657"/>
      <c r="DMI13" s="659"/>
      <c r="DML13" s="657"/>
      <c r="DMM13" s="657"/>
      <c r="DMN13" s="657"/>
      <c r="DMO13" s="657"/>
      <c r="DMP13" s="657"/>
      <c r="DMQ13" s="657"/>
      <c r="DMR13" s="659"/>
      <c r="DMU13" s="657"/>
      <c r="DMV13" s="657"/>
      <c r="DMW13" s="657"/>
      <c r="DMX13" s="657"/>
      <c r="DMY13" s="657"/>
      <c r="DMZ13" s="657"/>
      <c r="DNA13" s="659"/>
      <c r="DND13" s="657"/>
      <c r="DNE13" s="657"/>
      <c r="DNF13" s="657"/>
      <c r="DNG13" s="657"/>
      <c r="DNH13" s="657"/>
      <c r="DNI13" s="657"/>
      <c r="DNJ13" s="659"/>
      <c r="DNM13" s="657"/>
      <c r="DNN13" s="657"/>
      <c r="DNO13" s="657"/>
      <c r="DNP13" s="657"/>
      <c r="DNQ13" s="657"/>
      <c r="DNR13" s="657"/>
      <c r="DNS13" s="659"/>
      <c r="DNV13" s="657"/>
      <c r="DNW13" s="657"/>
      <c r="DNX13" s="657"/>
      <c r="DNY13" s="657"/>
      <c r="DNZ13" s="657"/>
      <c r="DOA13" s="657"/>
      <c r="DOB13" s="659"/>
      <c r="DOE13" s="657"/>
      <c r="DOF13" s="657"/>
      <c r="DOG13" s="657"/>
      <c r="DOH13" s="657"/>
      <c r="DOI13" s="657"/>
      <c r="DOJ13" s="657"/>
      <c r="DOK13" s="659"/>
      <c r="DON13" s="657"/>
      <c r="DOO13" s="657"/>
      <c r="DOP13" s="657"/>
      <c r="DOQ13" s="657"/>
      <c r="DOR13" s="657"/>
      <c r="DOS13" s="657"/>
      <c r="DOT13" s="659"/>
      <c r="DOW13" s="657"/>
      <c r="DOX13" s="657"/>
      <c r="DOY13" s="657"/>
      <c r="DOZ13" s="657"/>
      <c r="DPA13" s="657"/>
      <c r="DPB13" s="657"/>
      <c r="DPC13" s="659"/>
      <c r="DPF13" s="657"/>
      <c r="DPG13" s="657"/>
      <c r="DPH13" s="657"/>
      <c r="DPI13" s="657"/>
      <c r="DPJ13" s="657"/>
      <c r="DPK13" s="657"/>
      <c r="DPL13" s="659"/>
      <c r="DPO13" s="657"/>
      <c r="DPP13" s="657"/>
      <c r="DPQ13" s="657"/>
      <c r="DPR13" s="657"/>
      <c r="DPS13" s="657"/>
      <c r="DPT13" s="657"/>
      <c r="DPU13" s="659"/>
      <c r="DPX13" s="657"/>
      <c r="DPY13" s="657"/>
      <c r="DPZ13" s="657"/>
      <c r="DQA13" s="657"/>
      <c r="DQB13" s="657"/>
      <c r="DQC13" s="657"/>
      <c r="DQD13" s="659"/>
      <c r="DQG13" s="657"/>
      <c r="DQH13" s="657"/>
      <c r="DQI13" s="657"/>
      <c r="DQJ13" s="657"/>
      <c r="DQK13" s="657"/>
      <c r="DQL13" s="657"/>
      <c r="DQM13" s="659"/>
      <c r="DQP13" s="657"/>
      <c r="DQQ13" s="657"/>
      <c r="DQR13" s="657"/>
      <c r="DQS13" s="657"/>
      <c r="DQT13" s="657"/>
      <c r="DQU13" s="657"/>
      <c r="DQV13" s="659"/>
      <c r="DQY13" s="657"/>
      <c r="DQZ13" s="657"/>
      <c r="DRA13" s="657"/>
      <c r="DRB13" s="657"/>
      <c r="DRC13" s="657"/>
      <c r="DRD13" s="657"/>
      <c r="DRE13" s="659"/>
      <c r="DRH13" s="657"/>
      <c r="DRI13" s="657"/>
      <c r="DRJ13" s="657"/>
      <c r="DRK13" s="657"/>
      <c r="DRL13" s="657"/>
      <c r="DRM13" s="657"/>
      <c r="DRN13" s="659"/>
      <c r="DRQ13" s="657"/>
      <c r="DRR13" s="657"/>
      <c r="DRS13" s="657"/>
      <c r="DRT13" s="657"/>
      <c r="DRU13" s="657"/>
      <c r="DRV13" s="657"/>
      <c r="DRW13" s="659"/>
      <c r="DRZ13" s="657"/>
      <c r="DSA13" s="657"/>
      <c r="DSB13" s="657"/>
      <c r="DSC13" s="657"/>
      <c r="DSD13" s="657"/>
      <c r="DSE13" s="657"/>
      <c r="DSF13" s="659"/>
      <c r="DSI13" s="657"/>
      <c r="DSJ13" s="657"/>
      <c r="DSK13" s="657"/>
      <c r="DSL13" s="657"/>
      <c r="DSM13" s="657"/>
      <c r="DSN13" s="657"/>
      <c r="DSO13" s="659"/>
      <c r="DSR13" s="657"/>
      <c r="DSS13" s="657"/>
      <c r="DST13" s="657"/>
      <c r="DSU13" s="657"/>
      <c r="DSV13" s="657"/>
      <c r="DSW13" s="657"/>
      <c r="DSX13" s="659"/>
      <c r="DTA13" s="657"/>
      <c r="DTB13" s="657"/>
      <c r="DTC13" s="657"/>
      <c r="DTD13" s="657"/>
      <c r="DTE13" s="657"/>
      <c r="DTF13" s="657"/>
      <c r="DTG13" s="659"/>
      <c r="DTJ13" s="657"/>
      <c r="DTK13" s="657"/>
      <c r="DTL13" s="657"/>
      <c r="DTM13" s="657"/>
      <c r="DTN13" s="657"/>
      <c r="DTO13" s="657"/>
      <c r="DTP13" s="659"/>
      <c r="DTS13" s="657"/>
      <c r="DTT13" s="657"/>
      <c r="DTU13" s="657"/>
      <c r="DTV13" s="657"/>
      <c r="DTW13" s="657"/>
      <c r="DTX13" s="657"/>
      <c r="DTY13" s="659"/>
      <c r="DUB13" s="657"/>
      <c r="DUC13" s="657"/>
      <c r="DUD13" s="657"/>
      <c r="DUE13" s="657"/>
      <c r="DUF13" s="657"/>
      <c r="DUG13" s="657"/>
      <c r="DUH13" s="659"/>
      <c r="DUK13" s="657"/>
      <c r="DUL13" s="657"/>
      <c r="DUM13" s="657"/>
      <c r="DUN13" s="657"/>
      <c r="DUO13" s="657"/>
      <c r="DUP13" s="657"/>
      <c r="DUQ13" s="659"/>
      <c r="DUT13" s="657"/>
      <c r="DUU13" s="657"/>
      <c r="DUV13" s="657"/>
      <c r="DUW13" s="657"/>
      <c r="DUX13" s="657"/>
      <c r="DUY13" s="657"/>
      <c r="DUZ13" s="659"/>
      <c r="DVC13" s="657"/>
      <c r="DVD13" s="657"/>
      <c r="DVE13" s="657"/>
      <c r="DVF13" s="657"/>
      <c r="DVG13" s="657"/>
      <c r="DVH13" s="657"/>
      <c r="DVI13" s="659"/>
      <c r="DVL13" s="657"/>
      <c r="DVM13" s="657"/>
      <c r="DVN13" s="657"/>
      <c r="DVO13" s="657"/>
      <c r="DVP13" s="657"/>
      <c r="DVQ13" s="657"/>
      <c r="DVR13" s="659"/>
      <c r="DVU13" s="657"/>
      <c r="DVV13" s="657"/>
      <c r="DVW13" s="657"/>
      <c r="DVX13" s="657"/>
      <c r="DVY13" s="657"/>
      <c r="DVZ13" s="657"/>
      <c r="DWA13" s="659"/>
      <c r="DWD13" s="657"/>
      <c r="DWE13" s="657"/>
      <c r="DWF13" s="657"/>
      <c r="DWG13" s="657"/>
      <c r="DWH13" s="657"/>
      <c r="DWI13" s="657"/>
      <c r="DWJ13" s="659"/>
      <c r="DWM13" s="657"/>
      <c r="DWN13" s="657"/>
      <c r="DWO13" s="657"/>
      <c r="DWP13" s="657"/>
      <c r="DWQ13" s="657"/>
      <c r="DWR13" s="657"/>
      <c r="DWS13" s="659"/>
      <c r="DWV13" s="657"/>
      <c r="DWW13" s="657"/>
      <c r="DWX13" s="657"/>
      <c r="DWY13" s="657"/>
      <c r="DWZ13" s="657"/>
      <c r="DXA13" s="657"/>
      <c r="DXB13" s="659"/>
      <c r="DXE13" s="657"/>
      <c r="DXF13" s="657"/>
      <c r="DXG13" s="657"/>
      <c r="DXH13" s="657"/>
      <c r="DXI13" s="657"/>
      <c r="DXJ13" s="657"/>
      <c r="DXK13" s="659"/>
      <c r="DXN13" s="657"/>
      <c r="DXO13" s="657"/>
      <c r="DXP13" s="657"/>
      <c r="DXQ13" s="657"/>
      <c r="DXR13" s="657"/>
      <c r="DXS13" s="657"/>
      <c r="DXT13" s="659"/>
      <c r="DXW13" s="657"/>
      <c r="DXX13" s="657"/>
      <c r="DXY13" s="657"/>
      <c r="DXZ13" s="657"/>
      <c r="DYA13" s="657"/>
      <c r="DYB13" s="657"/>
      <c r="DYC13" s="659"/>
      <c r="DYF13" s="657"/>
      <c r="DYG13" s="657"/>
      <c r="DYH13" s="657"/>
      <c r="DYI13" s="657"/>
      <c r="DYJ13" s="657"/>
      <c r="DYK13" s="657"/>
      <c r="DYL13" s="659"/>
      <c r="DYO13" s="657"/>
      <c r="DYP13" s="657"/>
      <c r="DYQ13" s="657"/>
      <c r="DYR13" s="657"/>
      <c r="DYS13" s="657"/>
      <c r="DYT13" s="657"/>
      <c r="DYU13" s="659"/>
      <c r="DYX13" s="657"/>
      <c r="DYY13" s="657"/>
      <c r="DYZ13" s="657"/>
      <c r="DZA13" s="657"/>
      <c r="DZB13" s="657"/>
      <c r="DZC13" s="657"/>
      <c r="DZD13" s="659"/>
      <c r="DZG13" s="657"/>
      <c r="DZH13" s="657"/>
      <c r="DZI13" s="657"/>
      <c r="DZJ13" s="657"/>
      <c r="DZK13" s="657"/>
      <c r="DZL13" s="657"/>
      <c r="DZM13" s="659"/>
      <c r="DZP13" s="657"/>
      <c r="DZQ13" s="657"/>
      <c r="DZR13" s="657"/>
      <c r="DZS13" s="657"/>
      <c r="DZT13" s="657"/>
      <c r="DZU13" s="657"/>
      <c r="DZV13" s="659"/>
      <c r="DZY13" s="657"/>
      <c r="DZZ13" s="657"/>
      <c r="EAA13" s="657"/>
      <c r="EAB13" s="657"/>
      <c r="EAC13" s="657"/>
      <c r="EAD13" s="657"/>
      <c r="EAE13" s="659"/>
      <c r="EAH13" s="657"/>
      <c r="EAI13" s="657"/>
      <c r="EAJ13" s="657"/>
      <c r="EAK13" s="657"/>
      <c r="EAL13" s="657"/>
      <c r="EAM13" s="657"/>
      <c r="EAN13" s="659"/>
      <c r="EAQ13" s="657"/>
      <c r="EAR13" s="657"/>
      <c r="EAS13" s="657"/>
      <c r="EAT13" s="657"/>
      <c r="EAU13" s="657"/>
      <c r="EAV13" s="657"/>
      <c r="EAW13" s="659"/>
      <c r="EAZ13" s="657"/>
      <c r="EBA13" s="657"/>
      <c r="EBB13" s="657"/>
      <c r="EBC13" s="657"/>
      <c r="EBD13" s="657"/>
      <c r="EBE13" s="657"/>
      <c r="EBF13" s="659"/>
      <c r="EBI13" s="657"/>
      <c r="EBJ13" s="657"/>
      <c r="EBK13" s="657"/>
      <c r="EBL13" s="657"/>
      <c r="EBM13" s="657"/>
      <c r="EBN13" s="657"/>
      <c r="EBO13" s="659"/>
      <c r="EBR13" s="657"/>
      <c r="EBS13" s="657"/>
      <c r="EBT13" s="657"/>
      <c r="EBU13" s="657"/>
      <c r="EBV13" s="657"/>
      <c r="EBW13" s="657"/>
      <c r="EBX13" s="659"/>
      <c r="ECA13" s="657"/>
      <c r="ECB13" s="657"/>
      <c r="ECC13" s="657"/>
      <c r="ECD13" s="657"/>
      <c r="ECE13" s="657"/>
      <c r="ECF13" s="657"/>
      <c r="ECG13" s="659"/>
      <c r="ECJ13" s="657"/>
      <c r="ECK13" s="657"/>
      <c r="ECL13" s="657"/>
      <c r="ECM13" s="657"/>
      <c r="ECN13" s="657"/>
      <c r="ECO13" s="657"/>
      <c r="ECP13" s="659"/>
      <c r="ECS13" s="657"/>
      <c r="ECT13" s="657"/>
      <c r="ECU13" s="657"/>
      <c r="ECV13" s="657"/>
      <c r="ECW13" s="657"/>
      <c r="ECX13" s="657"/>
      <c r="ECY13" s="659"/>
      <c r="EDB13" s="657"/>
      <c r="EDC13" s="657"/>
      <c r="EDD13" s="657"/>
      <c r="EDE13" s="657"/>
      <c r="EDF13" s="657"/>
      <c r="EDG13" s="657"/>
      <c r="EDH13" s="659"/>
      <c r="EDK13" s="657"/>
      <c r="EDL13" s="657"/>
      <c r="EDM13" s="657"/>
      <c r="EDN13" s="657"/>
      <c r="EDO13" s="657"/>
      <c r="EDP13" s="657"/>
      <c r="EDQ13" s="659"/>
      <c r="EDT13" s="657"/>
      <c r="EDU13" s="657"/>
      <c r="EDV13" s="657"/>
      <c r="EDW13" s="657"/>
      <c r="EDX13" s="657"/>
      <c r="EDY13" s="657"/>
      <c r="EDZ13" s="659"/>
      <c r="EEC13" s="657"/>
      <c r="EED13" s="657"/>
      <c r="EEE13" s="657"/>
      <c r="EEF13" s="657"/>
      <c r="EEG13" s="657"/>
      <c r="EEH13" s="657"/>
      <c r="EEI13" s="659"/>
      <c r="EEL13" s="657"/>
      <c r="EEM13" s="657"/>
      <c r="EEN13" s="657"/>
      <c r="EEO13" s="657"/>
      <c r="EEP13" s="657"/>
      <c r="EEQ13" s="657"/>
      <c r="EER13" s="659"/>
      <c r="EEU13" s="657"/>
      <c r="EEV13" s="657"/>
      <c r="EEW13" s="657"/>
      <c r="EEX13" s="657"/>
      <c r="EEY13" s="657"/>
      <c r="EEZ13" s="657"/>
      <c r="EFA13" s="659"/>
      <c r="EFD13" s="657"/>
      <c r="EFE13" s="657"/>
      <c r="EFF13" s="657"/>
      <c r="EFG13" s="657"/>
      <c r="EFH13" s="657"/>
      <c r="EFI13" s="657"/>
      <c r="EFJ13" s="659"/>
      <c r="EFM13" s="657"/>
      <c r="EFN13" s="657"/>
      <c r="EFO13" s="657"/>
      <c r="EFP13" s="657"/>
      <c r="EFQ13" s="657"/>
      <c r="EFR13" s="657"/>
      <c r="EFS13" s="659"/>
      <c r="EFV13" s="657"/>
      <c r="EFW13" s="657"/>
      <c r="EFX13" s="657"/>
      <c r="EFY13" s="657"/>
      <c r="EFZ13" s="657"/>
      <c r="EGA13" s="657"/>
      <c r="EGB13" s="659"/>
      <c r="EGE13" s="657"/>
      <c r="EGF13" s="657"/>
      <c r="EGG13" s="657"/>
      <c r="EGH13" s="657"/>
      <c r="EGI13" s="657"/>
      <c r="EGJ13" s="657"/>
      <c r="EGK13" s="659"/>
      <c r="EGN13" s="657"/>
      <c r="EGO13" s="657"/>
      <c r="EGP13" s="657"/>
      <c r="EGQ13" s="657"/>
      <c r="EGR13" s="657"/>
      <c r="EGS13" s="657"/>
      <c r="EGT13" s="659"/>
      <c r="EGW13" s="657"/>
      <c r="EGX13" s="657"/>
      <c r="EGY13" s="657"/>
      <c r="EGZ13" s="657"/>
      <c r="EHA13" s="657"/>
      <c r="EHB13" s="657"/>
      <c r="EHC13" s="659"/>
      <c r="EHF13" s="657"/>
      <c r="EHG13" s="657"/>
      <c r="EHH13" s="657"/>
      <c r="EHI13" s="657"/>
      <c r="EHJ13" s="657"/>
      <c r="EHK13" s="657"/>
      <c r="EHL13" s="659"/>
      <c r="EHO13" s="657"/>
      <c r="EHP13" s="657"/>
      <c r="EHQ13" s="657"/>
      <c r="EHR13" s="657"/>
      <c r="EHS13" s="657"/>
      <c r="EHT13" s="657"/>
      <c r="EHU13" s="659"/>
      <c r="EHX13" s="657"/>
      <c r="EHY13" s="657"/>
      <c r="EHZ13" s="657"/>
      <c r="EIA13" s="657"/>
      <c r="EIB13" s="657"/>
      <c r="EIC13" s="657"/>
      <c r="EID13" s="659"/>
      <c r="EIG13" s="657"/>
      <c r="EIH13" s="657"/>
      <c r="EII13" s="657"/>
      <c r="EIJ13" s="657"/>
      <c r="EIK13" s="657"/>
      <c r="EIL13" s="657"/>
      <c r="EIM13" s="659"/>
      <c r="EIP13" s="657"/>
      <c r="EIQ13" s="657"/>
      <c r="EIR13" s="657"/>
      <c r="EIS13" s="657"/>
      <c r="EIT13" s="657"/>
      <c r="EIU13" s="657"/>
      <c r="EIV13" s="659"/>
      <c r="EIY13" s="657"/>
      <c r="EIZ13" s="657"/>
      <c r="EJA13" s="657"/>
      <c r="EJB13" s="657"/>
      <c r="EJC13" s="657"/>
      <c r="EJD13" s="657"/>
      <c r="EJE13" s="659"/>
      <c r="EJH13" s="657"/>
      <c r="EJI13" s="657"/>
      <c r="EJJ13" s="657"/>
      <c r="EJK13" s="657"/>
      <c r="EJL13" s="657"/>
      <c r="EJM13" s="657"/>
      <c r="EJN13" s="659"/>
      <c r="EJQ13" s="657"/>
      <c r="EJR13" s="657"/>
      <c r="EJS13" s="657"/>
      <c r="EJT13" s="657"/>
      <c r="EJU13" s="657"/>
      <c r="EJV13" s="657"/>
      <c r="EJW13" s="659"/>
      <c r="EJZ13" s="657"/>
      <c r="EKA13" s="657"/>
      <c r="EKB13" s="657"/>
      <c r="EKC13" s="657"/>
      <c r="EKD13" s="657"/>
      <c r="EKE13" s="657"/>
      <c r="EKF13" s="659"/>
      <c r="EKI13" s="657"/>
      <c r="EKJ13" s="657"/>
      <c r="EKK13" s="657"/>
      <c r="EKL13" s="657"/>
      <c r="EKM13" s="657"/>
      <c r="EKN13" s="657"/>
      <c r="EKO13" s="659"/>
      <c r="EKR13" s="657"/>
      <c r="EKS13" s="657"/>
      <c r="EKT13" s="657"/>
      <c r="EKU13" s="657"/>
      <c r="EKV13" s="657"/>
      <c r="EKW13" s="657"/>
      <c r="EKX13" s="659"/>
      <c r="ELA13" s="657"/>
      <c r="ELB13" s="657"/>
      <c r="ELC13" s="657"/>
      <c r="ELD13" s="657"/>
      <c r="ELE13" s="657"/>
      <c r="ELF13" s="657"/>
      <c r="ELG13" s="659"/>
      <c r="ELJ13" s="657"/>
      <c r="ELK13" s="657"/>
      <c r="ELL13" s="657"/>
      <c r="ELM13" s="657"/>
      <c r="ELN13" s="657"/>
      <c r="ELO13" s="657"/>
      <c r="ELP13" s="659"/>
      <c r="ELS13" s="657"/>
      <c r="ELT13" s="657"/>
      <c r="ELU13" s="657"/>
      <c r="ELV13" s="657"/>
      <c r="ELW13" s="657"/>
      <c r="ELX13" s="657"/>
      <c r="ELY13" s="659"/>
      <c r="EMB13" s="657"/>
      <c r="EMC13" s="657"/>
      <c r="EMD13" s="657"/>
      <c r="EME13" s="657"/>
      <c r="EMF13" s="657"/>
      <c r="EMG13" s="657"/>
      <c r="EMH13" s="659"/>
      <c r="EMK13" s="657"/>
      <c r="EML13" s="657"/>
      <c r="EMM13" s="657"/>
      <c r="EMN13" s="657"/>
      <c r="EMO13" s="657"/>
      <c r="EMP13" s="657"/>
      <c r="EMQ13" s="659"/>
      <c r="EMT13" s="657"/>
      <c r="EMU13" s="657"/>
      <c r="EMV13" s="657"/>
      <c r="EMW13" s="657"/>
      <c r="EMX13" s="657"/>
      <c r="EMY13" s="657"/>
      <c r="EMZ13" s="659"/>
      <c r="ENC13" s="657"/>
      <c r="END13" s="657"/>
      <c r="ENE13" s="657"/>
      <c r="ENF13" s="657"/>
      <c r="ENG13" s="657"/>
      <c r="ENH13" s="657"/>
      <c r="ENI13" s="659"/>
      <c r="ENL13" s="657"/>
      <c r="ENM13" s="657"/>
      <c r="ENN13" s="657"/>
      <c r="ENO13" s="657"/>
      <c r="ENP13" s="657"/>
      <c r="ENQ13" s="657"/>
      <c r="ENR13" s="659"/>
      <c r="ENU13" s="657"/>
      <c r="ENV13" s="657"/>
      <c r="ENW13" s="657"/>
      <c r="ENX13" s="657"/>
      <c r="ENY13" s="657"/>
      <c r="ENZ13" s="657"/>
      <c r="EOA13" s="659"/>
      <c r="EOD13" s="657"/>
      <c r="EOE13" s="657"/>
      <c r="EOF13" s="657"/>
      <c r="EOG13" s="657"/>
      <c r="EOH13" s="657"/>
      <c r="EOI13" s="657"/>
      <c r="EOJ13" s="659"/>
      <c r="EOM13" s="657"/>
      <c r="EON13" s="657"/>
      <c r="EOO13" s="657"/>
      <c r="EOP13" s="657"/>
      <c r="EOQ13" s="657"/>
      <c r="EOR13" s="657"/>
      <c r="EOS13" s="659"/>
      <c r="EOV13" s="657"/>
      <c r="EOW13" s="657"/>
      <c r="EOX13" s="657"/>
      <c r="EOY13" s="657"/>
      <c r="EOZ13" s="657"/>
      <c r="EPA13" s="657"/>
      <c r="EPB13" s="659"/>
      <c r="EPE13" s="657"/>
      <c r="EPF13" s="657"/>
      <c r="EPG13" s="657"/>
      <c r="EPH13" s="657"/>
      <c r="EPI13" s="657"/>
      <c r="EPJ13" s="657"/>
      <c r="EPK13" s="659"/>
      <c r="EPN13" s="657"/>
      <c r="EPO13" s="657"/>
      <c r="EPP13" s="657"/>
      <c r="EPQ13" s="657"/>
      <c r="EPR13" s="657"/>
      <c r="EPS13" s="657"/>
      <c r="EPT13" s="659"/>
      <c r="EPW13" s="657"/>
      <c r="EPX13" s="657"/>
      <c r="EPY13" s="657"/>
      <c r="EPZ13" s="657"/>
      <c r="EQA13" s="657"/>
      <c r="EQB13" s="657"/>
      <c r="EQC13" s="659"/>
      <c r="EQF13" s="657"/>
      <c r="EQG13" s="657"/>
      <c r="EQH13" s="657"/>
      <c r="EQI13" s="657"/>
      <c r="EQJ13" s="657"/>
      <c r="EQK13" s="657"/>
      <c r="EQL13" s="659"/>
      <c r="EQO13" s="657"/>
      <c r="EQP13" s="657"/>
      <c r="EQQ13" s="657"/>
      <c r="EQR13" s="657"/>
      <c r="EQS13" s="657"/>
      <c r="EQT13" s="657"/>
      <c r="EQU13" s="659"/>
      <c r="EQX13" s="657"/>
      <c r="EQY13" s="657"/>
      <c r="EQZ13" s="657"/>
      <c r="ERA13" s="657"/>
      <c r="ERB13" s="657"/>
      <c r="ERC13" s="657"/>
      <c r="ERD13" s="659"/>
      <c r="ERG13" s="657"/>
      <c r="ERH13" s="657"/>
      <c r="ERI13" s="657"/>
      <c r="ERJ13" s="657"/>
      <c r="ERK13" s="657"/>
      <c r="ERL13" s="657"/>
      <c r="ERM13" s="659"/>
      <c r="ERP13" s="657"/>
      <c r="ERQ13" s="657"/>
      <c r="ERR13" s="657"/>
      <c r="ERS13" s="657"/>
      <c r="ERT13" s="657"/>
      <c r="ERU13" s="657"/>
      <c r="ERV13" s="659"/>
      <c r="ERY13" s="657"/>
      <c r="ERZ13" s="657"/>
      <c r="ESA13" s="657"/>
      <c r="ESB13" s="657"/>
      <c r="ESC13" s="657"/>
      <c r="ESD13" s="657"/>
      <c r="ESE13" s="659"/>
      <c r="ESH13" s="657"/>
      <c r="ESI13" s="657"/>
      <c r="ESJ13" s="657"/>
      <c r="ESK13" s="657"/>
      <c r="ESL13" s="657"/>
      <c r="ESM13" s="657"/>
      <c r="ESN13" s="659"/>
      <c r="ESQ13" s="657"/>
      <c r="ESR13" s="657"/>
      <c r="ESS13" s="657"/>
      <c r="EST13" s="657"/>
      <c r="ESU13" s="657"/>
      <c r="ESV13" s="657"/>
      <c r="ESW13" s="659"/>
      <c r="ESZ13" s="657"/>
      <c r="ETA13" s="657"/>
      <c r="ETB13" s="657"/>
      <c r="ETC13" s="657"/>
      <c r="ETD13" s="657"/>
      <c r="ETE13" s="657"/>
      <c r="ETF13" s="659"/>
      <c r="ETI13" s="657"/>
      <c r="ETJ13" s="657"/>
      <c r="ETK13" s="657"/>
      <c r="ETL13" s="657"/>
      <c r="ETM13" s="657"/>
      <c r="ETN13" s="657"/>
      <c r="ETO13" s="659"/>
      <c r="ETR13" s="657"/>
      <c r="ETS13" s="657"/>
      <c r="ETT13" s="657"/>
      <c r="ETU13" s="657"/>
      <c r="ETV13" s="657"/>
      <c r="ETW13" s="657"/>
      <c r="ETX13" s="659"/>
      <c r="EUA13" s="657"/>
      <c r="EUB13" s="657"/>
      <c r="EUC13" s="657"/>
      <c r="EUD13" s="657"/>
      <c r="EUE13" s="657"/>
      <c r="EUF13" s="657"/>
      <c r="EUG13" s="659"/>
      <c r="EUJ13" s="657"/>
      <c r="EUK13" s="657"/>
      <c r="EUL13" s="657"/>
      <c r="EUM13" s="657"/>
      <c r="EUN13" s="657"/>
      <c r="EUO13" s="657"/>
      <c r="EUP13" s="659"/>
      <c r="EUS13" s="657"/>
      <c r="EUT13" s="657"/>
      <c r="EUU13" s="657"/>
      <c r="EUV13" s="657"/>
      <c r="EUW13" s="657"/>
      <c r="EUX13" s="657"/>
      <c r="EUY13" s="659"/>
      <c r="EVB13" s="657"/>
      <c r="EVC13" s="657"/>
      <c r="EVD13" s="657"/>
      <c r="EVE13" s="657"/>
      <c r="EVF13" s="657"/>
      <c r="EVG13" s="657"/>
      <c r="EVH13" s="659"/>
      <c r="EVK13" s="657"/>
      <c r="EVL13" s="657"/>
      <c r="EVM13" s="657"/>
      <c r="EVN13" s="657"/>
      <c r="EVO13" s="657"/>
      <c r="EVP13" s="657"/>
      <c r="EVQ13" s="659"/>
      <c r="EVT13" s="657"/>
      <c r="EVU13" s="657"/>
      <c r="EVV13" s="657"/>
      <c r="EVW13" s="657"/>
      <c r="EVX13" s="657"/>
      <c r="EVY13" s="657"/>
      <c r="EVZ13" s="659"/>
      <c r="EWC13" s="657"/>
      <c r="EWD13" s="657"/>
      <c r="EWE13" s="657"/>
      <c r="EWF13" s="657"/>
      <c r="EWG13" s="657"/>
      <c r="EWH13" s="657"/>
      <c r="EWI13" s="659"/>
      <c r="EWL13" s="657"/>
      <c r="EWM13" s="657"/>
      <c r="EWN13" s="657"/>
      <c r="EWO13" s="657"/>
      <c r="EWP13" s="657"/>
      <c r="EWQ13" s="657"/>
      <c r="EWR13" s="659"/>
      <c r="EWU13" s="657"/>
      <c r="EWV13" s="657"/>
      <c r="EWW13" s="657"/>
      <c r="EWX13" s="657"/>
      <c r="EWY13" s="657"/>
      <c r="EWZ13" s="657"/>
      <c r="EXA13" s="659"/>
      <c r="EXD13" s="657"/>
      <c r="EXE13" s="657"/>
      <c r="EXF13" s="657"/>
      <c r="EXG13" s="657"/>
      <c r="EXH13" s="657"/>
      <c r="EXI13" s="657"/>
      <c r="EXJ13" s="659"/>
      <c r="EXM13" s="657"/>
      <c r="EXN13" s="657"/>
      <c r="EXO13" s="657"/>
      <c r="EXP13" s="657"/>
      <c r="EXQ13" s="657"/>
      <c r="EXR13" s="657"/>
      <c r="EXS13" s="659"/>
      <c r="EXV13" s="657"/>
      <c r="EXW13" s="657"/>
      <c r="EXX13" s="657"/>
      <c r="EXY13" s="657"/>
      <c r="EXZ13" s="657"/>
      <c r="EYA13" s="657"/>
      <c r="EYB13" s="659"/>
      <c r="EYE13" s="657"/>
      <c r="EYF13" s="657"/>
      <c r="EYG13" s="657"/>
      <c r="EYH13" s="657"/>
      <c r="EYI13" s="657"/>
      <c r="EYJ13" s="657"/>
      <c r="EYK13" s="659"/>
      <c r="EYN13" s="657"/>
      <c r="EYO13" s="657"/>
      <c r="EYP13" s="657"/>
      <c r="EYQ13" s="657"/>
      <c r="EYR13" s="657"/>
      <c r="EYS13" s="657"/>
      <c r="EYT13" s="659"/>
      <c r="EYW13" s="657"/>
      <c r="EYX13" s="657"/>
      <c r="EYY13" s="657"/>
      <c r="EYZ13" s="657"/>
      <c r="EZA13" s="657"/>
      <c r="EZB13" s="657"/>
      <c r="EZC13" s="659"/>
      <c r="EZF13" s="657"/>
      <c r="EZG13" s="657"/>
      <c r="EZH13" s="657"/>
      <c r="EZI13" s="657"/>
      <c r="EZJ13" s="657"/>
      <c r="EZK13" s="657"/>
      <c r="EZL13" s="659"/>
      <c r="EZO13" s="657"/>
      <c r="EZP13" s="657"/>
      <c r="EZQ13" s="657"/>
      <c r="EZR13" s="657"/>
      <c r="EZS13" s="657"/>
      <c r="EZT13" s="657"/>
      <c r="EZU13" s="659"/>
      <c r="EZX13" s="657"/>
      <c r="EZY13" s="657"/>
      <c r="EZZ13" s="657"/>
      <c r="FAA13" s="657"/>
      <c r="FAB13" s="657"/>
      <c r="FAC13" s="657"/>
      <c r="FAD13" s="659"/>
      <c r="FAG13" s="657"/>
      <c r="FAH13" s="657"/>
      <c r="FAI13" s="657"/>
      <c r="FAJ13" s="657"/>
      <c r="FAK13" s="657"/>
      <c r="FAL13" s="657"/>
      <c r="FAM13" s="659"/>
      <c r="FAP13" s="657"/>
      <c r="FAQ13" s="657"/>
      <c r="FAR13" s="657"/>
      <c r="FAS13" s="657"/>
      <c r="FAT13" s="657"/>
      <c r="FAU13" s="657"/>
      <c r="FAV13" s="659"/>
      <c r="FAY13" s="657"/>
      <c r="FAZ13" s="657"/>
      <c r="FBA13" s="657"/>
      <c r="FBB13" s="657"/>
      <c r="FBC13" s="657"/>
      <c r="FBD13" s="657"/>
      <c r="FBE13" s="659"/>
      <c r="FBH13" s="657"/>
      <c r="FBI13" s="657"/>
      <c r="FBJ13" s="657"/>
      <c r="FBK13" s="657"/>
      <c r="FBL13" s="657"/>
      <c r="FBM13" s="657"/>
      <c r="FBN13" s="659"/>
      <c r="FBQ13" s="657"/>
      <c r="FBR13" s="657"/>
      <c r="FBS13" s="657"/>
      <c r="FBT13" s="657"/>
      <c r="FBU13" s="657"/>
      <c r="FBV13" s="657"/>
      <c r="FBW13" s="659"/>
      <c r="FBZ13" s="657"/>
      <c r="FCA13" s="657"/>
      <c r="FCB13" s="657"/>
      <c r="FCC13" s="657"/>
      <c r="FCD13" s="657"/>
      <c r="FCE13" s="657"/>
      <c r="FCF13" s="659"/>
      <c r="FCI13" s="657"/>
      <c r="FCJ13" s="657"/>
      <c r="FCK13" s="657"/>
      <c r="FCL13" s="657"/>
      <c r="FCM13" s="657"/>
      <c r="FCN13" s="657"/>
      <c r="FCO13" s="659"/>
      <c r="FCR13" s="657"/>
      <c r="FCS13" s="657"/>
      <c r="FCT13" s="657"/>
      <c r="FCU13" s="657"/>
      <c r="FCV13" s="657"/>
      <c r="FCW13" s="657"/>
      <c r="FCX13" s="659"/>
      <c r="FDA13" s="657"/>
      <c r="FDB13" s="657"/>
      <c r="FDC13" s="657"/>
      <c r="FDD13" s="657"/>
      <c r="FDE13" s="657"/>
      <c r="FDF13" s="657"/>
      <c r="FDG13" s="659"/>
      <c r="FDJ13" s="657"/>
      <c r="FDK13" s="657"/>
      <c r="FDL13" s="657"/>
      <c r="FDM13" s="657"/>
      <c r="FDN13" s="657"/>
      <c r="FDO13" s="657"/>
      <c r="FDP13" s="659"/>
      <c r="FDS13" s="657"/>
      <c r="FDT13" s="657"/>
      <c r="FDU13" s="657"/>
      <c r="FDV13" s="657"/>
      <c r="FDW13" s="657"/>
      <c r="FDX13" s="657"/>
      <c r="FDY13" s="659"/>
      <c r="FEB13" s="657"/>
      <c r="FEC13" s="657"/>
      <c r="FED13" s="657"/>
      <c r="FEE13" s="657"/>
      <c r="FEF13" s="657"/>
      <c r="FEG13" s="657"/>
      <c r="FEH13" s="659"/>
      <c r="FEK13" s="657"/>
      <c r="FEL13" s="657"/>
      <c r="FEM13" s="657"/>
      <c r="FEN13" s="657"/>
      <c r="FEO13" s="657"/>
      <c r="FEP13" s="657"/>
      <c r="FEQ13" s="659"/>
      <c r="FET13" s="657"/>
      <c r="FEU13" s="657"/>
      <c r="FEV13" s="657"/>
      <c r="FEW13" s="657"/>
      <c r="FEX13" s="657"/>
      <c r="FEY13" s="657"/>
      <c r="FEZ13" s="659"/>
      <c r="FFC13" s="657"/>
      <c r="FFD13" s="657"/>
      <c r="FFE13" s="657"/>
      <c r="FFF13" s="657"/>
      <c r="FFG13" s="657"/>
      <c r="FFH13" s="657"/>
      <c r="FFI13" s="659"/>
      <c r="FFL13" s="657"/>
      <c r="FFM13" s="657"/>
      <c r="FFN13" s="657"/>
      <c r="FFO13" s="657"/>
      <c r="FFP13" s="657"/>
      <c r="FFQ13" s="657"/>
      <c r="FFR13" s="659"/>
      <c r="FFU13" s="657"/>
      <c r="FFV13" s="657"/>
      <c r="FFW13" s="657"/>
      <c r="FFX13" s="657"/>
      <c r="FFY13" s="657"/>
      <c r="FFZ13" s="657"/>
      <c r="FGA13" s="659"/>
      <c r="FGD13" s="657"/>
      <c r="FGE13" s="657"/>
      <c r="FGF13" s="657"/>
      <c r="FGG13" s="657"/>
      <c r="FGH13" s="657"/>
      <c r="FGI13" s="657"/>
      <c r="FGJ13" s="659"/>
      <c r="FGM13" s="657"/>
      <c r="FGN13" s="657"/>
      <c r="FGO13" s="657"/>
      <c r="FGP13" s="657"/>
      <c r="FGQ13" s="657"/>
      <c r="FGR13" s="657"/>
      <c r="FGS13" s="659"/>
      <c r="FGV13" s="657"/>
      <c r="FGW13" s="657"/>
      <c r="FGX13" s="657"/>
      <c r="FGY13" s="657"/>
      <c r="FGZ13" s="657"/>
      <c r="FHA13" s="657"/>
      <c r="FHB13" s="659"/>
      <c r="FHE13" s="657"/>
      <c r="FHF13" s="657"/>
      <c r="FHG13" s="657"/>
      <c r="FHH13" s="657"/>
      <c r="FHI13" s="657"/>
      <c r="FHJ13" s="657"/>
      <c r="FHK13" s="659"/>
      <c r="FHN13" s="657"/>
      <c r="FHO13" s="657"/>
      <c r="FHP13" s="657"/>
      <c r="FHQ13" s="657"/>
      <c r="FHR13" s="657"/>
      <c r="FHS13" s="657"/>
      <c r="FHT13" s="659"/>
      <c r="FHW13" s="657"/>
      <c r="FHX13" s="657"/>
      <c r="FHY13" s="657"/>
      <c r="FHZ13" s="657"/>
      <c r="FIA13" s="657"/>
      <c r="FIB13" s="657"/>
      <c r="FIC13" s="659"/>
      <c r="FIF13" s="657"/>
      <c r="FIG13" s="657"/>
      <c r="FIH13" s="657"/>
      <c r="FII13" s="657"/>
      <c r="FIJ13" s="657"/>
      <c r="FIK13" s="657"/>
      <c r="FIL13" s="659"/>
      <c r="FIO13" s="657"/>
      <c r="FIP13" s="657"/>
      <c r="FIQ13" s="657"/>
      <c r="FIR13" s="657"/>
      <c r="FIS13" s="657"/>
      <c r="FIT13" s="657"/>
      <c r="FIU13" s="659"/>
      <c r="FIX13" s="657"/>
      <c r="FIY13" s="657"/>
      <c r="FIZ13" s="657"/>
      <c r="FJA13" s="657"/>
      <c r="FJB13" s="657"/>
      <c r="FJC13" s="657"/>
      <c r="FJD13" s="659"/>
      <c r="FJG13" s="657"/>
      <c r="FJH13" s="657"/>
      <c r="FJI13" s="657"/>
      <c r="FJJ13" s="657"/>
      <c r="FJK13" s="657"/>
      <c r="FJL13" s="657"/>
      <c r="FJM13" s="659"/>
      <c r="FJP13" s="657"/>
      <c r="FJQ13" s="657"/>
      <c r="FJR13" s="657"/>
      <c r="FJS13" s="657"/>
      <c r="FJT13" s="657"/>
      <c r="FJU13" s="657"/>
      <c r="FJV13" s="659"/>
      <c r="FJY13" s="657"/>
      <c r="FJZ13" s="657"/>
      <c r="FKA13" s="657"/>
      <c r="FKB13" s="657"/>
      <c r="FKC13" s="657"/>
      <c r="FKD13" s="657"/>
      <c r="FKE13" s="659"/>
      <c r="FKH13" s="657"/>
      <c r="FKI13" s="657"/>
      <c r="FKJ13" s="657"/>
      <c r="FKK13" s="657"/>
      <c r="FKL13" s="657"/>
      <c r="FKM13" s="657"/>
      <c r="FKN13" s="659"/>
      <c r="FKQ13" s="657"/>
      <c r="FKR13" s="657"/>
      <c r="FKS13" s="657"/>
      <c r="FKT13" s="657"/>
      <c r="FKU13" s="657"/>
      <c r="FKV13" s="657"/>
      <c r="FKW13" s="659"/>
      <c r="FKZ13" s="657"/>
      <c r="FLA13" s="657"/>
      <c r="FLB13" s="657"/>
      <c r="FLC13" s="657"/>
      <c r="FLD13" s="657"/>
      <c r="FLE13" s="657"/>
      <c r="FLF13" s="659"/>
      <c r="FLI13" s="657"/>
      <c r="FLJ13" s="657"/>
      <c r="FLK13" s="657"/>
      <c r="FLL13" s="657"/>
      <c r="FLM13" s="657"/>
      <c r="FLN13" s="657"/>
      <c r="FLO13" s="659"/>
      <c r="FLR13" s="657"/>
      <c r="FLS13" s="657"/>
      <c r="FLT13" s="657"/>
      <c r="FLU13" s="657"/>
      <c r="FLV13" s="657"/>
      <c r="FLW13" s="657"/>
      <c r="FLX13" s="659"/>
      <c r="FMA13" s="657"/>
      <c r="FMB13" s="657"/>
      <c r="FMC13" s="657"/>
      <c r="FMD13" s="657"/>
      <c r="FME13" s="657"/>
      <c r="FMF13" s="657"/>
      <c r="FMG13" s="659"/>
      <c r="FMJ13" s="657"/>
      <c r="FMK13" s="657"/>
      <c r="FML13" s="657"/>
      <c r="FMM13" s="657"/>
      <c r="FMN13" s="657"/>
      <c r="FMO13" s="657"/>
      <c r="FMP13" s="659"/>
      <c r="FMS13" s="657"/>
      <c r="FMT13" s="657"/>
      <c r="FMU13" s="657"/>
      <c r="FMV13" s="657"/>
      <c r="FMW13" s="657"/>
      <c r="FMX13" s="657"/>
      <c r="FMY13" s="659"/>
      <c r="FNB13" s="657"/>
      <c r="FNC13" s="657"/>
      <c r="FND13" s="657"/>
      <c r="FNE13" s="657"/>
      <c r="FNF13" s="657"/>
      <c r="FNG13" s="657"/>
      <c r="FNH13" s="659"/>
      <c r="FNK13" s="657"/>
      <c r="FNL13" s="657"/>
      <c r="FNM13" s="657"/>
      <c r="FNN13" s="657"/>
      <c r="FNO13" s="657"/>
      <c r="FNP13" s="657"/>
      <c r="FNQ13" s="659"/>
      <c r="FNT13" s="657"/>
      <c r="FNU13" s="657"/>
      <c r="FNV13" s="657"/>
      <c r="FNW13" s="657"/>
      <c r="FNX13" s="657"/>
      <c r="FNY13" s="657"/>
      <c r="FNZ13" s="659"/>
      <c r="FOC13" s="657"/>
      <c r="FOD13" s="657"/>
      <c r="FOE13" s="657"/>
      <c r="FOF13" s="657"/>
      <c r="FOG13" s="657"/>
      <c r="FOH13" s="657"/>
      <c r="FOI13" s="659"/>
      <c r="FOL13" s="657"/>
      <c r="FOM13" s="657"/>
      <c r="FON13" s="657"/>
      <c r="FOO13" s="657"/>
      <c r="FOP13" s="657"/>
      <c r="FOQ13" s="657"/>
      <c r="FOR13" s="659"/>
      <c r="FOU13" s="657"/>
      <c r="FOV13" s="657"/>
      <c r="FOW13" s="657"/>
      <c r="FOX13" s="657"/>
      <c r="FOY13" s="657"/>
      <c r="FOZ13" s="657"/>
      <c r="FPA13" s="659"/>
      <c r="FPD13" s="657"/>
      <c r="FPE13" s="657"/>
      <c r="FPF13" s="657"/>
      <c r="FPG13" s="657"/>
      <c r="FPH13" s="657"/>
      <c r="FPI13" s="657"/>
      <c r="FPJ13" s="659"/>
      <c r="FPM13" s="657"/>
      <c r="FPN13" s="657"/>
      <c r="FPO13" s="657"/>
      <c r="FPP13" s="657"/>
      <c r="FPQ13" s="657"/>
      <c r="FPR13" s="657"/>
      <c r="FPS13" s="659"/>
      <c r="FPV13" s="657"/>
      <c r="FPW13" s="657"/>
      <c r="FPX13" s="657"/>
      <c r="FPY13" s="657"/>
      <c r="FPZ13" s="657"/>
      <c r="FQA13" s="657"/>
      <c r="FQB13" s="659"/>
      <c r="FQE13" s="657"/>
      <c r="FQF13" s="657"/>
      <c r="FQG13" s="657"/>
      <c r="FQH13" s="657"/>
      <c r="FQI13" s="657"/>
      <c r="FQJ13" s="657"/>
      <c r="FQK13" s="659"/>
      <c r="FQN13" s="657"/>
      <c r="FQO13" s="657"/>
      <c r="FQP13" s="657"/>
      <c r="FQQ13" s="657"/>
      <c r="FQR13" s="657"/>
      <c r="FQS13" s="657"/>
      <c r="FQT13" s="659"/>
      <c r="FQW13" s="657"/>
      <c r="FQX13" s="657"/>
      <c r="FQY13" s="657"/>
      <c r="FQZ13" s="657"/>
      <c r="FRA13" s="657"/>
      <c r="FRB13" s="657"/>
      <c r="FRC13" s="659"/>
      <c r="FRF13" s="657"/>
      <c r="FRG13" s="657"/>
      <c r="FRH13" s="657"/>
      <c r="FRI13" s="657"/>
      <c r="FRJ13" s="657"/>
      <c r="FRK13" s="657"/>
      <c r="FRL13" s="659"/>
      <c r="FRO13" s="657"/>
      <c r="FRP13" s="657"/>
      <c r="FRQ13" s="657"/>
      <c r="FRR13" s="657"/>
      <c r="FRS13" s="657"/>
      <c r="FRT13" s="657"/>
      <c r="FRU13" s="659"/>
      <c r="FRX13" s="657"/>
      <c r="FRY13" s="657"/>
      <c r="FRZ13" s="657"/>
      <c r="FSA13" s="657"/>
      <c r="FSB13" s="657"/>
      <c r="FSC13" s="657"/>
      <c r="FSD13" s="659"/>
      <c r="FSG13" s="657"/>
      <c r="FSH13" s="657"/>
      <c r="FSI13" s="657"/>
      <c r="FSJ13" s="657"/>
      <c r="FSK13" s="657"/>
      <c r="FSL13" s="657"/>
      <c r="FSM13" s="659"/>
      <c r="FSP13" s="657"/>
      <c r="FSQ13" s="657"/>
      <c r="FSR13" s="657"/>
      <c r="FSS13" s="657"/>
      <c r="FST13" s="657"/>
      <c r="FSU13" s="657"/>
      <c r="FSV13" s="659"/>
      <c r="FSY13" s="657"/>
      <c r="FSZ13" s="657"/>
      <c r="FTA13" s="657"/>
      <c r="FTB13" s="657"/>
      <c r="FTC13" s="657"/>
      <c r="FTD13" s="657"/>
      <c r="FTE13" s="659"/>
      <c r="FTH13" s="657"/>
      <c r="FTI13" s="657"/>
      <c r="FTJ13" s="657"/>
      <c r="FTK13" s="657"/>
      <c r="FTL13" s="657"/>
      <c r="FTM13" s="657"/>
      <c r="FTN13" s="659"/>
      <c r="FTQ13" s="657"/>
      <c r="FTR13" s="657"/>
      <c r="FTS13" s="657"/>
      <c r="FTT13" s="657"/>
      <c r="FTU13" s="657"/>
      <c r="FTV13" s="657"/>
      <c r="FTW13" s="659"/>
      <c r="FTZ13" s="657"/>
      <c r="FUA13" s="657"/>
      <c r="FUB13" s="657"/>
      <c r="FUC13" s="657"/>
      <c r="FUD13" s="657"/>
      <c r="FUE13" s="657"/>
      <c r="FUF13" s="659"/>
      <c r="FUI13" s="657"/>
      <c r="FUJ13" s="657"/>
      <c r="FUK13" s="657"/>
      <c r="FUL13" s="657"/>
      <c r="FUM13" s="657"/>
      <c r="FUN13" s="657"/>
      <c r="FUO13" s="659"/>
      <c r="FUR13" s="657"/>
      <c r="FUS13" s="657"/>
      <c r="FUT13" s="657"/>
      <c r="FUU13" s="657"/>
      <c r="FUV13" s="657"/>
      <c r="FUW13" s="657"/>
      <c r="FUX13" s="659"/>
      <c r="FVA13" s="657"/>
      <c r="FVB13" s="657"/>
      <c r="FVC13" s="657"/>
      <c r="FVD13" s="657"/>
      <c r="FVE13" s="657"/>
      <c r="FVF13" s="657"/>
      <c r="FVG13" s="659"/>
      <c r="FVJ13" s="657"/>
      <c r="FVK13" s="657"/>
      <c r="FVL13" s="657"/>
      <c r="FVM13" s="657"/>
      <c r="FVN13" s="657"/>
      <c r="FVO13" s="657"/>
      <c r="FVP13" s="659"/>
      <c r="FVS13" s="657"/>
      <c r="FVT13" s="657"/>
      <c r="FVU13" s="657"/>
      <c r="FVV13" s="657"/>
      <c r="FVW13" s="657"/>
      <c r="FVX13" s="657"/>
      <c r="FVY13" s="659"/>
      <c r="FWB13" s="657"/>
      <c r="FWC13" s="657"/>
      <c r="FWD13" s="657"/>
      <c r="FWE13" s="657"/>
      <c r="FWF13" s="657"/>
      <c r="FWG13" s="657"/>
      <c r="FWH13" s="659"/>
      <c r="FWK13" s="657"/>
      <c r="FWL13" s="657"/>
      <c r="FWM13" s="657"/>
      <c r="FWN13" s="657"/>
      <c r="FWO13" s="657"/>
      <c r="FWP13" s="657"/>
      <c r="FWQ13" s="659"/>
      <c r="FWT13" s="657"/>
      <c r="FWU13" s="657"/>
      <c r="FWV13" s="657"/>
      <c r="FWW13" s="657"/>
      <c r="FWX13" s="657"/>
      <c r="FWY13" s="657"/>
      <c r="FWZ13" s="659"/>
      <c r="FXC13" s="657"/>
      <c r="FXD13" s="657"/>
      <c r="FXE13" s="657"/>
      <c r="FXF13" s="657"/>
      <c r="FXG13" s="657"/>
      <c r="FXH13" s="657"/>
      <c r="FXI13" s="659"/>
      <c r="FXL13" s="657"/>
      <c r="FXM13" s="657"/>
      <c r="FXN13" s="657"/>
      <c r="FXO13" s="657"/>
      <c r="FXP13" s="657"/>
      <c r="FXQ13" s="657"/>
      <c r="FXR13" s="659"/>
      <c r="FXU13" s="657"/>
      <c r="FXV13" s="657"/>
      <c r="FXW13" s="657"/>
      <c r="FXX13" s="657"/>
      <c r="FXY13" s="657"/>
      <c r="FXZ13" s="657"/>
      <c r="FYA13" s="659"/>
      <c r="FYD13" s="657"/>
      <c r="FYE13" s="657"/>
      <c r="FYF13" s="657"/>
      <c r="FYG13" s="657"/>
      <c r="FYH13" s="657"/>
      <c r="FYI13" s="657"/>
      <c r="FYJ13" s="659"/>
      <c r="FYM13" s="657"/>
      <c r="FYN13" s="657"/>
      <c r="FYO13" s="657"/>
      <c r="FYP13" s="657"/>
      <c r="FYQ13" s="657"/>
      <c r="FYR13" s="657"/>
      <c r="FYS13" s="659"/>
      <c r="FYV13" s="657"/>
      <c r="FYW13" s="657"/>
      <c r="FYX13" s="657"/>
      <c r="FYY13" s="657"/>
      <c r="FYZ13" s="657"/>
      <c r="FZA13" s="657"/>
      <c r="FZB13" s="659"/>
      <c r="FZE13" s="657"/>
      <c r="FZF13" s="657"/>
      <c r="FZG13" s="657"/>
      <c r="FZH13" s="657"/>
      <c r="FZI13" s="657"/>
      <c r="FZJ13" s="657"/>
      <c r="FZK13" s="659"/>
      <c r="FZN13" s="657"/>
      <c r="FZO13" s="657"/>
      <c r="FZP13" s="657"/>
      <c r="FZQ13" s="657"/>
      <c r="FZR13" s="657"/>
      <c r="FZS13" s="657"/>
      <c r="FZT13" s="659"/>
      <c r="FZW13" s="657"/>
      <c r="FZX13" s="657"/>
      <c r="FZY13" s="657"/>
      <c r="FZZ13" s="657"/>
      <c r="GAA13" s="657"/>
      <c r="GAB13" s="657"/>
      <c r="GAC13" s="659"/>
      <c r="GAF13" s="657"/>
      <c r="GAG13" s="657"/>
      <c r="GAH13" s="657"/>
      <c r="GAI13" s="657"/>
      <c r="GAJ13" s="657"/>
      <c r="GAK13" s="657"/>
      <c r="GAL13" s="659"/>
      <c r="GAO13" s="657"/>
      <c r="GAP13" s="657"/>
      <c r="GAQ13" s="657"/>
      <c r="GAR13" s="657"/>
      <c r="GAS13" s="657"/>
      <c r="GAT13" s="657"/>
      <c r="GAU13" s="659"/>
      <c r="GAX13" s="657"/>
      <c r="GAY13" s="657"/>
      <c r="GAZ13" s="657"/>
      <c r="GBA13" s="657"/>
      <c r="GBB13" s="657"/>
      <c r="GBC13" s="657"/>
      <c r="GBD13" s="659"/>
      <c r="GBG13" s="657"/>
      <c r="GBH13" s="657"/>
      <c r="GBI13" s="657"/>
      <c r="GBJ13" s="657"/>
      <c r="GBK13" s="657"/>
      <c r="GBL13" s="657"/>
      <c r="GBM13" s="659"/>
      <c r="GBP13" s="657"/>
      <c r="GBQ13" s="657"/>
      <c r="GBR13" s="657"/>
      <c r="GBS13" s="657"/>
      <c r="GBT13" s="657"/>
      <c r="GBU13" s="657"/>
      <c r="GBV13" s="659"/>
      <c r="GBY13" s="657"/>
      <c r="GBZ13" s="657"/>
      <c r="GCA13" s="657"/>
      <c r="GCB13" s="657"/>
      <c r="GCC13" s="657"/>
      <c r="GCD13" s="657"/>
      <c r="GCE13" s="659"/>
      <c r="GCH13" s="657"/>
      <c r="GCI13" s="657"/>
      <c r="GCJ13" s="657"/>
      <c r="GCK13" s="657"/>
      <c r="GCL13" s="657"/>
      <c r="GCM13" s="657"/>
      <c r="GCN13" s="659"/>
      <c r="GCQ13" s="657"/>
      <c r="GCR13" s="657"/>
      <c r="GCS13" s="657"/>
      <c r="GCT13" s="657"/>
      <c r="GCU13" s="657"/>
      <c r="GCV13" s="657"/>
      <c r="GCW13" s="659"/>
      <c r="GCZ13" s="657"/>
      <c r="GDA13" s="657"/>
      <c r="GDB13" s="657"/>
      <c r="GDC13" s="657"/>
      <c r="GDD13" s="657"/>
      <c r="GDE13" s="657"/>
      <c r="GDF13" s="659"/>
      <c r="GDI13" s="657"/>
      <c r="GDJ13" s="657"/>
      <c r="GDK13" s="657"/>
      <c r="GDL13" s="657"/>
      <c r="GDM13" s="657"/>
      <c r="GDN13" s="657"/>
      <c r="GDO13" s="659"/>
      <c r="GDR13" s="657"/>
      <c r="GDS13" s="657"/>
      <c r="GDT13" s="657"/>
      <c r="GDU13" s="657"/>
      <c r="GDV13" s="657"/>
      <c r="GDW13" s="657"/>
      <c r="GDX13" s="659"/>
      <c r="GEA13" s="657"/>
      <c r="GEB13" s="657"/>
      <c r="GEC13" s="657"/>
      <c r="GED13" s="657"/>
      <c r="GEE13" s="657"/>
      <c r="GEF13" s="657"/>
      <c r="GEG13" s="659"/>
      <c r="GEJ13" s="657"/>
      <c r="GEK13" s="657"/>
      <c r="GEL13" s="657"/>
      <c r="GEM13" s="657"/>
      <c r="GEN13" s="657"/>
      <c r="GEO13" s="657"/>
      <c r="GEP13" s="659"/>
      <c r="GES13" s="657"/>
      <c r="GET13" s="657"/>
      <c r="GEU13" s="657"/>
      <c r="GEV13" s="657"/>
      <c r="GEW13" s="657"/>
      <c r="GEX13" s="657"/>
      <c r="GEY13" s="659"/>
      <c r="GFB13" s="657"/>
      <c r="GFC13" s="657"/>
      <c r="GFD13" s="657"/>
      <c r="GFE13" s="657"/>
      <c r="GFF13" s="657"/>
      <c r="GFG13" s="657"/>
      <c r="GFH13" s="659"/>
      <c r="GFK13" s="657"/>
      <c r="GFL13" s="657"/>
      <c r="GFM13" s="657"/>
      <c r="GFN13" s="657"/>
      <c r="GFO13" s="657"/>
      <c r="GFP13" s="657"/>
      <c r="GFQ13" s="659"/>
      <c r="GFT13" s="657"/>
      <c r="GFU13" s="657"/>
      <c r="GFV13" s="657"/>
      <c r="GFW13" s="657"/>
      <c r="GFX13" s="657"/>
      <c r="GFY13" s="657"/>
      <c r="GFZ13" s="659"/>
      <c r="GGC13" s="657"/>
      <c r="GGD13" s="657"/>
      <c r="GGE13" s="657"/>
      <c r="GGF13" s="657"/>
      <c r="GGG13" s="657"/>
      <c r="GGH13" s="657"/>
      <c r="GGI13" s="659"/>
      <c r="GGL13" s="657"/>
      <c r="GGM13" s="657"/>
      <c r="GGN13" s="657"/>
      <c r="GGO13" s="657"/>
      <c r="GGP13" s="657"/>
      <c r="GGQ13" s="657"/>
      <c r="GGR13" s="659"/>
      <c r="GGU13" s="657"/>
      <c r="GGV13" s="657"/>
      <c r="GGW13" s="657"/>
      <c r="GGX13" s="657"/>
      <c r="GGY13" s="657"/>
      <c r="GGZ13" s="657"/>
      <c r="GHA13" s="659"/>
      <c r="GHD13" s="657"/>
      <c r="GHE13" s="657"/>
      <c r="GHF13" s="657"/>
      <c r="GHG13" s="657"/>
      <c r="GHH13" s="657"/>
      <c r="GHI13" s="657"/>
      <c r="GHJ13" s="659"/>
      <c r="GHM13" s="657"/>
      <c r="GHN13" s="657"/>
      <c r="GHO13" s="657"/>
      <c r="GHP13" s="657"/>
      <c r="GHQ13" s="657"/>
      <c r="GHR13" s="657"/>
      <c r="GHS13" s="659"/>
      <c r="GHV13" s="657"/>
      <c r="GHW13" s="657"/>
      <c r="GHX13" s="657"/>
      <c r="GHY13" s="657"/>
      <c r="GHZ13" s="657"/>
      <c r="GIA13" s="657"/>
      <c r="GIB13" s="659"/>
      <c r="GIE13" s="657"/>
      <c r="GIF13" s="657"/>
      <c r="GIG13" s="657"/>
      <c r="GIH13" s="657"/>
      <c r="GII13" s="657"/>
      <c r="GIJ13" s="657"/>
      <c r="GIK13" s="659"/>
      <c r="GIN13" s="657"/>
      <c r="GIO13" s="657"/>
      <c r="GIP13" s="657"/>
      <c r="GIQ13" s="657"/>
      <c r="GIR13" s="657"/>
      <c r="GIS13" s="657"/>
      <c r="GIT13" s="659"/>
      <c r="GIW13" s="657"/>
      <c r="GIX13" s="657"/>
      <c r="GIY13" s="657"/>
      <c r="GIZ13" s="657"/>
      <c r="GJA13" s="657"/>
      <c r="GJB13" s="657"/>
      <c r="GJC13" s="659"/>
      <c r="GJF13" s="657"/>
      <c r="GJG13" s="657"/>
      <c r="GJH13" s="657"/>
      <c r="GJI13" s="657"/>
      <c r="GJJ13" s="657"/>
      <c r="GJK13" s="657"/>
      <c r="GJL13" s="659"/>
      <c r="GJO13" s="657"/>
      <c r="GJP13" s="657"/>
      <c r="GJQ13" s="657"/>
      <c r="GJR13" s="657"/>
      <c r="GJS13" s="657"/>
      <c r="GJT13" s="657"/>
      <c r="GJU13" s="659"/>
      <c r="GJX13" s="657"/>
      <c r="GJY13" s="657"/>
      <c r="GJZ13" s="657"/>
      <c r="GKA13" s="657"/>
      <c r="GKB13" s="657"/>
      <c r="GKC13" s="657"/>
      <c r="GKD13" s="659"/>
      <c r="GKG13" s="657"/>
      <c r="GKH13" s="657"/>
      <c r="GKI13" s="657"/>
      <c r="GKJ13" s="657"/>
      <c r="GKK13" s="657"/>
      <c r="GKL13" s="657"/>
      <c r="GKM13" s="659"/>
      <c r="GKP13" s="657"/>
      <c r="GKQ13" s="657"/>
      <c r="GKR13" s="657"/>
      <c r="GKS13" s="657"/>
      <c r="GKT13" s="657"/>
      <c r="GKU13" s="657"/>
      <c r="GKV13" s="659"/>
      <c r="GKY13" s="657"/>
      <c r="GKZ13" s="657"/>
      <c r="GLA13" s="657"/>
      <c r="GLB13" s="657"/>
      <c r="GLC13" s="657"/>
      <c r="GLD13" s="657"/>
      <c r="GLE13" s="659"/>
      <c r="GLH13" s="657"/>
      <c r="GLI13" s="657"/>
      <c r="GLJ13" s="657"/>
      <c r="GLK13" s="657"/>
      <c r="GLL13" s="657"/>
      <c r="GLM13" s="657"/>
      <c r="GLN13" s="659"/>
      <c r="GLQ13" s="657"/>
      <c r="GLR13" s="657"/>
      <c r="GLS13" s="657"/>
      <c r="GLT13" s="657"/>
      <c r="GLU13" s="657"/>
      <c r="GLV13" s="657"/>
      <c r="GLW13" s="659"/>
      <c r="GLZ13" s="657"/>
      <c r="GMA13" s="657"/>
      <c r="GMB13" s="657"/>
      <c r="GMC13" s="657"/>
      <c r="GMD13" s="657"/>
      <c r="GME13" s="657"/>
      <c r="GMF13" s="659"/>
      <c r="GMI13" s="657"/>
      <c r="GMJ13" s="657"/>
      <c r="GMK13" s="657"/>
      <c r="GML13" s="657"/>
      <c r="GMM13" s="657"/>
      <c r="GMN13" s="657"/>
      <c r="GMO13" s="659"/>
      <c r="GMR13" s="657"/>
      <c r="GMS13" s="657"/>
      <c r="GMT13" s="657"/>
      <c r="GMU13" s="657"/>
      <c r="GMV13" s="657"/>
      <c r="GMW13" s="657"/>
      <c r="GMX13" s="659"/>
      <c r="GNA13" s="657"/>
      <c r="GNB13" s="657"/>
      <c r="GNC13" s="657"/>
      <c r="GND13" s="657"/>
      <c r="GNE13" s="657"/>
      <c r="GNF13" s="657"/>
      <c r="GNG13" s="659"/>
      <c r="GNJ13" s="657"/>
      <c r="GNK13" s="657"/>
      <c r="GNL13" s="657"/>
      <c r="GNM13" s="657"/>
      <c r="GNN13" s="657"/>
      <c r="GNO13" s="657"/>
      <c r="GNP13" s="659"/>
      <c r="GNS13" s="657"/>
      <c r="GNT13" s="657"/>
      <c r="GNU13" s="657"/>
      <c r="GNV13" s="657"/>
      <c r="GNW13" s="657"/>
      <c r="GNX13" s="657"/>
      <c r="GNY13" s="659"/>
      <c r="GOB13" s="657"/>
      <c r="GOC13" s="657"/>
      <c r="GOD13" s="657"/>
      <c r="GOE13" s="657"/>
      <c r="GOF13" s="657"/>
      <c r="GOG13" s="657"/>
      <c r="GOH13" s="659"/>
      <c r="GOK13" s="657"/>
      <c r="GOL13" s="657"/>
      <c r="GOM13" s="657"/>
      <c r="GON13" s="657"/>
      <c r="GOO13" s="657"/>
      <c r="GOP13" s="657"/>
      <c r="GOQ13" s="659"/>
      <c r="GOT13" s="657"/>
      <c r="GOU13" s="657"/>
      <c r="GOV13" s="657"/>
      <c r="GOW13" s="657"/>
      <c r="GOX13" s="657"/>
      <c r="GOY13" s="657"/>
      <c r="GOZ13" s="659"/>
      <c r="GPC13" s="657"/>
      <c r="GPD13" s="657"/>
      <c r="GPE13" s="657"/>
      <c r="GPF13" s="657"/>
      <c r="GPG13" s="657"/>
      <c r="GPH13" s="657"/>
      <c r="GPI13" s="659"/>
      <c r="GPL13" s="657"/>
      <c r="GPM13" s="657"/>
      <c r="GPN13" s="657"/>
      <c r="GPO13" s="657"/>
      <c r="GPP13" s="657"/>
      <c r="GPQ13" s="657"/>
      <c r="GPR13" s="659"/>
      <c r="GPU13" s="657"/>
      <c r="GPV13" s="657"/>
      <c r="GPW13" s="657"/>
      <c r="GPX13" s="657"/>
      <c r="GPY13" s="657"/>
      <c r="GPZ13" s="657"/>
      <c r="GQA13" s="659"/>
      <c r="GQD13" s="657"/>
      <c r="GQE13" s="657"/>
      <c r="GQF13" s="657"/>
      <c r="GQG13" s="657"/>
      <c r="GQH13" s="657"/>
      <c r="GQI13" s="657"/>
      <c r="GQJ13" s="659"/>
      <c r="GQM13" s="657"/>
      <c r="GQN13" s="657"/>
      <c r="GQO13" s="657"/>
      <c r="GQP13" s="657"/>
      <c r="GQQ13" s="657"/>
      <c r="GQR13" s="657"/>
      <c r="GQS13" s="659"/>
      <c r="GQV13" s="657"/>
      <c r="GQW13" s="657"/>
      <c r="GQX13" s="657"/>
      <c r="GQY13" s="657"/>
      <c r="GQZ13" s="657"/>
      <c r="GRA13" s="657"/>
      <c r="GRB13" s="659"/>
      <c r="GRE13" s="657"/>
      <c r="GRF13" s="657"/>
      <c r="GRG13" s="657"/>
      <c r="GRH13" s="657"/>
      <c r="GRI13" s="657"/>
      <c r="GRJ13" s="657"/>
      <c r="GRK13" s="659"/>
      <c r="GRN13" s="657"/>
      <c r="GRO13" s="657"/>
      <c r="GRP13" s="657"/>
      <c r="GRQ13" s="657"/>
      <c r="GRR13" s="657"/>
      <c r="GRS13" s="657"/>
      <c r="GRT13" s="659"/>
      <c r="GRW13" s="657"/>
      <c r="GRX13" s="657"/>
      <c r="GRY13" s="657"/>
      <c r="GRZ13" s="657"/>
      <c r="GSA13" s="657"/>
      <c r="GSB13" s="657"/>
      <c r="GSC13" s="659"/>
      <c r="GSF13" s="657"/>
      <c r="GSG13" s="657"/>
      <c r="GSH13" s="657"/>
      <c r="GSI13" s="657"/>
      <c r="GSJ13" s="657"/>
      <c r="GSK13" s="657"/>
      <c r="GSL13" s="659"/>
      <c r="GSO13" s="657"/>
      <c r="GSP13" s="657"/>
      <c r="GSQ13" s="657"/>
      <c r="GSR13" s="657"/>
      <c r="GSS13" s="657"/>
      <c r="GST13" s="657"/>
      <c r="GSU13" s="659"/>
      <c r="GSX13" s="657"/>
      <c r="GSY13" s="657"/>
      <c r="GSZ13" s="657"/>
      <c r="GTA13" s="657"/>
      <c r="GTB13" s="657"/>
      <c r="GTC13" s="657"/>
      <c r="GTD13" s="659"/>
      <c r="GTG13" s="657"/>
      <c r="GTH13" s="657"/>
      <c r="GTI13" s="657"/>
      <c r="GTJ13" s="657"/>
      <c r="GTK13" s="657"/>
      <c r="GTL13" s="657"/>
      <c r="GTM13" s="659"/>
      <c r="GTP13" s="657"/>
      <c r="GTQ13" s="657"/>
      <c r="GTR13" s="657"/>
      <c r="GTS13" s="657"/>
      <c r="GTT13" s="657"/>
      <c r="GTU13" s="657"/>
      <c r="GTV13" s="659"/>
      <c r="GTY13" s="657"/>
      <c r="GTZ13" s="657"/>
      <c r="GUA13" s="657"/>
      <c r="GUB13" s="657"/>
      <c r="GUC13" s="657"/>
      <c r="GUD13" s="657"/>
      <c r="GUE13" s="659"/>
      <c r="GUH13" s="657"/>
      <c r="GUI13" s="657"/>
      <c r="GUJ13" s="657"/>
      <c r="GUK13" s="657"/>
      <c r="GUL13" s="657"/>
      <c r="GUM13" s="657"/>
      <c r="GUN13" s="659"/>
      <c r="GUQ13" s="657"/>
      <c r="GUR13" s="657"/>
      <c r="GUS13" s="657"/>
      <c r="GUT13" s="657"/>
      <c r="GUU13" s="657"/>
      <c r="GUV13" s="657"/>
      <c r="GUW13" s="659"/>
      <c r="GUZ13" s="657"/>
      <c r="GVA13" s="657"/>
      <c r="GVB13" s="657"/>
      <c r="GVC13" s="657"/>
      <c r="GVD13" s="657"/>
      <c r="GVE13" s="657"/>
      <c r="GVF13" s="659"/>
      <c r="GVI13" s="657"/>
      <c r="GVJ13" s="657"/>
      <c r="GVK13" s="657"/>
      <c r="GVL13" s="657"/>
      <c r="GVM13" s="657"/>
      <c r="GVN13" s="657"/>
      <c r="GVO13" s="659"/>
      <c r="GVR13" s="657"/>
      <c r="GVS13" s="657"/>
      <c r="GVT13" s="657"/>
      <c r="GVU13" s="657"/>
      <c r="GVV13" s="657"/>
      <c r="GVW13" s="657"/>
      <c r="GVX13" s="659"/>
      <c r="GWA13" s="657"/>
      <c r="GWB13" s="657"/>
      <c r="GWC13" s="657"/>
      <c r="GWD13" s="657"/>
      <c r="GWE13" s="657"/>
      <c r="GWF13" s="657"/>
      <c r="GWG13" s="659"/>
      <c r="GWJ13" s="657"/>
      <c r="GWK13" s="657"/>
      <c r="GWL13" s="657"/>
      <c r="GWM13" s="657"/>
      <c r="GWN13" s="657"/>
      <c r="GWO13" s="657"/>
      <c r="GWP13" s="659"/>
      <c r="GWS13" s="657"/>
      <c r="GWT13" s="657"/>
      <c r="GWU13" s="657"/>
      <c r="GWV13" s="657"/>
      <c r="GWW13" s="657"/>
      <c r="GWX13" s="657"/>
      <c r="GWY13" s="659"/>
      <c r="GXB13" s="657"/>
      <c r="GXC13" s="657"/>
      <c r="GXD13" s="657"/>
      <c r="GXE13" s="657"/>
      <c r="GXF13" s="657"/>
      <c r="GXG13" s="657"/>
      <c r="GXH13" s="659"/>
      <c r="GXK13" s="657"/>
      <c r="GXL13" s="657"/>
      <c r="GXM13" s="657"/>
      <c r="GXN13" s="657"/>
      <c r="GXO13" s="657"/>
      <c r="GXP13" s="657"/>
      <c r="GXQ13" s="659"/>
      <c r="GXT13" s="657"/>
      <c r="GXU13" s="657"/>
      <c r="GXV13" s="657"/>
      <c r="GXW13" s="657"/>
      <c r="GXX13" s="657"/>
      <c r="GXY13" s="657"/>
      <c r="GXZ13" s="659"/>
      <c r="GYC13" s="657"/>
      <c r="GYD13" s="657"/>
      <c r="GYE13" s="657"/>
      <c r="GYF13" s="657"/>
      <c r="GYG13" s="657"/>
      <c r="GYH13" s="657"/>
      <c r="GYI13" s="659"/>
      <c r="GYL13" s="657"/>
      <c r="GYM13" s="657"/>
      <c r="GYN13" s="657"/>
      <c r="GYO13" s="657"/>
      <c r="GYP13" s="657"/>
      <c r="GYQ13" s="657"/>
      <c r="GYR13" s="659"/>
      <c r="GYU13" s="657"/>
      <c r="GYV13" s="657"/>
      <c r="GYW13" s="657"/>
      <c r="GYX13" s="657"/>
      <c r="GYY13" s="657"/>
      <c r="GYZ13" s="657"/>
      <c r="GZA13" s="659"/>
      <c r="GZD13" s="657"/>
      <c r="GZE13" s="657"/>
      <c r="GZF13" s="657"/>
      <c r="GZG13" s="657"/>
      <c r="GZH13" s="657"/>
      <c r="GZI13" s="657"/>
      <c r="GZJ13" s="659"/>
      <c r="GZM13" s="657"/>
      <c r="GZN13" s="657"/>
      <c r="GZO13" s="657"/>
      <c r="GZP13" s="657"/>
      <c r="GZQ13" s="657"/>
      <c r="GZR13" s="657"/>
      <c r="GZS13" s="659"/>
      <c r="GZV13" s="657"/>
      <c r="GZW13" s="657"/>
      <c r="GZX13" s="657"/>
      <c r="GZY13" s="657"/>
      <c r="GZZ13" s="657"/>
      <c r="HAA13" s="657"/>
      <c r="HAB13" s="659"/>
      <c r="HAE13" s="657"/>
      <c r="HAF13" s="657"/>
      <c r="HAG13" s="657"/>
      <c r="HAH13" s="657"/>
      <c r="HAI13" s="657"/>
      <c r="HAJ13" s="657"/>
      <c r="HAK13" s="659"/>
      <c r="HAN13" s="657"/>
      <c r="HAO13" s="657"/>
      <c r="HAP13" s="657"/>
      <c r="HAQ13" s="657"/>
      <c r="HAR13" s="657"/>
      <c r="HAS13" s="657"/>
      <c r="HAT13" s="659"/>
      <c r="HAW13" s="657"/>
      <c r="HAX13" s="657"/>
      <c r="HAY13" s="657"/>
      <c r="HAZ13" s="657"/>
      <c r="HBA13" s="657"/>
      <c r="HBB13" s="657"/>
      <c r="HBC13" s="659"/>
      <c r="HBF13" s="657"/>
      <c r="HBG13" s="657"/>
      <c r="HBH13" s="657"/>
      <c r="HBI13" s="657"/>
      <c r="HBJ13" s="657"/>
      <c r="HBK13" s="657"/>
      <c r="HBL13" s="659"/>
      <c r="HBO13" s="657"/>
      <c r="HBP13" s="657"/>
      <c r="HBQ13" s="657"/>
      <c r="HBR13" s="657"/>
      <c r="HBS13" s="657"/>
      <c r="HBT13" s="657"/>
      <c r="HBU13" s="659"/>
      <c r="HBX13" s="657"/>
      <c r="HBY13" s="657"/>
      <c r="HBZ13" s="657"/>
      <c r="HCA13" s="657"/>
      <c r="HCB13" s="657"/>
      <c r="HCC13" s="657"/>
      <c r="HCD13" s="659"/>
      <c r="HCG13" s="657"/>
      <c r="HCH13" s="657"/>
      <c r="HCI13" s="657"/>
      <c r="HCJ13" s="657"/>
      <c r="HCK13" s="657"/>
      <c r="HCL13" s="657"/>
      <c r="HCM13" s="659"/>
      <c r="HCP13" s="657"/>
      <c r="HCQ13" s="657"/>
      <c r="HCR13" s="657"/>
      <c r="HCS13" s="657"/>
      <c r="HCT13" s="657"/>
      <c r="HCU13" s="657"/>
      <c r="HCV13" s="659"/>
      <c r="HCY13" s="657"/>
      <c r="HCZ13" s="657"/>
      <c r="HDA13" s="657"/>
      <c r="HDB13" s="657"/>
      <c r="HDC13" s="657"/>
      <c r="HDD13" s="657"/>
      <c r="HDE13" s="659"/>
      <c r="HDH13" s="657"/>
      <c r="HDI13" s="657"/>
      <c r="HDJ13" s="657"/>
      <c r="HDK13" s="657"/>
      <c r="HDL13" s="657"/>
      <c r="HDM13" s="657"/>
      <c r="HDN13" s="659"/>
      <c r="HDQ13" s="657"/>
      <c r="HDR13" s="657"/>
      <c r="HDS13" s="657"/>
      <c r="HDT13" s="657"/>
      <c r="HDU13" s="657"/>
      <c r="HDV13" s="657"/>
      <c r="HDW13" s="659"/>
      <c r="HDZ13" s="657"/>
      <c r="HEA13" s="657"/>
      <c r="HEB13" s="657"/>
      <c r="HEC13" s="657"/>
      <c r="HED13" s="657"/>
      <c r="HEE13" s="657"/>
      <c r="HEF13" s="659"/>
      <c r="HEI13" s="657"/>
      <c r="HEJ13" s="657"/>
      <c r="HEK13" s="657"/>
      <c r="HEL13" s="657"/>
      <c r="HEM13" s="657"/>
      <c r="HEN13" s="657"/>
      <c r="HEO13" s="659"/>
      <c r="HER13" s="657"/>
      <c r="HES13" s="657"/>
      <c r="HET13" s="657"/>
      <c r="HEU13" s="657"/>
      <c r="HEV13" s="657"/>
      <c r="HEW13" s="657"/>
      <c r="HEX13" s="659"/>
      <c r="HFA13" s="657"/>
      <c r="HFB13" s="657"/>
      <c r="HFC13" s="657"/>
      <c r="HFD13" s="657"/>
      <c r="HFE13" s="657"/>
      <c r="HFF13" s="657"/>
      <c r="HFG13" s="659"/>
      <c r="HFJ13" s="657"/>
      <c r="HFK13" s="657"/>
      <c r="HFL13" s="657"/>
      <c r="HFM13" s="657"/>
      <c r="HFN13" s="657"/>
      <c r="HFO13" s="657"/>
      <c r="HFP13" s="659"/>
      <c r="HFS13" s="657"/>
      <c r="HFT13" s="657"/>
      <c r="HFU13" s="657"/>
      <c r="HFV13" s="657"/>
      <c r="HFW13" s="657"/>
      <c r="HFX13" s="657"/>
      <c r="HFY13" s="659"/>
      <c r="HGB13" s="657"/>
      <c r="HGC13" s="657"/>
      <c r="HGD13" s="657"/>
      <c r="HGE13" s="657"/>
      <c r="HGF13" s="657"/>
      <c r="HGG13" s="657"/>
      <c r="HGH13" s="659"/>
      <c r="HGK13" s="657"/>
      <c r="HGL13" s="657"/>
      <c r="HGM13" s="657"/>
      <c r="HGN13" s="657"/>
      <c r="HGO13" s="657"/>
      <c r="HGP13" s="657"/>
      <c r="HGQ13" s="659"/>
      <c r="HGT13" s="657"/>
      <c r="HGU13" s="657"/>
      <c r="HGV13" s="657"/>
      <c r="HGW13" s="657"/>
      <c r="HGX13" s="657"/>
      <c r="HGY13" s="657"/>
      <c r="HGZ13" s="659"/>
      <c r="HHC13" s="657"/>
      <c r="HHD13" s="657"/>
      <c r="HHE13" s="657"/>
      <c r="HHF13" s="657"/>
      <c r="HHG13" s="657"/>
      <c r="HHH13" s="657"/>
      <c r="HHI13" s="659"/>
      <c r="HHL13" s="657"/>
      <c r="HHM13" s="657"/>
      <c r="HHN13" s="657"/>
      <c r="HHO13" s="657"/>
      <c r="HHP13" s="657"/>
      <c r="HHQ13" s="657"/>
      <c r="HHR13" s="659"/>
      <c r="HHU13" s="657"/>
      <c r="HHV13" s="657"/>
      <c r="HHW13" s="657"/>
      <c r="HHX13" s="657"/>
      <c r="HHY13" s="657"/>
      <c r="HHZ13" s="657"/>
      <c r="HIA13" s="659"/>
      <c r="HID13" s="657"/>
      <c r="HIE13" s="657"/>
      <c r="HIF13" s="657"/>
      <c r="HIG13" s="657"/>
      <c r="HIH13" s="657"/>
      <c r="HII13" s="657"/>
      <c r="HIJ13" s="659"/>
      <c r="HIM13" s="657"/>
      <c r="HIN13" s="657"/>
      <c r="HIO13" s="657"/>
      <c r="HIP13" s="657"/>
      <c r="HIQ13" s="657"/>
      <c r="HIR13" s="657"/>
      <c r="HIS13" s="659"/>
      <c r="HIV13" s="657"/>
      <c r="HIW13" s="657"/>
      <c r="HIX13" s="657"/>
      <c r="HIY13" s="657"/>
      <c r="HIZ13" s="657"/>
      <c r="HJA13" s="657"/>
      <c r="HJB13" s="659"/>
      <c r="HJE13" s="657"/>
      <c r="HJF13" s="657"/>
      <c r="HJG13" s="657"/>
      <c r="HJH13" s="657"/>
      <c r="HJI13" s="657"/>
      <c r="HJJ13" s="657"/>
      <c r="HJK13" s="659"/>
      <c r="HJN13" s="657"/>
      <c r="HJO13" s="657"/>
      <c r="HJP13" s="657"/>
      <c r="HJQ13" s="657"/>
      <c r="HJR13" s="657"/>
      <c r="HJS13" s="657"/>
      <c r="HJT13" s="659"/>
      <c r="HJW13" s="657"/>
      <c r="HJX13" s="657"/>
      <c r="HJY13" s="657"/>
      <c r="HJZ13" s="657"/>
      <c r="HKA13" s="657"/>
      <c r="HKB13" s="657"/>
      <c r="HKC13" s="659"/>
      <c r="HKF13" s="657"/>
      <c r="HKG13" s="657"/>
      <c r="HKH13" s="657"/>
      <c r="HKI13" s="657"/>
      <c r="HKJ13" s="657"/>
      <c r="HKK13" s="657"/>
      <c r="HKL13" s="659"/>
      <c r="HKO13" s="657"/>
      <c r="HKP13" s="657"/>
      <c r="HKQ13" s="657"/>
      <c r="HKR13" s="657"/>
      <c r="HKS13" s="657"/>
      <c r="HKT13" s="657"/>
      <c r="HKU13" s="659"/>
      <c r="HKX13" s="657"/>
      <c r="HKY13" s="657"/>
      <c r="HKZ13" s="657"/>
      <c r="HLA13" s="657"/>
      <c r="HLB13" s="657"/>
      <c r="HLC13" s="657"/>
      <c r="HLD13" s="659"/>
      <c r="HLG13" s="657"/>
      <c r="HLH13" s="657"/>
      <c r="HLI13" s="657"/>
      <c r="HLJ13" s="657"/>
      <c r="HLK13" s="657"/>
      <c r="HLL13" s="657"/>
      <c r="HLM13" s="659"/>
      <c r="HLP13" s="657"/>
      <c r="HLQ13" s="657"/>
      <c r="HLR13" s="657"/>
      <c r="HLS13" s="657"/>
      <c r="HLT13" s="657"/>
      <c r="HLU13" s="657"/>
      <c r="HLV13" s="659"/>
      <c r="HLY13" s="657"/>
      <c r="HLZ13" s="657"/>
      <c r="HMA13" s="657"/>
      <c r="HMB13" s="657"/>
      <c r="HMC13" s="657"/>
      <c r="HMD13" s="657"/>
      <c r="HME13" s="659"/>
      <c r="HMH13" s="657"/>
      <c r="HMI13" s="657"/>
      <c r="HMJ13" s="657"/>
      <c r="HMK13" s="657"/>
      <c r="HML13" s="657"/>
      <c r="HMM13" s="657"/>
      <c r="HMN13" s="659"/>
      <c r="HMQ13" s="657"/>
      <c r="HMR13" s="657"/>
      <c r="HMS13" s="657"/>
      <c r="HMT13" s="657"/>
      <c r="HMU13" s="657"/>
      <c r="HMV13" s="657"/>
      <c r="HMW13" s="659"/>
      <c r="HMZ13" s="657"/>
      <c r="HNA13" s="657"/>
      <c r="HNB13" s="657"/>
      <c r="HNC13" s="657"/>
      <c r="HND13" s="657"/>
      <c r="HNE13" s="657"/>
      <c r="HNF13" s="659"/>
      <c r="HNI13" s="657"/>
      <c r="HNJ13" s="657"/>
      <c r="HNK13" s="657"/>
      <c r="HNL13" s="657"/>
      <c r="HNM13" s="657"/>
      <c r="HNN13" s="657"/>
      <c r="HNO13" s="659"/>
      <c r="HNR13" s="657"/>
      <c r="HNS13" s="657"/>
      <c r="HNT13" s="657"/>
      <c r="HNU13" s="657"/>
      <c r="HNV13" s="657"/>
      <c r="HNW13" s="657"/>
      <c r="HNX13" s="659"/>
      <c r="HOA13" s="657"/>
      <c r="HOB13" s="657"/>
      <c r="HOC13" s="657"/>
      <c r="HOD13" s="657"/>
      <c r="HOE13" s="657"/>
      <c r="HOF13" s="657"/>
      <c r="HOG13" s="659"/>
      <c r="HOJ13" s="657"/>
      <c r="HOK13" s="657"/>
      <c r="HOL13" s="657"/>
      <c r="HOM13" s="657"/>
      <c r="HON13" s="657"/>
      <c r="HOO13" s="657"/>
      <c r="HOP13" s="659"/>
      <c r="HOS13" s="657"/>
      <c r="HOT13" s="657"/>
      <c r="HOU13" s="657"/>
      <c r="HOV13" s="657"/>
      <c r="HOW13" s="657"/>
      <c r="HOX13" s="657"/>
      <c r="HOY13" s="659"/>
      <c r="HPB13" s="657"/>
      <c r="HPC13" s="657"/>
      <c r="HPD13" s="657"/>
      <c r="HPE13" s="657"/>
      <c r="HPF13" s="657"/>
      <c r="HPG13" s="657"/>
      <c r="HPH13" s="659"/>
      <c r="HPK13" s="657"/>
      <c r="HPL13" s="657"/>
      <c r="HPM13" s="657"/>
      <c r="HPN13" s="657"/>
      <c r="HPO13" s="657"/>
      <c r="HPP13" s="657"/>
      <c r="HPQ13" s="659"/>
      <c r="HPT13" s="657"/>
      <c r="HPU13" s="657"/>
      <c r="HPV13" s="657"/>
      <c r="HPW13" s="657"/>
      <c r="HPX13" s="657"/>
      <c r="HPY13" s="657"/>
      <c r="HPZ13" s="659"/>
      <c r="HQC13" s="657"/>
      <c r="HQD13" s="657"/>
      <c r="HQE13" s="657"/>
      <c r="HQF13" s="657"/>
      <c r="HQG13" s="657"/>
      <c r="HQH13" s="657"/>
      <c r="HQI13" s="659"/>
      <c r="HQL13" s="657"/>
      <c r="HQM13" s="657"/>
      <c r="HQN13" s="657"/>
      <c r="HQO13" s="657"/>
      <c r="HQP13" s="657"/>
      <c r="HQQ13" s="657"/>
      <c r="HQR13" s="659"/>
      <c r="HQU13" s="657"/>
      <c r="HQV13" s="657"/>
      <c r="HQW13" s="657"/>
      <c r="HQX13" s="657"/>
      <c r="HQY13" s="657"/>
      <c r="HQZ13" s="657"/>
      <c r="HRA13" s="659"/>
      <c r="HRD13" s="657"/>
      <c r="HRE13" s="657"/>
      <c r="HRF13" s="657"/>
      <c r="HRG13" s="657"/>
      <c r="HRH13" s="657"/>
      <c r="HRI13" s="657"/>
      <c r="HRJ13" s="659"/>
      <c r="HRM13" s="657"/>
      <c r="HRN13" s="657"/>
      <c r="HRO13" s="657"/>
      <c r="HRP13" s="657"/>
      <c r="HRQ13" s="657"/>
      <c r="HRR13" s="657"/>
      <c r="HRS13" s="659"/>
      <c r="HRV13" s="657"/>
      <c r="HRW13" s="657"/>
      <c r="HRX13" s="657"/>
      <c r="HRY13" s="657"/>
      <c r="HRZ13" s="657"/>
      <c r="HSA13" s="657"/>
      <c r="HSB13" s="659"/>
      <c r="HSE13" s="657"/>
      <c r="HSF13" s="657"/>
      <c r="HSG13" s="657"/>
      <c r="HSH13" s="657"/>
      <c r="HSI13" s="657"/>
      <c r="HSJ13" s="657"/>
      <c r="HSK13" s="659"/>
      <c r="HSN13" s="657"/>
      <c r="HSO13" s="657"/>
      <c r="HSP13" s="657"/>
      <c r="HSQ13" s="657"/>
      <c r="HSR13" s="657"/>
      <c r="HSS13" s="657"/>
      <c r="HST13" s="659"/>
      <c r="HSW13" s="657"/>
      <c r="HSX13" s="657"/>
      <c r="HSY13" s="657"/>
      <c r="HSZ13" s="657"/>
      <c r="HTA13" s="657"/>
      <c r="HTB13" s="657"/>
      <c r="HTC13" s="659"/>
      <c r="HTF13" s="657"/>
      <c r="HTG13" s="657"/>
      <c r="HTH13" s="657"/>
      <c r="HTI13" s="657"/>
      <c r="HTJ13" s="657"/>
      <c r="HTK13" s="657"/>
      <c r="HTL13" s="659"/>
      <c r="HTO13" s="657"/>
      <c r="HTP13" s="657"/>
      <c r="HTQ13" s="657"/>
      <c r="HTR13" s="657"/>
      <c r="HTS13" s="657"/>
      <c r="HTT13" s="657"/>
      <c r="HTU13" s="659"/>
      <c r="HTX13" s="657"/>
      <c r="HTY13" s="657"/>
      <c r="HTZ13" s="657"/>
      <c r="HUA13" s="657"/>
      <c r="HUB13" s="657"/>
      <c r="HUC13" s="657"/>
      <c r="HUD13" s="659"/>
      <c r="HUG13" s="657"/>
      <c r="HUH13" s="657"/>
      <c r="HUI13" s="657"/>
      <c r="HUJ13" s="657"/>
      <c r="HUK13" s="657"/>
      <c r="HUL13" s="657"/>
      <c r="HUM13" s="659"/>
      <c r="HUP13" s="657"/>
      <c r="HUQ13" s="657"/>
      <c r="HUR13" s="657"/>
      <c r="HUS13" s="657"/>
      <c r="HUT13" s="657"/>
      <c r="HUU13" s="657"/>
      <c r="HUV13" s="659"/>
      <c r="HUY13" s="657"/>
      <c r="HUZ13" s="657"/>
      <c r="HVA13" s="657"/>
      <c r="HVB13" s="657"/>
      <c r="HVC13" s="657"/>
      <c r="HVD13" s="657"/>
      <c r="HVE13" s="659"/>
      <c r="HVH13" s="657"/>
      <c r="HVI13" s="657"/>
      <c r="HVJ13" s="657"/>
      <c r="HVK13" s="657"/>
      <c r="HVL13" s="657"/>
      <c r="HVM13" s="657"/>
      <c r="HVN13" s="659"/>
      <c r="HVQ13" s="657"/>
      <c r="HVR13" s="657"/>
      <c r="HVS13" s="657"/>
      <c r="HVT13" s="657"/>
      <c r="HVU13" s="657"/>
      <c r="HVV13" s="657"/>
      <c r="HVW13" s="659"/>
      <c r="HVZ13" s="657"/>
      <c r="HWA13" s="657"/>
      <c r="HWB13" s="657"/>
      <c r="HWC13" s="657"/>
      <c r="HWD13" s="657"/>
      <c r="HWE13" s="657"/>
      <c r="HWF13" s="659"/>
      <c r="HWI13" s="657"/>
      <c r="HWJ13" s="657"/>
      <c r="HWK13" s="657"/>
      <c r="HWL13" s="657"/>
      <c r="HWM13" s="657"/>
      <c r="HWN13" s="657"/>
      <c r="HWO13" s="659"/>
      <c r="HWR13" s="657"/>
      <c r="HWS13" s="657"/>
      <c r="HWT13" s="657"/>
      <c r="HWU13" s="657"/>
      <c r="HWV13" s="657"/>
      <c r="HWW13" s="657"/>
      <c r="HWX13" s="659"/>
      <c r="HXA13" s="657"/>
      <c r="HXB13" s="657"/>
      <c r="HXC13" s="657"/>
      <c r="HXD13" s="657"/>
      <c r="HXE13" s="657"/>
      <c r="HXF13" s="657"/>
      <c r="HXG13" s="659"/>
      <c r="HXJ13" s="657"/>
      <c r="HXK13" s="657"/>
      <c r="HXL13" s="657"/>
      <c r="HXM13" s="657"/>
      <c r="HXN13" s="657"/>
      <c r="HXO13" s="657"/>
      <c r="HXP13" s="659"/>
      <c r="HXS13" s="657"/>
      <c r="HXT13" s="657"/>
      <c r="HXU13" s="657"/>
      <c r="HXV13" s="657"/>
      <c r="HXW13" s="657"/>
      <c r="HXX13" s="657"/>
      <c r="HXY13" s="659"/>
      <c r="HYB13" s="657"/>
      <c r="HYC13" s="657"/>
      <c r="HYD13" s="657"/>
      <c r="HYE13" s="657"/>
      <c r="HYF13" s="657"/>
      <c r="HYG13" s="657"/>
      <c r="HYH13" s="659"/>
      <c r="HYK13" s="657"/>
      <c r="HYL13" s="657"/>
      <c r="HYM13" s="657"/>
      <c r="HYN13" s="657"/>
      <c r="HYO13" s="657"/>
      <c r="HYP13" s="657"/>
      <c r="HYQ13" s="659"/>
      <c r="HYT13" s="657"/>
      <c r="HYU13" s="657"/>
      <c r="HYV13" s="657"/>
      <c r="HYW13" s="657"/>
      <c r="HYX13" s="657"/>
      <c r="HYY13" s="657"/>
      <c r="HYZ13" s="659"/>
      <c r="HZC13" s="657"/>
      <c r="HZD13" s="657"/>
      <c r="HZE13" s="657"/>
      <c r="HZF13" s="657"/>
      <c r="HZG13" s="657"/>
      <c r="HZH13" s="657"/>
      <c r="HZI13" s="659"/>
      <c r="HZL13" s="657"/>
      <c r="HZM13" s="657"/>
      <c r="HZN13" s="657"/>
      <c r="HZO13" s="657"/>
      <c r="HZP13" s="657"/>
      <c r="HZQ13" s="657"/>
      <c r="HZR13" s="659"/>
      <c r="HZU13" s="657"/>
      <c r="HZV13" s="657"/>
      <c r="HZW13" s="657"/>
      <c r="HZX13" s="657"/>
      <c r="HZY13" s="657"/>
      <c r="HZZ13" s="657"/>
      <c r="IAA13" s="659"/>
      <c r="IAD13" s="657"/>
      <c r="IAE13" s="657"/>
      <c r="IAF13" s="657"/>
      <c r="IAG13" s="657"/>
      <c r="IAH13" s="657"/>
      <c r="IAI13" s="657"/>
      <c r="IAJ13" s="659"/>
      <c r="IAM13" s="657"/>
      <c r="IAN13" s="657"/>
      <c r="IAO13" s="657"/>
      <c r="IAP13" s="657"/>
      <c r="IAQ13" s="657"/>
      <c r="IAR13" s="657"/>
      <c r="IAS13" s="659"/>
      <c r="IAV13" s="657"/>
      <c r="IAW13" s="657"/>
      <c r="IAX13" s="657"/>
      <c r="IAY13" s="657"/>
      <c r="IAZ13" s="657"/>
      <c r="IBA13" s="657"/>
      <c r="IBB13" s="659"/>
      <c r="IBE13" s="657"/>
      <c r="IBF13" s="657"/>
      <c r="IBG13" s="657"/>
      <c r="IBH13" s="657"/>
      <c r="IBI13" s="657"/>
      <c r="IBJ13" s="657"/>
      <c r="IBK13" s="659"/>
      <c r="IBN13" s="657"/>
      <c r="IBO13" s="657"/>
      <c r="IBP13" s="657"/>
      <c r="IBQ13" s="657"/>
      <c r="IBR13" s="657"/>
      <c r="IBS13" s="657"/>
      <c r="IBT13" s="659"/>
      <c r="IBW13" s="657"/>
      <c r="IBX13" s="657"/>
      <c r="IBY13" s="657"/>
      <c r="IBZ13" s="657"/>
      <c r="ICA13" s="657"/>
      <c r="ICB13" s="657"/>
      <c r="ICC13" s="659"/>
      <c r="ICF13" s="657"/>
      <c r="ICG13" s="657"/>
      <c r="ICH13" s="657"/>
      <c r="ICI13" s="657"/>
      <c r="ICJ13" s="657"/>
      <c r="ICK13" s="657"/>
      <c r="ICL13" s="659"/>
      <c r="ICO13" s="657"/>
      <c r="ICP13" s="657"/>
      <c r="ICQ13" s="657"/>
      <c r="ICR13" s="657"/>
      <c r="ICS13" s="657"/>
      <c r="ICT13" s="657"/>
      <c r="ICU13" s="659"/>
      <c r="ICX13" s="657"/>
      <c r="ICY13" s="657"/>
      <c r="ICZ13" s="657"/>
      <c r="IDA13" s="657"/>
      <c r="IDB13" s="657"/>
      <c r="IDC13" s="657"/>
      <c r="IDD13" s="659"/>
      <c r="IDG13" s="657"/>
      <c r="IDH13" s="657"/>
      <c r="IDI13" s="657"/>
      <c r="IDJ13" s="657"/>
      <c r="IDK13" s="657"/>
      <c r="IDL13" s="657"/>
      <c r="IDM13" s="659"/>
      <c r="IDP13" s="657"/>
      <c r="IDQ13" s="657"/>
      <c r="IDR13" s="657"/>
      <c r="IDS13" s="657"/>
      <c r="IDT13" s="657"/>
      <c r="IDU13" s="657"/>
      <c r="IDV13" s="659"/>
      <c r="IDY13" s="657"/>
      <c r="IDZ13" s="657"/>
      <c r="IEA13" s="657"/>
      <c r="IEB13" s="657"/>
      <c r="IEC13" s="657"/>
      <c r="IED13" s="657"/>
      <c r="IEE13" s="659"/>
      <c r="IEH13" s="657"/>
      <c r="IEI13" s="657"/>
      <c r="IEJ13" s="657"/>
      <c r="IEK13" s="657"/>
      <c r="IEL13" s="657"/>
      <c r="IEM13" s="657"/>
      <c r="IEN13" s="659"/>
      <c r="IEQ13" s="657"/>
      <c r="IER13" s="657"/>
      <c r="IES13" s="657"/>
      <c r="IET13" s="657"/>
      <c r="IEU13" s="657"/>
      <c r="IEV13" s="657"/>
      <c r="IEW13" s="659"/>
      <c r="IEZ13" s="657"/>
      <c r="IFA13" s="657"/>
      <c r="IFB13" s="657"/>
      <c r="IFC13" s="657"/>
      <c r="IFD13" s="657"/>
      <c r="IFE13" s="657"/>
      <c r="IFF13" s="659"/>
      <c r="IFI13" s="657"/>
      <c r="IFJ13" s="657"/>
      <c r="IFK13" s="657"/>
      <c r="IFL13" s="657"/>
      <c r="IFM13" s="657"/>
      <c r="IFN13" s="657"/>
      <c r="IFO13" s="659"/>
      <c r="IFR13" s="657"/>
      <c r="IFS13" s="657"/>
      <c r="IFT13" s="657"/>
      <c r="IFU13" s="657"/>
      <c r="IFV13" s="657"/>
      <c r="IFW13" s="657"/>
      <c r="IFX13" s="659"/>
      <c r="IGA13" s="657"/>
      <c r="IGB13" s="657"/>
      <c r="IGC13" s="657"/>
      <c r="IGD13" s="657"/>
      <c r="IGE13" s="657"/>
      <c r="IGF13" s="657"/>
      <c r="IGG13" s="659"/>
      <c r="IGJ13" s="657"/>
      <c r="IGK13" s="657"/>
      <c r="IGL13" s="657"/>
      <c r="IGM13" s="657"/>
      <c r="IGN13" s="657"/>
      <c r="IGO13" s="657"/>
      <c r="IGP13" s="659"/>
      <c r="IGS13" s="657"/>
      <c r="IGT13" s="657"/>
      <c r="IGU13" s="657"/>
      <c r="IGV13" s="657"/>
      <c r="IGW13" s="657"/>
      <c r="IGX13" s="657"/>
      <c r="IGY13" s="659"/>
      <c r="IHB13" s="657"/>
      <c r="IHC13" s="657"/>
      <c r="IHD13" s="657"/>
      <c r="IHE13" s="657"/>
      <c r="IHF13" s="657"/>
      <c r="IHG13" s="657"/>
      <c r="IHH13" s="659"/>
      <c r="IHK13" s="657"/>
      <c r="IHL13" s="657"/>
      <c r="IHM13" s="657"/>
      <c r="IHN13" s="657"/>
      <c r="IHO13" s="657"/>
      <c r="IHP13" s="657"/>
      <c r="IHQ13" s="659"/>
      <c r="IHT13" s="657"/>
      <c r="IHU13" s="657"/>
      <c r="IHV13" s="657"/>
      <c r="IHW13" s="657"/>
      <c r="IHX13" s="657"/>
      <c r="IHY13" s="657"/>
      <c r="IHZ13" s="659"/>
      <c r="IIC13" s="657"/>
      <c r="IID13" s="657"/>
      <c r="IIE13" s="657"/>
      <c r="IIF13" s="657"/>
      <c r="IIG13" s="657"/>
      <c r="IIH13" s="657"/>
      <c r="III13" s="659"/>
      <c r="IIL13" s="657"/>
      <c r="IIM13" s="657"/>
      <c r="IIN13" s="657"/>
      <c r="IIO13" s="657"/>
      <c r="IIP13" s="657"/>
      <c r="IIQ13" s="657"/>
      <c r="IIR13" s="659"/>
      <c r="IIU13" s="657"/>
      <c r="IIV13" s="657"/>
      <c r="IIW13" s="657"/>
      <c r="IIX13" s="657"/>
      <c r="IIY13" s="657"/>
      <c r="IIZ13" s="657"/>
      <c r="IJA13" s="659"/>
      <c r="IJD13" s="657"/>
      <c r="IJE13" s="657"/>
      <c r="IJF13" s="657"/>
      <c r="IJG13" s="657"/>
      <c r="IJH13" s="657"/>
      <c r="IJI13" s="657"/>
      <c r="IJJ13" s="659"/>
      <c r="IJM13" s="657"/>
      <c r="IJN13" s="657"/>
      <c r="IJO13" s="657"/>
      <c r="IJP13" s="657"/>
      <c r="IJQ13" s="657"/>
      <c r="IJR13" s="657"/>
      <c r="IJS13" s="659"/>
      <c r="IJV13" s="657"/>
      <c r="IJW13" s="657"/>
      <c r="IJX13" s="657"/>
      <c r="IJY13" s="657"/>
      <c r="IJZ13" s="657"/>
      <c r="IKA13" s="657"/>
      <c r="IKB13" s="659"/>
      <c r="IKE13" s="657"/>
      <c r="IKF13" s="657"/>
      <c r="IKG13" s="657"/>
      <c r="IKH13" s="657"/>
      <c r="IKI13" s="657"/>
      <c r="IKJ13" s="657"/>
      <c r="IKK13" s="659"/>
      <c r="IKN13" s="657"/>
      <c r="IKO13" s="657"/>
      <c r="IKP13" s="657"/>
      <c r="IKQ13" s="657"/>
      <c r="IKR13" s="657"/>
      <c r="IKS13" s="657"/>
      <c r="IKT13" s="659"/>
      <c r="IKW13" s="657"/>
      <c r="IKX13" s="657"/>
      <c r="IKY13" s="657"/>
      <c r="IKZ13" s="657"/>
      <c r="ILA13" s="657"/>
      <c r="ILB13" s="657"/>
      <c r="ILC13" s="659"/>
      <c r="ILF13" s="657"/>
      <c r="ILG13" s="657"/>
      <c r="ILH13" s="657"/>
      <c r="ILI13" s="657"/>
      <c r="ILJ13" s="657"/>
      <c r="ILK13" s="657"/>
      <c r="ILL13" s="659"/>
      <c r="ILO13" s="657"/>
      <c r="ILP13" s="657"/>
      <c r="ILQ13" s="657"/>
      <c r="ILR13" s="657"/>
      <c r="ILS13" s="657"/>
      <c r="ILT13" s="657"/>
      <c r="ILU13" s="659"/>
      <c r="ILX13" s="657"/>
      <c r="ILY13" s="657"/>
      <c r="ILZ13" s="657"/>
      <c r="IMA13" s="657"/>
      <c r="IMB13" s="657"/>
      <c r="IMC13" s="657"/>
      <c r="IMD13" s="659"/>
      <c r="IMG13" s="657"/>
      <c r="IMH13" s="657"/>
      <c r="IMI13" s="657"/>
      <c r="IMJ13" s="657"/>
      <c r="IMK13" s="657"/>
      <c r="IML13" s="657"/>
      <c r="IMM13" s="659"/>
      <c r="IMP13" s="657"/>
      <c r="IMQ13" s="657"/>
      <c r="IMR13" s="657"/>
      <c r="IMS13" s="657"/>
      <c r="IMT13" s="657"/>
      <c r="IMU13" s="657"/>
      <c r="IMV13" s="659"/>
      <c r="IMY13" s="657"/>
      <c r="IMZ13" s="657"/>
      <c r="INA13" s="657"/>
      <c r="INB13" s="657"/>
      <c r="INC13" s="657"/>
      <c r="IND13" s="657"/>
      <c r="INE13" s="659"/>
      <c r="INH13" s="657"/>
      <c r="INI13" s="657"/>
      <c r="INJ13" s="657"/>
      <c r="INK13" s="657"/>
      <c r="INL13" s="657"/>
      <c r="INM13" s="657"/>
      <c r="INN13" s="659"/>
      <c r="INQ13" s="657"/>
      <c r="INR13" s="657"/>
      <c r="INS13" s="657"/>
      <c r="INT13" s="657"/>
      <c r="INU13" s="657"/>
      <c r="INV13" s="657"/>
      <c r="INW13" s="659"/>
      <c r="INZ13" s="657"/>
      <c r="IOA13" s="657"/>
      <c r="IOB13" s="657"/>
      <c r="IOC13" s="657"/>
      <c r="IOD13" s="657"/>
      <c r="IOE13" s="657"/>
      <c r="IOF13" s="659"/>
      <c r="IOI13" s="657"/>
      <c r="IOJ13" s="657"/>
      <c r="IOK13" s="657"/>
      <c r="IOL13" s="657"/>
      <c r="IOM13" s="657"/>
      <c r="ION13" s="657"/>
      <c r="IOO13" s="659"/>
      <c r="IOR13" s="657"/>
      <c r="IOS13" s="657"/>
      <c r="IOT13" s="657"/>
      <c r="IOU13" s="657"/>
      <c r="IOV13" s="657"/>
      <c r="IOW13" s="657"/>
      <c r="IOX13" s="659"/>
      <c r="IPA13" s="657"/>
      <c r="IPB13" s="657"/>
      <c r="IPC13" s="657"/>
      <c r="IPD13" s="657"/>
      <c r="IPE13" s="657"/>
      <c r="IPF13" s="657"/>
      <c r="IPG13" s="659"/>
      <c r="IPJ13" s="657"/>
      <c r="IPK13" s="657"/>
      <c r="IPL13" s="657"/>
      <c r="IPM13" s="657"/>
      <c r="IPN13" s="657"/>
      <c r="IPO13" s="657"/>
      <c r="IPP13" s="659"/>
      <c r="IPS13" s="657"/>
      <c r="IPT13" s="657"/>
      <c r="IPU13" s="657"/>
      <c r="IPV13" s="657"/>
      <c r="IPW13" s="657"/>
      <c r="IPX13" s="657"/>
      <c r="IPY13" s="659"/>
      <c r="IQB13" s="657"/>
      <c r="IQC13" s="657"/>
      <c r="IQD13" s="657"/>
      <c r="IQE13" s="657"/>
      <c r="IQF13" s="657"/>
      <c r="IQG13" s="657"/>
      <c r="IQH13" s="659"/>
      <c r="IQK13" s="657"/>
      <c r="IQL13" s="657"/>
      <c r="IQM13" s="657"/>
      <c r="IQN13" s="657"/>
      <c r="IQO13" s="657"/>
      <c r="IQP13" s="657"/>
      <c r="IQQ13" s="659"/>
      <c r="IQT13" s="657"/>
      <c r="IQU13" s="657"/>
      <c r="IQV13" s="657"/>
      <c r="IQW13" s="657"/>
      <c r="IQX13" s="657"/>
      <c r="IQY13" s="657"/>
      <c r="IQZ13" s="659"/>
      <c r="IRC13" s="657"/>
      <c r="IRD13" s="657"/>
      <c r="IRE13" s="657"/>
      <c r="IRF13" s="657"/>
      <c r="IRG13" s="657"/>
      <c r="IRH13" s="657"/>
      <c r="IRI13" s="659"/>
      <c r="IRL13" s="657"/>
      <c r="IRM13" s="657"/>
      <c r="IRN13" s="657"/>
      <c r="IRO13" s="657"/>
      <c r="IRP13" s="657"/>
      <c r="IRQ13" s="657"/>
      <c r="IRR13" s="659"/>
      <c r="IRU13" s="657"/>
      <c r="IRV13" s="657"/>
      <c r="IRW13" s="657"/>
      <c r="IRX13" s="657"/>
      <c r="IRY13" s="657"/>
      <c r="IRZ13" s="657"/>
      <c r="ISA13" s="659"/>
      <c r="ISD13" s="657"/>
      <c r="ISE13" s="657"/>
      <c r="ISF13" s="657"/>
      <c r="ISG13" s="657"/>
      <c r="ISH13" s="657"/>
      <c r="ISI13" s="657"/>
      <c r="ISJ13" s="659"/>
      <c r="ISM13" s="657"/>
      <c r="ISN13" s="657"/>
      <c r="ISO13" s="657"/>
      <c r="ISP13" s="657"/>
      <c r="ISQ13" s="657"/>
      <c r="ISR13" s="657"/>
      <c r="ISS13" s="659"/>
      <c r="ISV13" s="657"/>
      <c r="ISW13" s="657"/>
      <c r="ISX13" s="657"/>
      <c r="ISY13" s="657"/>
      <c r="ISZ13" s="657"/>
      <c r="ITA13" s="657"/>
      <c r="ITB13" s="659"/>
      <c r="ITE13" s="657"/>
      <c r="ITF13" s="657"/>
      <c r="ITG13" s="657"/>
      <c r="ITH13" s="657"/>
      <c r="ITI13" s="657"/>
      <c r="ITJ13" s="657"/>
      <c r="ITK13" s="659"/>
      <c r="ITN13" s="657"/>
      <c r="ITO13" s="657"/>
      <c r="ITP13" s="657"/>
      <c r="ITQ13" s="657"/>
      <c r="ITR13" s="657"/>
      <c r="ITS13" s="657"/>
      <c r="ITT13" s="659"/>
      <c r="ITW13" s="657"/>
      <c r="ITX13" s="657"/>
      <c r="ITY13" s="657"/>
      <c r="ITZ13" s="657"/>
      <c r="IUA13" s="657"/>
      <c r="IUB13" s="657"/>
      <c r="IUC13" s="659"/>
      <c r="IUF13" s="657"/>
      <c r="IUG13" s="657"/>
      <c r="IUH13" s="657"/>
      <c r="IUI13" s="657"/>
      <c r="IUJ13" s="657"/>
      <c r="IUK13" s="657"/>
      <c r="IUL13" s="659"/>
      <c r="IUO13" s="657"/>
      <c r="IUP13" s="657"/>
      <c r="IUQ13" s="657"/>
      <c r="IUR13" s="657"/>
      <c r="IUS13" s="657"/>
      <c r="IUT13" s="657"/>
      <c r="IUU13" s="659"/>
      <c r="IUX13" s="657"/>
      <c r="IUY13" s="657"/>
      <c r="IUZ13" s="657"/>
      <c r="IVA13" s="657"/>
      <c r="IVB13" s="657"/>
      <c r="IVC13" s="657"/>
      <c r="IVD13" s="659"/>
      <c r="IVG13" s="657"/>
      <c r="IVH13" s="657"/>
      <c r="IVI13" s="657"/>
      <c r="IVJ13" s="657"/>
      <c r="IVK13" s="657"/>
      <c r="IVL13" s="657"/>
      <c r="IVM13" s="659"/>
      <c r="IVP13" s="657"/>
      <c r="IVQ13" s="657"/>
      <c r="IVR13" s="657"/>
      <c r="IVS13" s="657"/>
      <c r="IVT13" s="657"/>
      <c r="IVU13" s="657"/>
      <c r="IVV13" s="659"/>
      <c r="IVY13" s="657"/>
      <c r="IVZ13" s="657"/>
      <c r="IWA13" s="657"/>
      <c r="IWB13" s="657"/>
      <c r="IWC13" s="657"/>
      <c r="IWD13" s="657"/>
      <c r="IWE13" s="659"/>
      <c r="IWH13" s="657"/>
      <c r="IWI13" s="657"/>
      <c r="IWJ13" s="657"/>
      <c r="IWK13" s="657"/>
      <c r="IWL13" s="657"/>
      <c r="IWM13" s="657"/>
      <c r="IWN13" s="659"/>
      <c r="IWQ13" s="657"/>
      <c r="IWR13" s="657"/>
      <c r="IWS13" s="657"/>
      <c r="IWT13" s="657"/>
      <c r="IWU13" s="657"/>
      <c r="IWV13" s="657"/>
      <c r="IWW13" s="659"/>
      <c r="IWZ13" s="657"/>
      <c r="IXA13" s="657"/>
      <c r="IXB13" s="657"/>
      <c r="IXC13" s="657"/>
      <c r="IXD13" s="657"/>
      <c r="IXE13" s="657"/>
      <c r="IXF13" s="659"/>
      <c r="IXI13" s="657"/>
      <c r="IXJ13" s="657"/>
      <c r="IXK13" s="657"/>
      <c r="IXL13" s="657"/>
      <c r="IXM13" s="657"/>
      <c r="IXN13" s="657"/>
      <c r="IXO13" s="659"/>
      <c r="IXR13" s="657"/>
      <c r="IXS13" s="657"/>
      <c r="IXT13" s="657"/>
      <c r="IXU13" s="657"/>
      <c r="IXV13" s="657"/>
      <c r="IXW13" s="657"/>
      <c r="IXX13" s="659"/>
      <c r="IYA13" s="657"/>
      <c r="IYB13" s="657"/>
      <c r="IYC13" s="657"/>
      <c r="IYD13" s="657"/>
      <c r="IYE13" s="657"/>
      <c r="IYF13" s="657"/>
      <c r="IYG13" s="659"/>
      <c r="IYJ13" s="657"/>
      <c r="IYK13" s="657"/>
      <c r="IYL13" s="657"/>
      <c r="IYM13" s="657"/>
      <c r="IYN13" s="657"/>
      <c r="IYO13" s="657"/>
      <c r="IYP13" s="659"/>
      <c r="IYS13" s="657"/>
      <c r="IYT13" s="657"/>
      <c r="IYU13" s="657"/>
      <c r="IYV13" s="657"/>
      <c r="IYW13" s="657"/>
      <c r="IYX13" s="657"/>
      <c r="IYY13" s="659"/>
      <c r="IZB13" s="657"/>
      <c r="IZC13" s="657"/>
      <c r="IZD13" s="657"/>
      <c r="IZE13" s="657"/>
      <c r="IZF13" s="657"/>
      <c r="IZG13" s="657"/>
      <c r="IZH13" s="659"/>
      <c r="IZK13" s="657"/>
      <c r="IZL13" s="657"/>
      <c r="IZM13" s="657"/>
      <c r="IZN13" s="657"/>
      <c r="IZO13" s="657"/>
      <c r="IZP13" s="657"/>
      <c r="IZQ13" s="659"/>
      <c r="IZT13" s="657"/>
      <c r="IZU13" s="657"/>
      <c r="IZV13" s="657"/>
      <c r="IZW13" s="657"/>
      <c r="IZX13" s="657"/>
      <c r="IZY13" s="657"/>
      <c r="IZZ13" s="659"/>
      <c r="JAC13" s="657"/>
      <c r="JAD13" s="657"/>
      <c r="JAE13" s="657"/>
      <c r="JAF13" s="657"/>
      <c r="JAG13" s="657"/>
      <c r="JAH13" s="657"/>
      <c r="JAI13" s="659"/>
      <c r="JAL13" s="657"/>
      <c r="JAM13" s="657"/>
      <c r="JAN13" s="657"/>
      <c r="JAO13" s="657"/>
      <c r="JAP13" s="657"/>
      <c r="JAQ13" s="657"/>
      <c r="JAR13" s="659"/>
      <c r="JAU13" s="657"/>
      <c r="JAV13" s="657"/>
      <c r="JAW13" s="657"/>
      <c r="JAX13" s="657"/>
      <c r="JAY13" s="657"/>
      <c r="JAZ13" s="657"/>
      <c r="JBA13" s="659"/>
      <c r="JBD13" s="657"/>
      <c r="JBE13" s="657"/>
      <c r="JBF13" s="657"/>
      <c r="JBG13" s="657"/>
      <c r="JBH13" s="657"/>
      <c r="JBI13" s="657"/>
      <c r="JBJ13" s="659"/>
      <c r="JBM13" s="657"/>
      <c r="JBN13" s="657"/>
      <c r="JBO13" s="657"/>
      <c r="JBP13" s="657"/>
      <c r="JBQ13" s="657"/>
      <c r="JBR13" s="657"/>
      <c r="JBS13" s="659"/>
      <c r="JBV13" s="657"/>
      <c r="JBW13" s="657"/>
      <c r="JBX13" s="657"/>
      <c r="JBY13" s="657"/>
      <c r="JBZ13" s="657"/>
      <c r="JCA13" s="657"/>
      <c r="JCB13" s="659"/>
      <c r="JCE13" s="657"/>
      <c r="JCF13" s="657"/>
      <c r="JCG13" s="657"/>
      <c r="JCH13" s="657"/>
      <c r="JCI13" s="657"/>
      <c r="JCJ13" s="657"/>
      <c r="JCK13" s="659"/>
      <c r="JCN13" s="657"/>
      <c r="JCO13" s="657"/>
      <c r="JCP13" s="657"/>
      <c r="JCQ13" s="657"/>
      <c r="JCR13" s="657"/>
      <c r="JCS13" s="657"/>
      <c r="JCT13" s="659"/>
      <c r="JCW13" s="657"/>
      <c r="JCX13" s="657"/>
      <c r="JCY13" s="657"/>
      <c r="JCZ13" s="657"/>
      <c r="JDA13" s="657"/>
      <c r="JDB13" s="657"/>
      <c r="JDC13" s="659"/>
      <c r="JDF13" s="657"/>
      <c r="JDG13" s="657"/>
      <c r="JDH13" s="657"/>
      <c r="JDI13" s="657"/>
      <c r="JDJ13" s="657"/>
      <c r="JDK13" s="657"/>
      <c r="JDL13" s="659"/>
      <c r="JDO13" s="657"/>
      <c r="JDP13" s="657"/>
      <c r="JDQ13" s="657"/>
      <c r="JDR13" s="657"/>
      <c r="JDS13" s="657"/>
      <c r="JDT13" s="657"/>
      <c r="JDU13" s="659"/>
      <c r="JDX13" s="657"/>
      <c r="JDY13" s="657"/>
      <c r="JDZ13" s="657"/>
      <c r="JEA13" s="657"/>
      <c r="JEB13" s="657"/>
      <c r="JEC13" s="657"/>
      <c r="JED13" s="659"/>
      <c r="JEG13" s="657"/>
      <c r="JEH13" s="657"/>
      <c r="JEI13" s="657"/>
      <c r="JEJ13" s="657"/>
      <c r="JEK13" s="657"/>
      <c r="JEL13" s="657"/>
      <c r="JEM13" s="659"/>
      <c r="JEP13" s="657"/>
      <c r="JEQ13" s="657"/>
      <c r="JER13" s="657"/>
      <c r="JES13" s="657"/>
      <c r="JET13" s="657"/>
      <c r="JEU13" s="657"/>
      <c r="JEV13" s="659"/>
      <c r="JEY13" s="657"/>
      <c r="JEZ13" s="657"/>
      <c r="JFA13" s="657"/>
      <c r="JFB13" s="657"/>
      <c r="JFC13" s="657"/>
      <c r="JFD13" s="657"/>
      <c r="JFE13" s="659"/>
      <c r="JFH13" s="657"/>
      <c r="JFI13" s="657"/>
      <c r="JFJ13" s="657"/>
      <c r="JFK13" s="657"/>
      <c r="JFL13" s="657"/>
      <c r="JFM13" s="657"/>
      <c r="JFN13" s="659"/>
      <c r="JFQ13" s="657"/>
      <c r="JFR13" s="657"/>
      <c r="JFS13" s="657"/>
      <c r="JFT13" s="657"/>
      <c r="JFU13" s="657"/>
      <c r="JFV13" s="657"/>
      <c r="JFW13" s="659"/>
      <c r="JFZ13" s="657"/>
      <c r="JGA13" s="657"/>
      <c r="JGB13" s="657"/>
      <c r="JGC13" s="657"/>
      <c r="JGD13" s="657"/>
      <c r="JGE13" s="657"/>
      <c r="JGF13" s="659"/>
      <c r="JGI13" s="657"/>
      <c r="JGJ13" s="657"/>
      <c r="JGK13" s="657"/>
      <c r="JGL13" s="657"/>
      <c r="JGM13" s="657"/>
      <c r="JGN13" s="657"/>
      <c r="JGO13" s="659"/>
      <c r="JGR13" s="657"/>
      <c r="JGS13" s="657"/>
      <c r="JGT13" s="657"/>
      <c r="JGU13" s="657"/>
      <c r="JGV13" s="657"/>
      <c r="JGW13" s="657"/>
      <c r="JGX13" s="659"/>
      <c r="JHA13" s="657"/>
      <c r="JHB13" s="657"/>
      <c r="JHC13" s="657"/>
      <c r="JHD13" s="657"/>
      <c r="JHE13" s="657"/>
      <c r="JHF13" s="657"/>
      <c r="JHG13" s="659"/>
      <c r="JHJ13" s="657"/>
      <c r="JHK13" s="657"/>
      <c r="JHL13" s="657"/>
      <c r="JHM13" s="657"/>
      <c r="JHN13" s="657"/>
      <c r="JHO13" s="657"/>
      <c r="JHP13" s="659"/>
      <c r="JHS13" s="657"/>
      <c r="JHT13" s="657"/>
      <c r="JHU13" s="657"/>
      <c r="JHV13" s="657"/>
      <c r="JHW13" s="657"/>
      <c r="JHX13" s="657"/>
      <c r="JHY13" s="659"/>
      <c r="JIB13" s="657"/>
      <c r="JIC13" s="657"/>
      <c r="JID13" s="657"/>
      <c r="JIE13" s="657"/>
      <c r="JIF13" s="657"/>
      <c r="JIG13" s="657"/>
      <c r="JIH13" s="659"/>
      <c r="JIK13" s="657"/>
      <c r="JIL13" s="657"/>
      <c r="JIM13" s="657"/>
      <c r="JIN13" s="657"/>
      <c r="JIO13" s="657"/>
      <c r="JIP13" s="657"/>
      <c r="JIQ13" s="659"/>
      <c r="JIT13" s="657"/>
      <c r="JIU13" s="657"/>
      <c r="JIV13" s="657"/>
      <c r="JIW13" s="657"/>
      <c r="JIX13" s="657"/>
      <c r="JIY13" s="657"/>
      <c r="JIZ13" s="659"/>
      <c r="JJC13" s="657"/>
      <c r="JJD13" s="657"/>
      <c r="JJE13" s="657"/>
      <c r="JJF13" s="657"/>
      <c r="JJG13" s="657"/>
      <c r="JJH13" s="657"/>
      <c r="JJI13" s="659"/>
      <c r="JJL13" s="657"/>
      <c r="JJM13" s="657"/>
      <c r="JJN13" s="657"/>
      <c r="JJO13" s="657"/>
      <c r="JJP13" s="657"/>
      <c r="JJQ13" s="657"/>
      <c r="JJR13" s="659"/>
      <c r="JJU13" s="657"/>
      <c r="JJV13" s="657"/>
      <c r="JJW13" s="657"/>
      <c r="JJX13" s="657"/>
      <c r="JJY13" s="657"/>
      <c r="JJZ13" s="657"/>
      <c r="JKA13" s="659"/>
      <c r="JKD13" s="657"/>
      <c r="JKE13" s="657"/>
      <c r="JKF13" s="657"/>
      <c r="JKG13" s="657"/>
      <c r="JKH13" s="657"/>
      <c r="JKI13" s="657"/>
      <c r="JKJ13" s="659"/>
      <c r="JKM13" s="657"/>
      <c r="JKN13" s="657"/>
      <c r="JKO13" s="657"/>
      <c r="JKP13" s="657"/>
      <c r="JKQ13" s="657"/>
      <c r="JKR13" s="657"/>
      <c r="JKS13" s="659"/>
      <c r="JKV13" s="657"/>
      <c r="JKW13" s="657"/>
      <c r="JKX13" s="657"/>
      <c r="JKY13" s="657"/>
      <c r="JKZ13" s="657"/>
      <c r="JLA13" s="657"/>
      <c r="JLB13" s="659"/>
      <c r="JLE13" s="657"/>
      <c r="JLF13" s="657"/>
      <c r="JLG13" s="657"/>
      <c r="JLH13" s="657"/>
      <c r="JLI13" s="657"/>
      <c r="JLJ13" s="657"/>
      <c r="JLK13" s="659"/>
      <c r="JLN13" s="657"/>
      <c r="JLO13" s="657"/>
      <c r="JLP13" s="657"/>
      <c r="JLQ13" s="657"/>
      <c r="JLR13" s="657"/>
      <c r="JLS13" s="657"/>
      <c r="JLT13" s="659"/>
      <c r="JLW13" s="657"/>
      <c r="JLX13" s="657"/>
      <c r="JLY13" s="657"/>
      <c r="JLZ13" s="657"/>
      <c r="JMA13" s="657"/>
      <c r="JMB13" s="657"/>
      <c r="JMC13" s="659"/>
      <c r="JMF13" s="657"/>
      <c r="JMG13" s="657"/>
      <c r="JMH13" s="657"/>
      <c r="JMI13" s="657"/>
      <c r="JMJ13" s="657"/>
      <c r="JMK13" s="657"/>
      <c r="JML13" s="659"/>
      <c r="JMO13" s="657"/>
      <c r="JMP13" s="657"/>
      <c r="JMQ13" s="657"/>
      <c r="JMR13" s="657"/>
      <c r="JMS13" s="657"/>
      <c r="JMT13" s="657"/>
      <c r="JMU13" s="659"/>
      <c r="JMX13" s="657"/>
      <c r="JMY13" s="657"/>
      <c r="JMZ13" s="657"/>
      <c r="JNA13" s="657"/>
      <c r="JNB13" s="657"/>
      <c r="JNC13" s="657"/>
      <c r="JND13" s="659"/>
      <c r="JNG13" s="657"/>
      <c r="JNH13" s="657"/>
      <c r="JNI13" s="657"/>
      <c r="JNJ13" s="657"/>
      <c r="JNK13" s="657"/>
      <c r="JNL13" s="657"/>
      <c r="JNM13" s="659"/>
      <c r="JNP13" s="657"/>
      <c r="JNQ13" s="657"/>
      <c r="JNR13" s="657"/>
      <c r="JNS13" s="657"/>
      <c r="JNT13" s="657"/>
      <c r="JNU13" s="657"/>
      <c r="JNV13" s="659"/>
      <c r="JNY13" s="657"/>
      <c r="JNZ13" s="657"/>
      <c r="JOA13" s="657"/>
      <c r="JOB13" s="657"/>
      <c r="JOC13" s="657"/>
      <c r="JOD13" s="657"/>
      <c r="JOE13" s="659"/>
      <c r="JOH13" s="657"/>
      <c r="JOI13" s="657"/>
      <c r="JOJ13" s="657"/>
      <c r="JOK13" s="657"/>
      <c r="JOL13" s="657"/>
      <c r="JOM13" s="657"/>
      <c r="JON13" s="659"/>
      <c r="JOQ13" s="657"/>
      <c r="JOR13" s="657"/>
      <c r="JOS13" s="657"/>
      <c r="JOT13" s="657"/>
      <c r="JOU13" s="657"/>
      <c r="JOV13" s="657"/>
      <c r="JOW13" s="659"/>
      <c r="JOZ13" s="657"/>
      <c r="JPA13" s="657"/>
      <c r="JPB13" s="657"/>
      <c r="JPC13" s="657"/>
      <c r="JPD13" s="657"/>
      <c r="JPE13" s="657"/>
      <c r="JPF13" s="659"/>
      <c r="JPI13" s="657"/>
      <c r="JPJ13" s="657"/>
      <c r="JPK13" s="657"/>
      <c r="JPL13" s="657"/>
      <c r="JPM13" s="657"/>
      <c r="JPN13" s="657"/>
      <c r="JPO13" s="659"/>
      <c r="JPR13" s="657"/>
      <c r="JPS13" s="657"/>
      <c r="JPT13" s="657"/>
      <c r="JPU13" s="657"/>
      <c r="JPV13" s="657"/>
      <c r="JPW13" s="657"/>
      <c r="JPX13" s="659"/>
      <c r="JQA13" s="657"/>
      <c r="JQB13" s="657"/>
      <c r="JQC13" s="657"/>
      <c r="JQD13" s="657"/>
      <c r="JQE13" s="657"/>
      <c r="JQF13" s="657"/>
      <c r="JQG13" s="659"/>
      <c r="JQJ13" s="657"/>
      <c r="JQK13" s="657"/>
      <c r="JQL13" s="657"/>
      <c r="JQM13" s="657"/>
      <c r="JQN13" s="657"/>
      <c r="JQO13" s="657"/>
      <c r="JQP13" s="659"/>
      <c r="JQS13" s="657"/>
      <c r="JQT13" s="657"/>
      <c r="JQU13" s="657"/>
      <c r="JQV13" s="657"/>
      <c r="JQW13" s="657"/>
      <c r="JQX13" s="657"/>
      <c r="JQY13" s="659"/>
      <c r="JRB13" s="657"/>
      <c r="JRC13" s="657"/>
      <c r="JRD13" s="657"/>
      <c r="JRE13" s="657"/>
      <c r="JRF13" s="657"/>
      <c r="JRG13" s="657"/>
      <c r="JRH13" s="659"/>
      <c r="JRK13" s="657"/>
      <c r="JRL13" s="657"/>
      <c r="JRM13" s="657"/>
      <c r="JRN13" s="657"/>
      <c r="JRO13" s="657"/>
      <c r="JRP13" s="657"/>
      <c r="JRQ13" s="659"/>
      <c r="JRT13" s="657"/>
      <c r="JRU13" s="657"/>
      <c r="JRV13" s="657"/>
      <c r="JRW13" s="657"/>
      <c r="JRX13" s="657"/>
      <c r="JRY13" s="657"/>
      <c r="JRZ13" s="659"/>
      <c r="JSC13" s="657"/>
      <c r="JSD13" s="657"/>
      <c r="JSE13" s="657"/>
      <c r="JSF13" s="657"/>
      <c r="JSG13" s="657"/>
      <c r="JSH13" s="657"/>
      <c r="JSI13" s="659"/>
      <c r="JSL13" s="657"/>
      <c r="JSM13" s="657"/>
      <c r="JSN13" s="657"/>
      <c r="JSO13" s="657"/>
      <c r="JSP13" s="657"/>
      <c r="JSQ13" s="657"/>
      <c r="JSR13" s="659"/>
      <c r="JSU13" s="657"/>
      <c r="JSV13" s="657"/>
      <c r="JSW13" s="657"/>
      <c r="JSX13" s="657"/>
      <c r="JSY13" s="657"/>
      <c r="JSZ13" s="657"/>
      <c r="JTA13" s="659"/>
      <c r="JTD13" s="657"/>
      <c r="JTE13" s="657"/>
      <c r="JTF13" s="657"/>
      <c r="JTG13" s="657"/>
      <c r="JTH13" s="657"/>
      <c r="JTI13" s="657"/>
      <c r="JTJ13" s="659"/>
      <c r="JTM13" s="657"/>
      <c r="JTN13" s="657"/>
      <c r="JTO13" s="657"/>
      <c r="JTP13" s="657"/>
      <c r="JTQ13" s="657"/>
      <c r="JTR13" s="657"/>
      <c r="JTS13" s="659"/>
      <c r="JTV13" s="657"/>
      <c r="JTW13" s="657"/>
      <c r="JTX13" s="657"/>
      <c r="JTY13" s="657"/>
      <c r="JTZ13" s="657"/>
      <c r="JUA13" s="657"/>
      <c r="JUB13" s="659"/>
      <c r="JUE13" s="657"/>
      <c r="JUF13" s="657"/>
      <c r="JUG13" s="657"/>
      <c r="JUH13" s="657"/>
      <c r="JUI13" s="657"/>
      <c r="JUJ13" s="657"/>
      <c r="JUK13" s="659"/>
      <c r="JUN13" s="657"/>
      <c r="JUO13" s="657"/>
      <c r="JUP13" s="657"/>
      <c r="JUQ13" s="657"/>
      <c r="JUR13" s="657"/>
      <c r="JUS13" s="657"/>
      <c r="JUT13" s="659"/>
      <c r="JUW13" s="657"/>
      <c r="JUX13" s="657"/>
      <c r="JUY13" s="657"/>
      <c r="JUZ13" s="657"/>
      <c r="JVA13" s="657"/>
      <c r="JVB13" s="657"/>
      <c r="JVC13" s="659"/>
      <c r="JVF13" s="657"/>
      <c r="JVG13" s="657"/>
      <c r="JVH13" s="657"/>
      <c r="JVI13" s="657"/>
      <c r="JVJ13" s="657"/>
      <c r="JVK13" s="657"/>
      <c r="JVL13" s="659"/>
      <c r="JVO13" s="657"/>
      <c r="JVP13" s="657"/>
      <c r="JVQ13" s="657"/>
      <c r="JVR13" s="657"/>
      <c r="JVS13" s="657"/>
      <c r="JVT13" s="657"/>
      <c r="JVU13" s="659"/>
      <c r="JVX13" s="657"/>
      <c r="JVY13" s="657"/>
      <c r="JVZ13" s="657"/>
      <c r="JWA13" s="657"/>
      <c r="JWB13" s="657"/>
      <c r="JWC13" s="657"/>
      <c r="JWD13" s="659"/>
      <c r="JWG13" s="657"/>
      <c r="JWH13" s="657"/>
      <c r="JWI13" s="657"/>
      <c r="JWJ13" s="657"/>
      <c r="JWK13" s="657"/>
      <c r="JWL13" s="657"/>
      <c r="JWM13" s="659"/>
      <c r="JWP13" s="657"/>
      <c r="JWQ13" s="657"/>
      <c r="JWR13" s="657"/>
      <c r="JWS13" s="657"/>
      <c r="JWT13" s="657"/>
      <c r="JWU13" s="657"/>
      <c r="JWV13" s="659"/>
      <c r="JWY13" s="657"/>
      <c r="JWZ13" s="657"/>
      <c r="JXA13" s="657"/>
      <c r="JXB13" s="657"/>
      <c r="JXC13" s="657"/>
      <c r="JXD13" s="657"/>
      <c r="JXE13" s="659"/>
      <c r="JXH13" s="657"/>
      <c r="JXI13" s="657"/>
      <c r="JXJ13" s="657"/>
      <c r="JXK13" s="657"/>
      <c r="JXL13" s="657"/>
      <c r="JXM13" s="657"/>
      <c r="JXN13" s="659"/>
      <c r="JXQ13" s="657"/>
      <c r="JXR13" s="657"/>
      <c r="JXS13" s="657"/>
      <c r="JXT13" s="657"/>
      <c r="JXU13" s="657"/>
      <c r="JXV13" s="657"/>
      <c r="JXW13" s="659"/>
      <c r="JXZ13" s="657"/>
      <c r="JYA13" s="657"/>
      <c r="JYB13" s="657"/>
      <c r="JYC13" s="657"/>
      <c r="JYD13" s="657"/>
      <c r="JYE13" s="657"/>
      <c r="JYF13" s="659"/>
      <c r="JYI13" s="657"/>
      <c r="JYJ13" s="657"/>
      <c r="JYK13" s="657"/>
      <c r="JYL13" s="657"/>
      <c r="JYM13" s="657"/>
      <c r="JYN13" s="657"/>
      <c r="JYO13" s="659"/>
      <c r="JYR13" s="657"/>
      <c r="JYS13" s="657"/>
      <c r="JYT13" s="657"/>
      <c r="JYU13" s="657"/>
      <c r="JYV13" s="657"/>
      <c r="JYW13" s="657"/>
      <c r="JYX13" s="659"/>
      <c r="JZA13" s="657"/>
      <c r="JZB13" s="657"/>
      <c r="JZC13" s="657"/>
      <c r="JZD13" s="657"/>
      <c r="JZE13" s="657"/>
      <c r="JZF13" s="657"/>
      <c r="JZG13" s="659"/>
      <c r="JZJ13" s="657"/>
      <c r="JZK13" s="657"/>
      <c r="JZL13" s="657"/>
      <c r="JZM13" s="657"/>
      <c r="JZN13" s="657"/>
      <c r="JZO13" s="657"/>
      <c r="JZP13" s="659"/>
      <c r="JZS13" s="657"/>
      <c r="JZT13" s="657"/>
      <c r="JZU13" s="657"/>
      <c r="JZV13" s="657"/>
      <c r="JZW13" s="657"/>
      <c r="JZX13" s="657"/>
      <c r="JZY13" s="659"/>
      <c r="KAB13" s="657"/>
      <c r="KAC13" s="657"/>
      <c r="KAD13" s="657"/>
      <c r="KAE13" s="657"/>
      <c r="KAF13" s="657"/>
      <c r="KAG13" s="657"/>
      <c r="KAH13" s="659"/>
      <c r="KAK13" s="657"/>
      <c r="KAL13" s="657"/>
      <c r="KAM13" s="657"/>
      <c r="KAN13" s="657"/>
      <c r="KAO13" s="657"/>
      <c r="KAP13" s="657"/>
      <c r="KAQ13" s="659"/>
      <c r="KAT13" s="657"/>
      <c r="KAU13" s="657"/>
      <c r="KAV13" s="657"/>
      <c r="KAW13" s="657"/>
      <c r="KAX13" s="657"/>
      <c r="KAY13" s="657"/>
      <c r="KAZ13" s="659"/>
      <c r="KBC13" s="657"/>
      <c r="KBD13" s="657"/>
      <c r="KBE13" s="657"/>
      <c r="KBF13" s="657"/>
      <c r="KBG13" s="657"/>
      <c r="KBH13" s="657"/>
      <c r="KBI13" s="659"/>
      <c r="KBL13" s="657"/>
      <c r="KBM13" s="657"/>
      <c r="KBN13" s="657"/>
      <c r="KBO13" s="657"/>
      <c r="KBP13" s="657"/>
      <c r="KBQ13" s="657"/>
      <c r="KBR13" s="659"/>
      <c r="KBU13" s="657"/>
      <c r="KBV13" s="657"/>
      <c r="KBW13" s="657"/>
      <c r="KBX13" s="657"/>
      <c r="KBY13" s="657"/>
      <c r="KBZ13" s="657"/>
      <c r="KCA13" s="659"/>
      <c r="KCD13" s="657"/>
      <c r="KCE13" s="657"/>
      <c r="KCF13" s="657"/>
      <c r="KCG13" s="657"/>
      <c r="KCH13" s="657"/>
      <c r="KCI13" s="657"/>
      <c r="KCJ13" s="659"/>
      <c r="KCM13" s="657"/>
      <c r="KCN13" s="657"/>
      <c r="KCO13" s="657"/>
      <c r="KCP13" s="657"/>
      <c r="KCQ13" s="657"/>
      <c r="KCR13" s="657"/>
      <c r="KCS13" s="659"/>
      <c r="KCV13" s="657"/>
      <c r="KCW13" s="657"/>
      <c r="KCX13" s="657"/>
      <c r="KCY13" s="657"/>
      <c r="KCZ13" s="657"/>
      <c r="KDA13" s="657"/>
      <c r="KDB13" s="659"/>
      <c r="KDE13" s="657"/>
      <c r="KDF13" s="657"/>
      <c r="KDG13" s="657"/>
      <c r="KDH13" s="657"/>
      <c r="KDI13" s="657"/>
      <c r="KDJ13" s="657"/>
      <c r="KDK13" s="659"/>
      <c r="KDN13" s="657"/>
      <c r="KDO13" s="657"/>
      <c r="KDP13" s="657"/>
      <c r="KDQ13" s="657"/>
      <c r="KDR13" s="657"/>
      <c r="KDS13" s="657"/>
      <c r="KDT13" s="659"/>
      <c r="KDW13" s="657"/>
      <c r="KDX13" s="657"/>
      <c r="KDY13" s="657"/>
      <c r="KDZ13" s="657"/>
      <c r="KEA13" s="657"/>
      <c r="KEB13" s="657"/>
      <c r="KEC13" s="659"/>
      <c r="KEF13" s="657"/>
      <c r="KEG13" s="657"/>
      <c r="KEH13" s="657"/>
      <c r="KEI13" s="657"/>
      <c r="KEJ13" s="657"/>
      <c r="KEK13" s="657"/>
      <c r="KEL13" s="659"/>
      <c r="KEO13" s="657"/>
      <c r="KEP13" s="657"/>
      <c r="KEQ13" s="657"/>
      <c r="KER13" s="657"/>
      <c r="KES13" s="657"/>
      <c r="KET13" s="657"/>
      <c r="KEU13" s="659"/>
      <c r="KEX13" s="657"/>
      <c r="KEY13" s="657"/>
      <c r="KEZ13" s="657"/>
      <c r="KFA13" s="657"/>
      <c r="KFB13" s="657"/>
      <c r="KFC13" s="657"/>
      <c r="KFD13" s="659"/>
      <c r="KFG13" s="657"/>
      <c r="KFH13" s="657"/>
      <c r="KFI13" s="657"/>
      <c r="KFJ13" s="657"/>
      <c r="KFK13" s="657"/>
      <c r="KFL13" s="657"/>
      <c r="KFM13" s="659"/>
      <c r="KFP13" s="657"/>
      <c r="KFQ13" s="657"/>
      <c r="KFR13" s="657"/>
      <c r="KFS13" s="657"/>
      <c r="KFT13" s="657"/>
      <c r="KFU13" s="657"/>
      <c r="KFV13" s="659"/>
      <c r="KFY13" s="657"/>
      <c r="KFZ13" s="657"/>
      <c r="KGA13" s="657"/>
      <c r="KGB13" s="657"/>
      <c r="KGC13" s="657"/>
      <c r="KGD13" s="657"/>
      <c r="KGE13" s="659"/>
      <c r="KGH13" s="657"/>
      <c r="KGI13" s="657"/>
      <c r="KGJ13" s="657"/>
      <c r="KGK13" s="657"/>
      <c r="KGL13" s="657"/>
      <c r="KGM13" s="657"/>
      <c r="KGN13" s="659"/>
      <c r="KGQ13" s="657"/>
      <c r="KGR13" s="657"/>
      <c r="KGS13" s="657"/>
      <c r="KGT13" s="657"/>
      <c r="KGU13" s="657"/>
      <c r="KGV13" s="657"/>
      <c r="KGW13" s="659"/>
      <c r="KGZ13" s="657"/>
      <c r="KHA13" s="657"/>
      <c r="KHB13" s="657"/>
      <c r="KHC13" s="657"/>
      <c r="KHD13" s="657"/>
      <c r="KHE13" s="657"/>
      <c r="KHF13" s="659"/>
      <c r="KHI13" s="657"/>
      <c r="KHJ13" s="657"/>
      <c r="KHK13" s="657"/>
      <c r="KHL13" s="657"/>
      <c r="KHM13" s="657"/>
      <c r="KHN13" s="657"/>
      <c r="KHO13" s="659"/>
      <c r="KHR13" s="657"/>
      <c r="KHS13" s="657"/>
      <c r="KHT13" s="657"/>
      <c r="KHU13" s="657"/>
      <c r="KHV13" s="657"/>
      <c r="KHW13" s="657"/>
      <c r="KHX13" s="659"/>
      <c r="KIA13" s="657"/>
      <c r="KIB13" s="657"/>
      <c r="KIC13" s="657"/>
      <c r="KID13" s="657"/>
      <c r="KIE13" s="657"/>
      <c r="KIF13" s="657"/>
      <c r="KIG13" s="659"/>
      <c r="KIJ13" s="657"/>
      <c r="KIK13" s="657"/>
      <c r="KIL13" s="657"/>
      <c r="KIM13" s="657"/>
      <c r="KIN13" s="657"/>
      <c r="KIO13" s="657"/>
      <c r="KIP13" s="659"/>
      <c r="KIS13" s="657"/>
      <c r="KIT13" s="657"/>
      <c r="KIU13" s="657"/>
      <c r="KIV13" s="657"/>
      <c r="KIW13" s="657"/>
      <c r="KIX13" s="657"/>
      <c r="KIY13" s="659"/>
      <c r="KJB13" s="657"/>
      <c r="KJC13" s="657"/>
      <c r="KJD13" s="657"/>
      <c r="KJE13" s="657"/>
      <c r="KJF13" s="657"/>
      <c r="KJG13" s="657"/>
      <c r="KJH13" s="659"/>
      <c r="KJK13" s="657"/>
      <c r="KJL13" s="657"/>
      <c r="KJM13" s="657"/>
      <c r="KJN13" s="657"/>
      <c r="KJO13" s="657"/>
      <c r="KJP13" s="657"/>
      <c r="KJQ13" s="659"/>
      <c r="KJT13" s="657"/>
      <c r="KJU13" s="657"/>
      <c r="KJV13" s="657"/>
      <c r="KJW13" s="657"/>
      <c r="KJX13" s="657"/>
      <c r="KJY13" s="657"/>
      <c r="KJZ13" s="659"/>
      <c r="KKC13" s="657"/>
      <c r="KKD13" s="657"/>
      <c r="KKE13" s="657"/>
      <c r="KKF13" s="657"/>
      <c r="KKG13" s="657"/>
      <c r="KKH13" s="657"/>
      <c r="KKI13" s="659"/>
      <c r="KKL13" s="657"/>
      <c r="KKM13" s="657"/>
      <c r="KKN13" s="657"/>
      <c r="KKO13" s="657"/>
      <c r="KKP13" s="657"/>
      <c r="KKQ13" s="657"/>
      <c r="KKR13" s="659"/>
      <c r="KKU13" s="657"/>
      <c r="KKV13" s="657"/>
      <c r="KKW13" s="657"/>
      <c r="KKX13" s="657"/>
      <c r="KKY13" s="657"/>
      <c r="KKZ13" s="657"/>
      <c r="KLA13" s="659"/>
      <c r="KLD13" s="657"/>
      <c r="KLE13" s="657"/>
      <c r="KLF13" s="657"/>
      <c r="KLG13" s="657"/>
      <c r="KLH13" s="657"/>
      <c r="KLI13" s="657"/>
      <c r="KLJ13" s="659"/>
      <c r="KLM13" s="657"/>
      <c r="KLN13" s="657"/>
      <c r="KLO13" s="657"/>
      <c r="KLP13" s="657"/>
      <c r="KLQ13" s="657"/>
      <c r="KLR13" s="657"/>
      <c r="KLS13" s="659"/>
      <c r="KLV13" s="657"/>
      <c r="KLW13" s="657"/>
      <c r="KLX13" s="657"/>
      <c r="KLY13" s="657"/>
      <c r="KLZ13" s="657"/>
      <c r="KMA13" s="657"/>
      <c r="KMB13" s="659"/>
      <c r="KME13" s="657"/>
      <c r="KMF13" s="657"/>
      <c r="KMG13" s="657"/>
      <c r="KMH13" s="657"/>
      <c r="KMI13" s="657"/>
      <c r="KMJ13" s="657"/>
      <c r="KMK13" s="659"/>
      <c r="KMN13" s="657"/>
      <c r="KMO13" s="657"/>
      <c r="KMP13" s="657"/>
      <c r="KMQ13" s="657"/>
      <c r="KMR13" s="657"/>
      <c r="KMS13" s="657"/>
      <c r="KMT13" s="659"/>
      <c r="KMW13" s="657"/>
      <c r="KMX13" s="657"/>
      <c r="KMY13" s="657"/>
      <c r="KMZ13" s="657"/>
      <c r="KNA13" s="657"/>
      <c r="KNB13" s="657"/>
      <c r="KNC13" s="659"/>
      <c r="KNF13" s="657"/>
      <c r="KNG13" s="657"/>
      <c r="KNH13" s="657"/>
      <c r="KNI13" s="657"/>
      <c r="KNJ13" s="657"/>
      <c r="KNK13" s="657"/>
      <c r="KNL13" s="659"/>
      <c r="KNO13" s="657"/>
      <c r="KNP13" s="657"/>
      <c r="KNQ13" s="657"/>
      <c r="KNR13" s="657"/>
      <c r="KNS13" s="657"/>
      <c r="KNT13" s="657"/>
      <c r="KNU13" s="659"/>
      <c r="KNX13" s="657"/>
      <c r="KNY13" s="657"/>
      <c r="KNZ13" s="657"/>
      <c r="KOA13" s="657"/>
      <c r="KOB13" s="657"/>
      <c r="KOC13" s="657"/>
      <c r="KOD13" s="659"/>
      <c r="KOG13" s="657"/>
      <c r="KOH13" s="657"/>
      <c r="KOI13" s="657"/>
      <c r="KOJ13" s="657"/>
      <c r="KOK13" s="657"/>
      <c r="KOL13" s="657"/>
      <c r="KOM13" s="659"/>
      <c r="KOP13" s="657"/>
      <c r="KOQ13" s="657"/>
      <c r="KOR13" s="657"/>
      <c r="KOS13" s="657"/>
      <c r="KOT13" s="657"/>
      <c r="KOU13" s="657"/>
      <c r="KOV13" s="659"/>
      <c r="KOY13" s="657"/>
      <c r="KOZ13" s="657"/>
      <c r="KPA13" s="657"/>
      <c r="KPB13" s="657"/>
      <c r="KPC13" s="657"/>
      <c r="KPD13" s="657"/>
      <c r="KPE13" s="659"/>
      <c r="KPH13" s="657"/>
      <c r="KPI13" s="657"/>
      <c r="KPJ13" s="657"/>
      <c r="KPK13" s="657"/>
      <c r="KPL13" s="657"/>
      <c r="KPM13" s="657"/>
      <c r="KPN13" s="659"/>
      <c r="KPQ13" s="657"/>
      <c r="KPR13" s="657"/>
      <c r="KPS13" s="657"/>
      <c r="KPT13" s="657"/>
      <c r="KPU13" s="657"/>
      <c r="KPV13" s="657"/>
      <c r="KPW13" s="659"/>
      <c r="KPZ13" s="657"/>
      <c r="KQA13" s="657"/>
      <c r="KQB13" s="657"/>
      <c r="KQC13" s="657"/>
      <c r="KQD13" s="657"/>
      <c r="KQE13" s="657"/>
      <c r="KQF13" s="659"/>
      <c r="KQI13" s="657"/>
      <c r="KQJ13" s="657"/>
      <c r="KQK13" s="657"/>
      <c r="KQL13" s="657"/>
      <c r="KQM13" s="657"/>
      <c r="KQN13" s="657"/>
      <c r="KQO13" s="659"/>
      <c r="KQR13" s="657"/>
      <c r="KQS13" s="657"/>
      <c r="KQT13" s="657"/>
      <c r="KQU13" s="657"/>
      <c r="KQV13" s="657"/>
      <c r="KQW13" s="657"/>
      <c r="KQX13" s="659"/>
      <c r="KRA13" s="657"/>
      <c r="KRB13" s="657"/>
      <c r="KRC13" s="657"/>
      <c r="KRD13" s="657"/>
      <c r="KRE13" s="657"/>
      <c r="KRF13" s="657"/>
      <c r="KRG13" s="659"/>
      <c r="KRJ13" s="657"/>
      <c r="KRK13" s="657"/>
      <c r="KRL13" s="657"/>
      <c r="KRM13" s="657"/>
      <c r="KRN13" s="657"/>
      <c r="KRO13" s="657"/>
      <c r="KRP13" s="659"/>
      <c r="KRS13" s="657"/>
      <c r="KRT13" s="657"/>
      <c r="KRU13" s="657"/>
      <c r="KRV13" s="657"/>
      <c r="KRW13" s="657"/>
      <c r="KRX13" s="657"/>
      <c r="KRY13" s="659"/>
      <c r="KSB13" s="657"/>
      <c r="KSC13" s="657"/>
      <c r="KSD13" s="657"/>
      <c r="KSE13" s="657"/>
      <c r="KSF13" s="657"/>
      <c r="KSG13" s="657"/>
      <c r="KSH13" s="659"/>
      <c r="KSK13" s="657"/>
      <c r="KSL13" s="657"/>
      <c r="KSM13" s="657"/>
      <c r="KSN13" s="657"/>
      <c r="KSO13" s="657"/>
      <c r="KSP13" s="657"/>
      <c r="KSQ13" s="659"/>
      <c r="KST13" s="657"/>
      <c r="KSU13" s="657"/>
      <c r="KSV13" s="657"/>
      <c r="KSW13" s="657"/>
      <c r="KSX13" s="657"/>
      <c r="KSY13" s="657"/>
      <c r="KSZ13" s="659"/>
      <c r="KTC13" s="657"/>
      <c r="KTD13" s="657"/>
      <c r="KTE13" s="657"/>
      <c r="KTF13" s="657"/>
      <c r="KTG13" s="657"/>
      <c r="KTH13" s="657"/>
      <c r="KTI13" s="659"/>
      <c r="KTL13" s="657"/>
      <c r="KTM13" s="657"/>
      <c r="KTN13" s="657"/>
      <c r="KTO13" s="657"/>
      <c r="KTP13" s="657"/>
      <c r="KTQ13" s="657"/>
      <c r="KTR13" s="659"/>
      <c r="KTU13" s="657"/>
      <c r="KTV13" s="657"/>
      <c r="KTW13" s="657"/>
      <c r="KTX13" s="657"/>
      <c r="KTY13" s="657"/>
      <c r="KTZ13" s="657"/>
      <c r="KUA13" s="659"/>
      <c r="KUD13" s="657"/>
      <c r="KUE13" s="657"/>
      <c r="KUF13" s="657"/>
      <c r="KUG13" s="657"/>
      <c r="KUH13" s="657"/>
      <c r="KUI13" s="657"/>
      <c r="KUJ13" s="659"/>
      <c r="KUM13" s="657"/>
      <c r="KUN13" s="657"/>
      <c r="KUO13" s="657"/>
      <c r="KUP13" s="657"/>
      <c r="KUQ13" s="657"/>
      <c r="KUR13" s="657"/>
      <c r="KUS13" s="659"/>
      <c r="KUV13" s="657"/>
      <c r="KUW13" s="657"/>
      <c r="KUX13" s="657"/>
      <c r="KUY13" s="657"/>
      <c r="KUZ13" s="657"/>
      <c r="KVA13" s="657"/>
      <c r="KVB13" s="659"/>
      <c r="KVE13" s="657"/>
      <c r="KVF13" s="657"/>
      <c r="KVG13" s="657"/>
      <c r="KVH13" s="657"/>
      <c r="KVI13" s="657"/>
      <c r="KVJ13" s="657"/>
      <c r="KVK13" s="659"/>
      <c r="KVN13" s="657"/>
      <c r="KVO13" s="657"/>
      <c r="KVP13" s="657"/>
      <c r="KVQ13" s="657"/>
      <c r="KVR13" s="657"/>
      <c r="KVS13" s="657"/>
      <c r="KVT13" s="659"/>
      <c r="KVW13" s="657"/>
      <c r="KVX13" s="657"/>
      <c r="KVY13" s="657"/>
      <c r="KVZ13" s="657"/>
      <c r="KWA13" s="657"/>
      <c r="KWB13" s="657"/>
      <c r="KWC13" s="659"/>
      <c r="KWF13" s="657"/>
      <c r="KWG13" s="657"/>
      <c r="KWH13" s="657"/>
      <c r="KWI13" s="657"/>
      <c r="KWJ13" s="657"/>
      <c r="KWK13" s="657"/>
      <c r="KWL13" s="659"/>
      <c r="KWO13" s="657"/>
      <c r="KWP13" s="657"/>
      <c r="KWQ13" s="657"/>
      <c r="KWR13" s="657"/>
      <c r="KWS13" s="657"/>
      <c r="KWT13" s="657"/>
      <c r="KWU13" s="659"/>
      <c r="KWX13" s="657"/>
      <c r="KWY13" s="657"/>
      <c r="KWZ13" s="657"/>
      <c r="KXA13" s="657"/>
      <c r="KXB13" s="657"/>
      <c r="KXC13" s="657"/>
      <c r="KXD13" s="659"/>
      <c r="KXG13" s="657"/>
      <c r="KXH13" s="657"/>
      <c r="KXI13" s="657"/>
      <c r="KXJ13" s="657"/>
      <c r="KXK13" s="657"/>
      <c r="KXL13" s="657"/>
      <c r="KXM13" s="659"/>
      <c r="KXP13" s="657"/>
      <c r="KXQ13" s="657"/>
      <c r="KXR13" s="657"/>
      <c r="KXS13" s="657"/>
      <c r="KXT13" s="657"/>
      <c r="KXU13" s="657"/>
      <c r="KXV13" s="659"/>
      <c r="KXY13" s="657"/>
      <c r="KXZ13" s="657"/>
      <c r="KYA13" s="657"/>
      <c r="KYB13" s="657"/>
      <c r="KYC13" s="657"/>
      <c r="KYD13" s="657"/>
      <c r="KYE13" s="659"/>
      <c r="KYH13" s="657"/>
      <c r="KYI13" s="657"/>
      <c r="KYJ13" s="657"/>
      <c r="KYK13" s="657"/>
      <c r="KYL13" s="657"/>
      <c r="KYM13" s="657"/>
      <c r="KYN13" s="659"/>
      <c r="KYQ13" s="657"/>
      <c r="KYR13" s="657"/>
      <c r="KYS13" s="657"/>
      <c r="KYT13" s="657"/>
      <c r="KYU13" s="657"/>
      <c r="KYV13" s="657"/>
      <c r="KYW13" s="659"/>
      <c r="KYZ13" s="657"/>
      <c r="KZA13" s="657"/>
      <c r="KZB13" s="657"/>
      <c r="KZC13" s="657"/>
      <c r="KZD13" s="657"/>
      <c r="KZE13" s="657"/>
      <c r="KZF13" s="659"/>
      <c r="KZI13" s="657"/>
      <c r="KZJ13" s="657"/>
      <c r="KZK13" s="657"/>
      <c r="KZL13" s="657"/>
      <c r="KZM13" s="657"/>
      <c r="KZN13" s="657"/>
      <c r="KZO13" s="659"/>
      <c r="KZR13" s="657"/>
      <c r="KZS13" s="657"/>
      <c r="KZT13" s="657"/>
      <c r="KZU13" s="657"/>
      <c r="KZV13" s="657"/>
      <c r="KZW13" s="657"/>
      <c r="KZX13" s="659"/>
      <c r="LAA13" s="657"/>
      <c r="LAB13" s="657"/>
      <c r="LAC13" s="657"/>
      <c r="LAD13" s="657"/>
      <c r="LAE13" s="657"/>
      <c r="LAF13" s="657"/>
      <c r="LAG13" s="659"/>
      <c r="LAJ13" s="657"/>
      <c r="LAK13" s="657"/>
      <c r="LAL13" s="657"/>
      <c r="LAM13" s="657"/>
      <c r="LAN13" s="657"/>
      <c r="LAO13" s="657"/>
      <c r="LAP13" s="659"/>
      <c r="LAS13" s="657"/>
      <c r="LAT13" s="657"/>
      <c r="LAU13" s="657"/>
      <c r="LAV13" s="657"/>
      <c r="LAW13" s="657"/>
      <c r="LAX13" s="657"/>
      <c r="LAY13" s="659"/>
      <c r="LBB13" s="657"/>
      <c r="LBC13" s="657"/>
      <c r="LBD13" s="657"/>
      <c r="LBE13" s="657"/>
      <c r="LBF13" s="657"/>
      <c r="LBG13" s="657"/>
      <c r="LBH13" s="659"/>
      <c r="LBK13" s="657"/>
      <c r="LBL13" s="657"/>
      <c r="LBM13" s="657"/>
      <c r="LBN13" s="657"/>
      <c r="LBO13" s="657"/>
      <c r="LBP13" s="657"/>
      <c r="LBQ13" s="659"/>
      <c r="LBT13" s="657"/>
      <c r="LBU13" s="657"/>
      <c r="LBV13" s="657"/>
      <c r="LBW13" s="657"/>
      <c r="LBX13" s="657"/>
      <c r="LBY13" s="657"/>
      <c r="LBZ13" s="659"/>
      <c r="LCC13" s="657"/>
      <c r="LCD13" s="657"/>
      <c r="LCE13" s="657"/>
      <c r="LCF13" s="657"/>
      <c r="LCG13" s="657"/>
      <c r="LCH13" s="657"/>
      <c r="LCI13" s="659"/>
      <c r="LCL13" s="657"/>
      <c r="LCM13" s="657"/>
      <c r="LCN13" s="657"/>
      <c r="LCO13" s="657"/>
      <c r="LCP13" s="657"/>
      <c r="LCQ13" s="657"/>
      <c r="LCR13" s="659"/>
      <c r="LCU13" s="657"/>
      <c r="LCV13" s="657"/>
      <c r="LCW13" s="657"/>
      <c r="LCX13" s="657"/>
      <c r="LCY13" s="657"/>
      <c r="LCZ13" s="657"/>
      <c r="LDA13" s="659"/>
      <c r="LDD13" s="657"/>
      <c r="LDE13" s="657"/>
      <c r="LDF13" s="657"/>
      <c r="LDG13" s="657"/>
      <c r="LDH13" s="657"/>
      <c r="LDI13" s="657"/>
      <c r="LDJ13" s="659"/>
      <c r="LDM13" s="657"/>
      <c r="LDN13" s="657"/>
      <c r="LDO13" s="657"/>
      <c r="LDP13" s="657"/>
      <c r="LDQ13" s="657"/>
      <c r="LDR13" s="657"/>
      <c r="LDS13" s="659"/>
      <c r="LDV13" s="657"/>
      <c r="LDW13" s="657"/>
      <c r="LDX13" s="657"/>
      <c r="LDY13" s="657"/>
      <c r="LDZ13" s="657"/>
      <c r="LEA13" s="657"/>
      <c r="LEB13" s="659"/>
      <c r="LEE13" s="657"/>
      <c r="LEF13" s="657"/>
      <c r="LEG13" s="657"/>
      <c r="LEH13" s="657"/>
      <c r="LEI13" s="657"/>
      <c r="LEJ13" s="657"/>
      <c r="LEK13" s="659"/>
      <c r="LEN13" s="657"/>
      <c r="LEO13" s="657"/>
      <c r="LEP13" s="657"/>
      <c r="LEQ13" s="657"/>
      <c r="LER13" s="657"/>
      <c r="LES13" s="657"/>
      <c r="LET13" s="659"/>
      <c r="LEW13" s="657"/>
      <c r="LEX13" s="657"/>
      <c r="LEY13" s="657"/>
      <c r="LEZ13" s="657"/>
      <c r="LFA13" s="657"/>
      <c r="LFB13" s="657"/>
      <c r="LFC13" s="659"/>
      <c r="LFF13" s="657"/>
      <c r="LFG13" s="657"/>
      <c r="LFH13" s="657"/>
      <c r="LFI13" s="657"/>
      <c r="LFJ13" s="657"/>
      <c r="LFK13" s="657"/>
      <c r="LFL13" s="659"/>
      <c r="LFO13" s="657"/>
      <c r="LFP13" s="657"/>
      <c r="LFQ13" s="657"/>
      <c r="LFR13" s="657"/>
      <c r="LFS13" s="657"/>
      <c r="LFT13" s="657"/>
      <c r="LFU13" s="659"/>
      <c r="LFX13" s="657"/>
      <c r="LFY13" s="657"/>
      <c r="LFZ13" s="657"/>
      <c r="LGA13" s="657"/>
      <c r="LGB13" s="657"/>
      <c r="LGC13" s="657"/>
      <c r="LGD13" s="659"/>
      <c r="LGG13" s="657"/>
      <c r="LGH13" s="657"/>
      <c r="LGI13" s="657"/>
      <c r="LGJ13" s="657"/>
      <c r="LGK13" s="657"/>
      <c r="LGL13" s="657"/>
      <c r="LGM13" s="659"/>
      <c r="LGP13" s="657"/>
      <c r="LGQ13" s="657"/>
      <c r="LGR13" s="657"/>
      <c r="LGS13" s="657"/>
      <c r="LGT13" s="657"/>
      <c r="LGU13" s="657"/>
      <c r="LGV13" s="659"/>
      <c r="LGY13" s="657"/>
      <c r="LGZ13" s="657"/>
      <c r="LHA13" s="657"/>
      <c r="LHB13" s="657"/>
      <c r="LHC13" s="657"/>
      <c r="LHD13" s="657"/>
      <c r="LHE13" s="659"/>
      <c r="LHH13" s="657"/>
      <c r="LHI13" s="657"/>
      <c r="LHJ13" s="657"/>
      <c r="LHK13" s="657"/>
      <c r="LHL13" s="657"/>
      <c r="LHM13" s="657"/>
      <c r="LHN13" s="659"/>
      <c r="LHQ13" s="657"/>
      <c r="LHR13" s="657"/>
      <c r="LHS13" s="657"/>
      <c r="LHT13" s="657"/>
      <c r="LHU13" s="657"/>
      <c r="LHV13" s="657"/>
      <c r="LHW13" s="659"/>
      <c r="LHZ13" s="657"/>
      <c r="LIA13" s="657"/>
      <c r="LIB13" s="657"/>
      <c r="LIC13" s="657"/>
      <c r="LID13" s="657"/>
      <c r="LIE13" s="657"/>
      <c r="LIF13" s="659"/>
      <c r="LII13" s="657"/>
      <c r="LIJ13" s="657"/>
      <c r="LIK13" s="657"/>
      <c r="LIL13" s="657"/>
      <c r="LIM13" s="657"/>
      <c r="LIN13" s="657"/>
      <c r="LIO13" s="659"/>
      <c r="LIR13" s="657"/>
      <c r="LIS13" s="657"/>
      <c r="LIT13" s="657"/>
      <c r="LIU13" s="657"/>
      <c r="LIV13" s="657"/>
      <c r="LIW13" s="657"/>
      <c r="LIX13" s="659"/>
      <c r="LJA13" s="657"/>
      <c r="LJB13" s="657"/>
      <c r="LJC13" s="657"/>
      <c r="LJD13" s="657"/>
      <c r="LJE13" s="657"/>
      <c r="LJF13" s="657"/>
      <c r="LJG13" s="659"/>
      <c r="LJJ13" s="657"/>
      <c r="LJK13" s="657"/>
      <c r="LJL13" s="657"/>
      <c r="LJM13" s="657"/>
      <c r="LJN13" s="657"/>
      <c r="LJO13" s="657"/>
      <c r="LJP13" s="659"/>
      <c r="LJS13" s="657"/>
      <c r="LJT13" s="657"/>
      <c r="LJU13" s="657"/>
      <c r="LJV13" s="657"/>
      <c r="LJW13" s="657"/>
      <c r="LJX13" s="657"/>
      <c r="LJY13" s="659"/>
      <c r="LKB13" s="657"/>
      <c r="LKC13" s="657"/>
      <c r="LKD13" s="657"/>
      <c r="LKE13" s="657"/>
      <c r="LKF13" s="657"/>
      <c r="LKG13" s="657"/>
      <c r="LKH13" s="659"/>
      <c r="LKK13" s="657"/>
      <c r="LKL13" s="657"/>
      <c r="LKM13" s="657"/>
      <c r="LKN13" s="657"/>
      <c r="LKO13" s="657"/>
      <c r="LKP13" s="657"/>
      <c r="LKQ13" s="659"/>
      <c r="LKT13" s="657"/>
      <c r="LKU13" s="657"/>
      <c r="LKV13" s="657"/>
      <c r="LKW13" s="657"/>
      <c r="LKX13" s="657"/>
      <c r="LKY13" s="657"/>
      <c r="LKZ13" s="659"/>
      <c r="LLC13" s="657"/>
      <c r="LLD13" s="657"/>
      <c r="LLE13" s="657"/>
      <c r="LLF13" s="657"/>
      <c r="LLG13" s="657"/>
      <c r="LLH13" s="657"/>
      <c r="LLI13" s="659"/>
      <c r="LLL13" s="657"/>
      <c r="LLM13" s="657"/>
      <c r="LLN13" s="657"/>
      <c r="LLO13" s="657"/>
      <c r="LLP13" s="657"/>
      <c r="LLQ13" s="657"/>
      <c r="LLR13" s="659"/>
      <c r="LLU13" s="657"/>
      <c r="LLV13" s="657"/>
      <c r="LLW13" s="657"/>
      <c r="LLX13" s="657"/>
      <c r="LLY13" s="657"/>
      <c r="LLZ13" s="657"/>
      <c r="LMA13" s="659"/>
      <c r="LMD13" s="657"/>
      <c r="LME13" s="657"/>
      <c r="LMF13" s="657"/>
      <c r="LMG13" s="657"/>
      <c r="LMH13" s="657"/>
      <c r="LMI13" s="657"/>
      <c r="LMJ13" s="659"/>
      <c r="LMM13" s="657"/>
      <c r="LMN13" s="657"/>
      <c r="LMO13" s="657"/>
      <c r="LMP13" s="657"/>
      <c r="LMQ13" s="657"/>
      <c r="LMR13" s="657"/>
      <c r="LMS13" s="659"/>
      <c r="LMV13" s="657"/>
      <c r="LMW13" s="657"/>
      <c r="LMX13" s="657"/>
      <c r="LMY13" s="657"/>
      <c r="LMZ13" s="657"/>
      <c r="LNA13" s="657"/>
      <c r="LNB13" s="659"/>
      <c r="LNE13" s="657"/>
      <c r="LNF13" s="657"/>
      <c r="LNG13" s="657"/>
      <c r="LNH13" s="657"/>
      <c r="LNI13" s="657"/>
      <c r="LNJ13" s="657"/>
      <c r="LNK13" s="659"/>
      <c r="LNN13" s="657"/>
      <c r="LNO13" s="657"/>
      <c r="LNP13" s="657"/>
      <c r="LNQ13" s="657"/>
      <c r="LNR13" s="657"/>
      <c r="LNS13" s="657"/>
      <c r="LNT13" s="659"/>
      <c r="LNW13" s="657"/>
      <c r="LNX13" s="657"/>
      <c r="LNY13" s="657"/>
      <c r="LNZ13" s="657"/>
      <c r="LOA13" s="657"/>
      <c r="LOB13" s="657"/>
      <c r="LOC13" s="659"/>
      <c r="LOF13" s="657"/>
      <c r="LOG13" s="657"/>
      <c r="LOH13" s="657"/>
      <c r="LOI13" s="657"/>
      <c r="LOJ13" s="657"/>
      <c r="LOK13" s="657"/>
      <c r="LOL13" s="659"/>
      <c r="LOO13" s="657"/>
      <c r="LOP13" s="657"/>
      <c r="LOQ13" s="657"/>
      <c r="LOR13" s="657"/>
      <c r="LOS13" s="657"/>
      <c r="LOT13" s="657"/>
      <c r="LOU13" s="659"/>
      <c r="LOX13" s="657"/>
      <c r="LOY13" s="657"/>
      <c r="LOZ13" s="657"/>
      <c r="LPA13" s="657"/>
      <c r="LPB13" s="657"/>
      <c r="LPC13" s="657"/>
      <c r="LPD13" s="659"/>
      <c r="LPG13" s="657"/>
      <c r="LPH13" s="657"/>
      <c r="LPI13" s="657"/>
      <c r="LPJ13" s="657"/>
      <c r="LPK13" s="657"/>
      <c r="LPL13" s="657"/>
      <c r="LPM13" s="659"/>
      <c r="LPP13" s="657"/>
      <c r="LPQ13" s="657"/>
      <c r="LPR13" s="657"/>
      <c r="LPS13" s="657"/>
      <c r="LPT13" s="657"/>
      <c r="LPU13" s="657"/>
      <c r="LPV13" s="659"/>
      <c r="LPY13" s="657"/>
      <c r="LPZ13" s="657"/>
      <c r="LQA13" s="657"/>
      <c r="LQB13" s="657"/>
      <c r="LQC13" s="657"/>
      <c r="LQD13" s="657"/>
      <c r="LQE13" s="659"/>
      <c r="LQH13" s="657"/>
      <c r="LQI13" s="657"/>
      <c r="LQJ13" s="657"/>
      <c r="LQK13" s="657"/>
      <c r="LQL13" s="657"/>
      <c r="LQM13" s="657"/>
      <c r="LQN13" s="659"/>
      <c r="LQQ13" s="657"/>
      <c r="LQR13" s="657"/>
      <c r="LQS13" s="657"/>
      <c r="LQT13" s="657"/>
      <c r="LQU13" s="657"/>
      <c r="LQV13" s="657"/>
      <c r="LQW13" s="659"/>
      <c r="LQZ13" s="657"/>
      <c r="LRA13" s="657"/>
      <c r="LRB13" s="657"/>
      <c r="LRC13" s="657"/>
      <c r="LRD13" s="657"/>
      <c r="LRE13" s="657"/>
      <c r="LRF13" s="659"/>
      <c r="LRI13" s="657"/>
      <c r="LRJ13" s="657"/>
      <c r="LRK13" s="657"/>
      <c r="LRL13" s="657"/>
      <c r="LRM13" s="657"/>
      <c r="LRN13" s="657"/>
      <c r="LRO13" s="659"/>
      <c r="LRR13" s="657"/>
      <c r="LRS13" s="657"/>
      <c r="LRT13" s="657"/>
      <c r="LRU13" s="657"/>
      <c r="LRV13" s="657"/>
      <c r="LRW13" s="657"/>
      <c r="LRX13" s="659"/>
      <c r="LSA13" s="657"/>
      <c r="LSB13" s="657"/>
      <c r="LSC13" s="657"/>
      <c r="LSD13" s="657"/>
      <c r="LSE13" s="657"/>
      <c r="LSF13" s="657"/>
      <c r="LSG13" s="659"/>
      <c r="LSJ13" s="657"/>
      <c r="LSK13" s="657"/>
      <c r="LSL13" s="657"/>
      <c r="LSM13" s="657"/>
      <c r="LSN13" s="657"/>
      <c r="LSO13" s="657"/>
      <c r="LSP13" s="659"/>
      <c r="LSS13" s="657"/>
      <c r="LST13" s="657"/>
      <c r="LSU13" s="657"/>
      <c r="LSV13" s="657"/>
      <c r="LSW13" s="657"/>
      <c r="LSX13" s="657"/>
      <c r="LSY13" s="659"/>
      <c r="LTB13" s="657"/>
      <c r="LTC13" s="657"/>
      <c r="LTD13" s="657"/>
      <c r="LTE13" s="657"/>
      <c r="LTF13" s="657"/>
      <c r="LTG13" s="657"/>
      <c r="LTH13" s="659"/>
      <c r="LTK13" s="657"/>
      <c r="LTL13" s="657"/>
      <c r="LTM13" s="657"/>
      <c r="LTN13" s="657"/>
      <c r="LTO13" s="657"/>
      <c r="LTP13" s="657"/>
      <c r="LTQ13" s="659"/>
      <c r="LTT13" s="657"/>
      <c r="LTU13" s="657"/>
      <c r="LTV13" s="657"/>
      <c r="LTW13" s="657"/>
      <c r="LTX13" s="657"/>
      <c r="LTY13" s="657"/>
      <c r="LTZ13" s="659"/>
      <c r="LUC13" s="657"/>
      <c r="LUD13" s="657"/>
      <c r="LUE13" s="657"/>
      <c r="LUF13" s="657"/>
      <c r="LUG13" s="657"/>
      <c r="LUH13" s="657"/>
      <c r="LUI13" s="659"/>
      <c r="LUL13" s="657"/>
      <c r="LUM13" s="657"/>
      <c r="LUN13" s="657"/>
      <c r="LUO13" s="657"/>
      <c r="LUP13" s="657"/>
      <c r="LUQ13" s="657"/>
      <c r="LUR13" s="659"/>
      <c r="LUU13" s="657"/>
      <c r="LUV13" s="657"/>
      <c r="LUW13" s="657"/>
      <c r="LUX13" s="657"/>
      <c r="LUY13" s="657"/>
      <c r="LUZ13" s="657"/>
      <c r="LVA13" s="659"/>
      <c r="LVD13" s="657"/>
      <c r="LVE13" s="657"/>
      <c r="LVF13" s="657"/>
      <c r="LVG13" s="657"/>
      <c r="LVH13" s="657"/>
      <c r="LVI13" s="657"/>
      <c r="LVJ13" s="659"/>
      <c r="LVM13" s="657"/>
      <c r="LVN13" s="657"/>
      <c r="LVO13" s="657"/>
      <c r="LVP13" s="657"/>
      <c r="LVQ13" s="657"/>
      <c r="LVR13" s="657"/>
      <c r="LVS13" s="659"/>
      <c r="LVV13" s="657"/>
      <c r="LVW13" s="657"/>
      <c r="LVX13" s="657"/>
      <c r="LVY13" s="657"/>
      <c r="LVZ13" s="657"/>
      <c r="LWA13" s="657"/>
      <c r="LWB13" s="659"/>
      <c r="LWE13" s="657"/>
      <c r="LWF13" s="657"/>
      <c r="LWG13" s="657"/>
      <c r="LWH13" s="657"/>
      <c r="LWI13" s="657"/>
      <c r="LWJ13" s="657"/>
      <c r="LWK13" s="659"/>
      <c r="LWN13" s="657"/>
      <c r="LWO13" s="657"/>
      <c r="LWP13" s="657"/>
      <c r="LWQ13" s="657"/>
      <c r="LWR13" s="657"/>
      <c r="LWS13" s="657"/>
      <c r="LWT13" s="659"/>
      <c r="LWW13" s="657"/>
      <c r="LWX13" s="657"/>
      <c r="LWY13" s="657"/>
      <c r="LWZ13" s="657"/>
      <c r="LXA13" s="657"/>
      <c r="LXB13" s="657"/>
      <c r="LXC13" s="659"/>
      <c r="LXF13" s="657"/>
      <c r="LXG13" s="657"/>
      <c r="LXH13" s="657"/>
      <c r="LXI13" s="657"/>
      <c r="LXJ13" s="657"/>
      <c r="LXK13" s="657"/>
      <c r="LXL13" s="659"/>
      <c r="LXO13" s="657"/>
      <c r="LXP13" s="657"/>
      <c r="LXQ13" s="657"/>
      <c r="LXR13" s="657"/>
      <c r="LXS13" s="657"/>
      <c r="LXT13" s="657"/>
      <c r="LXU13" s="659"/>
      <c r="LXX13" s="657"/>
      <c r="LXY13" s="657"/>
      <c r="LXZ13" s="657"/>
      <c r="LYA13" s="657"/>
      <c r="LYB13" s="657"/>
      <c r="LYC13" s="657"/>
      <c r="LYD13" s="659"/>
      <c r="LYG13" s="657"/>
      <c r="LYH13" s="657"/>
      <c r="LYI13" s="657"/>
      <c r="LYJ13" s="657"/>
      <c r="LYK13" s="657"/>
      <c r="LYL13" s="657"/>
      <c r="LYM13" s="659"/>
      <c r="LYP13" s="657"/>
      <c r="LYQ13" s="657"/>
      <c r="LYR13" s="657"/>
      <c r="LYS13" s="657"/>
      <c r="LYT13" s="657"/>
      <c r="LYU13" s="657"/>
      <c r="LYV13" s="659"/>
      <c r="LYY13" s="657"/>
      <c r="LYZ13" s="657"/>
      <c r="LZA13" s="657"/>
      <c r="LZB13" s="657"/>
      <c r="LZC13" s="657"/>
      <c r="LZD13" s="657"/>
      <c r="LZE13" s="659"/>
      <c r="LZH13" s="657"/>
      <c r="LZI13" s="657"/>
      <c r="LZJ13" s="657"/>
      <c r="LZK13" s="657"/>
      <c r="LZL13" s="657"/>
      <c r="LZM13" s="657"/>
      <c r="LZN13" s="659"/>
      <c r="LZQ13" s="657"/>
      <c r="LZR13" s="657"/>
      <c r="LZS13" s="657"/>
      <c r="LZT13" s="657"/>
      <c r="LZU13" s="657"/>
      <c r="LZV13" s="657"/>
      <c r="LZW13" s="659"/>
      <c r="LZZ13" s="657"/>
      <c r="MAA13" s="657"/>
      <c r="MAB13" s="657"/>
      <c r="MAC13" s="657"/>
      <c r="MAD13" s="657"/>
      <c r="MAE13" s="657"/>
      <c r="MAF13" s="659"/>
      <c r="MAI13" s="657"/>
      <c r="MAJ13" s="657"/>
      <c r="MAK13" s="657"/>
      <c r="MAL13" s="657"/>
      <c r="MAM13" s="657"/>
      <c r="MAN13" s="657"/>
      <c r="MAO13" s="659"/>
      <c r="MAR13" s="657"/>
      <c r="MAS13" s="657"/>
      <c r="MAT13" s="657"/>
      <c r="MAU13" s="657"/>
      <c r="MAV13" s="657"/>
      <c r="MAW13" s="657"/>
      <c r="MAX13" s="659"/>
      <c r="MBA13" s="657"/>
      <c r="MBB13" s="657"/>
      <c r="MBC13" s="657"/>
      <c r="MBD13" s="657"/>
      <c r="MBE13" s="657"/>
      <c r="MBF13" s="657"/>
      <c r="MBG13" s="659"/>
      <c r="MBJ13" s="657"/>
      <c r="MBK13" s="657"/>
      <c r="MBL13" s="657"/>
      <c r="MBM13" s="657"/>
      <c r="MBN13" s="657"/>
      <c r="MBO13" s="657"/>
      <c r="MBP13" s="659"/>
      <c r="MBS13" s="657"/>
      <c r="MBT13" s="657"/>
      <c r="MBU13" s="657"/>
      <c r="MBV13" s="657"/>
      <c r="MBW13" s="657"/>
      <c r="MBX13" s="657"/>
      <c r="MBY13" s="659"/>
      <c r="MCB13" s="657"/>
      <c r="MCC13" s="657"/>
      <c r="MCD13" s="657"/>
      <c r="MCE13" s="657"/>
      <c r="MCF13" s="657"/>
      <c r="MCG13" s="657"/>
      <c r="MCH13" s="659"/>
      <c r="MCK13" s="657"/>
      <c r="MCL13" s="657"/>
      <c r="MCM13" s="657"/>
      <c r="MCN13" s="657"/>
      <c r="MCO13" s="657"/>
      <c r="MCP13" s="657"/>
      <c r="MCQ13" s="659"/>
      <c r="MCT13" s="657"/>
      <c r="MCU13" s="657"/>
      <c r="MCV13" s="657"/>
      <c r="MCW13" s="657"/>
      <c r="MCX13" s="657"/>
      <c r="MCY13" s="657"/>
      <c r="MCZ13" s="659"/>
      <c r="MDC13" s="657"/>
      <c r="MDD13" s="657"/>
      <c r="MDE13" s="657"/>
      <c r="MDF13" s="657"/>
      <c r="MDG13" s="657"/>
      <c r="MDH13" s="657"/>
      <c r="MDI13" s="659"/>
      <c r="MDL13" s="657"/>
      <c r="MDM13" s="657"/>
      <c r="MDN13" s="657"/>
      <c r="MDO13" s="657"/>
      <c r="MDP13" s="657"/>
      <c r="MDQ13" s="657"/>
      <c r="MDR13" s="659"/>
      <c r="MDU13" s="657"/>
      <c r="MDV13" s="657"/>
      <c r="MDW13" s="657"/>
      <c r="MDX13" s="657"/>
      <c r="MDY13" s="657"/>
      <c r="MDZ13" s="657"/>
      <c r="MEA13" s="659"/>
      <c r="MED13" s="657"/>
      <c r="MEE13" s="657"/>
      <c r="MEF13" s="657"/>
      <c r="MEG13" s="657"/>
      <c r="MEH13" s="657"/>
      <c r="MEI13" s="657"/>
      <c r="MEJ13" s="659"/>
      <c r="MEM13" s="657"/>
      <c r="MEN13" s="657"/>
      <c r="MEO13" s="657"/>
      <c r="MEP13" s="657"/>
      <c r="MEQ13" s="657"/>
      <c r="MER13" s="657"/>
      <c r="MES13" s="659"/>
      <c r="MEV13" s="657"/>
      <c r="MEW13" s="657"/>
      <c r="MEX13" s="657"/>
      <c r="MEY13" s="657"/>
      <c r="MEZ13" s="657"/>
      <c r="MFA13" s="657"/>
      <c r="MFB13" s="659"/>
      <c r="MFE13" s="657"/>
      <c r="MFF13" s="657"/>
      <c r="MFG13" s="657"/>
      <c r="MFH13" s="657"/>
      <c r="MFI13" s="657"/>
      <c r="MFJ13" s="657"/>
      <c r="MFK13" s="659"/>
      <c r="MFN13" s="657"/>
      <c r="MFO13" s="657"/>
      <c r="MFP13" s="657"/>
      <c r="MFQ13" s="657"/>
      <c r="MFR13" s="657"/>
      <c r="MFS13" s="657"/>
      <c r="MFT13" s="659"/>
      <c r="MFW13" s="657"/>
      <c r="MFX13" s="657"/>
      <c r="MFY13" s="657"/>
      <c r="MFZ13" s="657"/>
      <c r="MGA13" s="657"/>
      <c r="MGB13" s="657"/>
      <c r="MGC13" s="659"/>
      <c r="MGF13" s="657"/>
      <c r="MGG13" s="657"/>
      <c r="MGH13" s="657"/>
      <c r="MGI13" s="657"/>
      <c r="MGJ13" s="657"/>
      <c r="MGK13" s="657"/>
      <c r="MGL13" s="659"/>
      <c r="MGO13" s="657"/>
      <c r="MGP13" s="657"/>
      <c r="MGQ13" s="657"/>
      <c r="MGR13" s="657"/>
      <c r="MGS13" s="657"/>
      <c r="MGT13" s="657"/>
      <c r="MGU13" s="659"/>
      <c r="MGX13" s="657"/>
      <c r="MGY13" s="657"/>
      <c r="MGZ13" s="657"/>
      <c r="MHA13" s="657"/>
      <c r="MHB13" s="657"/>
      <c r="MHC13" s="657"/>
      <c r="MHD13" s="659"/>
      <c r="MHG13" s="657"/>
      <c r="MHH13" s="657"/>
      <c r="MHI13" s="657"/>
      <c r="MHJ13" s="657"/>
      <c r="MHK13" s="657"/>
      <c r="MHL13" s="657"/>
      <c r="MHM13" s="659"/>
      <c r="MHP13" s="657"/>
      <c r="MHQ13" s="657"/>
      <c r="MHR13" s="657"/>
      <c r="MHS13" s="657"/>
      <c r="MHT13" s="657"/>
      <c r="MHU13" s="657"/>
      <c r="MHV13" s="659"/>
      <c r="MHY13" s="657"/>
      <c r="MHZ13" s="657"/>
      <c r="MIA13" s="657"/>
      <c r="MIB13" s="657"/>
      <c r="MIC13" s="657"/>
      <c r="MID13" s="657"/>
      <c r="MIE13" s="659"/>
      <c r="MIH13" s="657"/>
      <c r="MII13" s="657"/>
      <c r="MIJ13" s="657"/>
      <c r="MIK13" s="657"/>
      <c r="MIL13" s="657"/>
      <c r="MIM13" s="657"/>
      <c r="MIN13" s="659"/>
      <c r="MIQ13" s="657"/>
      <c r="MIR13" s="657"/>
      <c r="MIS13" s="657"/>
      <c r="MIT13" s="657"/>
      <c r="MIU13" s="657"/>
      <c r="MIV13" s="657"/>
      <c r="MIW13" s="659"/>
      <c r="MIZ13" s="657"/>
      <c r="MJA13" s="657"/>
      <c r="MJB13" s="657"/>
      <c r="MJC13" s="657"/>
      <c r="MJD13" s="657"/>
      <c r="MJE13" s="657"/>
      <c r="MJF13" s="659"/>
      <c r="MJI13" s="657"/>
      <c r="MJJ13" s="657"/>
      <c r="MJK13" s="657"/>
      <c r="MJL13" s="657"/>
      <c r="MJM13" s="657"/>
      <c r="MJN13" s="657"/>
      <c r="MJO13" s="659"/>
      <c r="MJR13" s="657"/>
      <c r="MJS13" s="657"/>
      <c r="MJT13" s="657"/>
      <c r="MJU13" s="657"/>
      <c r="MJV13" s="657"/>
      <c r="MJW13" s="657"/>
      <c r="MJX13" s="659"/>
      <c r="MKA13" s="657"/>
      <c r="MKB13" s="657"/>
      <c r="MKC13" s="657"/>
      <c r="MKD13" s="657"/>
      <c r="MKE13" s="657"/>
      <c r="MKF13" s="657"/>
      <c r="MKG13" s="659"/>
      <c r="MKJ13" s="657"/>
      <c r="MKK13" s="657"/>
      <c r="MKL13" s="657"/>
      <c r="MKM13" s="657"/>
      <c r="MKN13" s="657"/>
      <c r="MKO13" s="657"/>
      <c r="MKP13" s="659"/>
      <c r="MKS13" s="657"/>
      <c r="MKT13" s="657"/>
      <c r="MKU13" s="657"/>
      <c r="MKV13" s="657"/>
      <c r="MKW13" s="657"/>
      <c r="MKX13" s="657"/>
      <c r="MKY13" s="659"/>
      <c r="MLB13" s="657"/>
      <c r="MLC13" s="657"/>
      <c r="MLD13" s="657"/>
      <c r="MLE13" s="657"/>
      <c r="MLF13" s="657"/>
      <c r="MLG13" s="657"/>
      <c r="MLH13" s="659"/>
      <c r="MLK13" s="657"/>
      <c r="MLL13" s="657"/>
      <c r="MLM13" s="657"/>
      <c r="MLN13" s="657"/>
      <c r="MLO13" s="657"/>
      <c r="MLP13" s="657"/>
      <c r="MLQ13" s="659"/>
      <c r="MLT13" s="657"/>
      <c r="MLU13" s="657"/>
      <c r="MLV13" s="657"/>
      <c r="MLW13" s="657"/>
      <c r="MLX13" s="657"/>
      <c r="MLY13" s="657"/>
      <c r="MLZ13" s="659"/>
      <c r="MMC13" s="657"/>
      <c r="MMD13" s="657"/>
      <c r="MME13" s="657"/>
      <c r="MMF13" s="657"/>
      <c r="MMG13" s="657"/>
      <c r="MMH13" s="657"/>
      <c r="MMI13" s="659"/>
      <c r="MML13" s="657"/>
      <c r="MMM13" s="657"/>
      <c r="MMN13" s="657"/>
      <c r="MMO13" s="657"/>
      <c r="MMP13" s="657"/>
      <c r="MMQ13" s="657"/>
      <c r="MMR13" s="659"/>
      <c r="MMU13" s="657"/>
      <c r="MMV13" s="657"/>
      <c r="MMW13" s="657"/>
      <c r="MMX13" s="657"/>
      <c r="MMY13" s="657"/>
      <c r="MMZ13" s="657"/>
      <c r="MNA13" s="659"/>
      <c r="MND13" s="657"/>
      <c r="MNE13" s="657"/>
      <c r="MNF13" s="657"/>
      <c r="MNG13" s="657"/>
      <c r="MNH13" s="657"/>
      <c r="MNI13" s="657"/>
      <c r="MNJ13" s="659"/>
      <c r="MNM13" s="657"/>
      <c r="MNN13" s="657"/>
      <c r="MNO13" s="657"/>
      <c r="MNP13" s="657"/>
      <c r="MNQ13" s="657"/>
      <c r="MNR13" s="657"/>
      <c r="MNS13" s="659"/>
      <c r="MNV13" s="657"/>
      <c r="MNW13" s="657"/>
      <c r="MNX13" s="657"/>
      <c r="MNY13" s="657"/>
      <c r="MNZ13" s="657"/>
      <c r="MOA13" s="657"/>
      <c r="MOB13" s="659"/>
      <c r="MOE13" s="657"/>
      <c r="MOF13" s="657"/>
      <c r="MOG13" s="657"/>
      <c r="MOH13" s="657"/>
      <c r="MOI13" s="657"/>
      <c r="MOJ13" s="657"/>
      <c r="MOK13" s="659"/>
      <c r="MON13" s="657"/>
      <c r="MOO13" s="657"/>
      <c r="MOP13" s="657"/>
      <c r="MOQ13" s="657"/>
      <c r="MOR13" s="657"/>
      <c r="MOS13" s="657"/>
      <c r="MOT13" s="659"/>
      <c r="MOW13" s="657"/>
      <c r="MOX13" s="657"/>
      <c r="MOY13" s="657"/>
      <c r="MOZ13" s="657"/>
      <c r="MPA13" s="657"/>
      <c r="MPB13" s="657"/>
      <c r="MPC13" s="659"/>
      <c r="MPF13" s="657"/>
      <c r="MPG13" s="657"/>
      <c r="MPH13" s="657"/>
      <c r="MPI13" s="657"/>
      <c r="MPJ13" s="657"/>
      <c r="MPK13" s="657"/>
      <c r="MPL13" s="659"/>
      <c r="MPO13" s="657"/>
      <c r="MPP13" s="657"/>
      <c r="MPQ13" s="657"/>
      <c r="MPR13" s="657"/>
      <c r="MPS13" s="657"/>
      <c r="MPT13" s="657"/>
      <c r="MPU13" s="659"/>
      <c r="MPX13" s="657"/>
      <c r="MPY13" s="657"/>
      <c r="MPZ13" s="657"/>
      <c r="MQA13" s="657"/>
      <c r="MQB13" s="657"/>
      <c r="MQC13" s="657"/>
      <c r="MQD13" s="659"/>
      <c r="MQG13" s="657"/>
      <c r="MQH13" s="657"/>
      <c r="MQI13" s="657"/>
      <c r="MQJ13" s="657"/>
      <c r="MQK13" s="657"/>
      <c r="MQL13" s="657"/>
      <c r="MQM13" s="659"/>
      <c r="MQP13" s="657"/>
      <c r="MQQ13" s="657"/>
      <c r="MQR13" s="657"/>
      <c r="MQS13" s="657"/>
      <c r="MQT13" s="657"/>
      <c r="MQU13" s="657"/>
      <c r="MQV13" s="659"/>
      <c r="MQY13" s="657"/>
      <c r="MQZ13" s="657"/>
      <c r="MRA13" s="657"/>
      <c r="MRB13" s="657"/>
      <c r="MRC13" s="657"/>
      <c r="MRD13" s="657"/>
      <c r="MRE13" s="659"/>
      <c r="MRH13" s="657"/>
      <c r="MRI13" s="657"/>
      <c r="MRJ13" s="657"/>
      <c r="MRK13" s="657"/>
      <c r="MRL13" s="657"/>
      <c r="MRM13" s="657"/>
      <c r="MRN13" s="659"/>
      <c r="MRQ13" s="657"/>
      <c r="MRR13" s="657"/>
      <c r="MRS13" s="657"/>
      <c r="MRT13" s="657"/>
      <c r="MRU13" s="657"/>
      <c r="MRV13" s="657"/>
      <c r="MRW13" s="659"/>
      <c r="MRZ13" s="657"/>
      <c r="MSA13" s="657"/>
      <c r="MSB13" s="657"/>
      <c r="MSC13" s="657"/>
      <c r="MSD13" s="657"/>
      <c r="MSE13" s="657"/>
      <c r="MSF13" s="659"/>
      <c r="MSI13" s="657"/>
      <c r="MSJ13" s="657"/>
      <c r="MSK13" s="657"/>
      <c r="MSL13" s="657"/>
      <c r="MSM13" s="657"/>
      <c r="MSN13" s="657"/>
      <c r="MSO13" s="659"/>
      <c r="MSR13" s="657"/>
      <c r="MSS13" s="657"/>
      <c r="MST13" s="657"/>
      <c r="MSU13" s="657"/>
      <c r="MSV13" s="657"/>
      <c r="MSW13" s="657"/>
      <c r="MSX13" s="659"/>
      <c r="MTA13" s="657"/>
      <c r="MTB13" s="657"/>
      <c r="MTC13" s="657"/>
      <c r="MTD13" s="657"/>
      <c r="MTE13" s="657"/>
      <c r="MTF13" s="657"/>
      <c r="MTG13" s="659"/>
      <c r="MTJ13" s="657"/>
      <c r="MTK13" s="657"/>
      <c r="MTL13" s="657"/>
      <c r="MTM13" s="657"/>
      <c r="MTN13" s="657"/>
      <c r="MTO13" s="657"/>
      <c r="MTP13" s="659"/>
      <c r="MTS13" s="657"/>
      <c r="MTT13" s="657"/>
      <c r="MTU13" s="657"/>
      <c r="MTV13" s="657"/>
      <c r="MTW13" s="657"/>
      <c r="MTX13" s="657"/>
      <c r="MTY13" s="659"/>
      <c r="MUB13" s="657"/>
      <c r="MUC13" s="657"/>
      <c r="MUD13" s="657"/>
      <c r="MUE13" s="657"/>
      <c r="MUF13" s="657"/>
      <c r="MUG13" s="657"/>
      <c r="MUH13" s="659"/>
      <c r="MUK13" s="657"/>
      <c r="MUL13" s="657"/>
      <c r="MUM13" s="657"/>
      <c r="MUN13" s="657"/>
      <c r="MUO13" s="657"/>
      <c r="MUP13" s="657"/>
      <c r="MUQ13" s="659"/>
      <c r="MUT13" s="657"/>
      <c r="MUU13" s="657"/>
      <c r="MUV13" s="657"/>
      <c r="MUW13" s="657"/>
      <c r="MUX13" s="657"/>
      <c r="MUY13" s="657"/>
      <c r="MUZ13" s="659"/>
      <c r="MVC13" s="657"/>
      <c r="MVD13" s="657"/>
      <c r="MVE13" s="657"/>
      <c r="MVF13" s="657"/>
      <c r="MVG13" s="657"/>
      <c r="MVH13" s="657"/>
      <c r="MVI13" s="659"/>
      <c r="MVL13" s="657"/>
      <c r="MVM13" s="657"/>
      <c r="MVN13" s="657"/>
      <c r="MVO13" s="657"/>
      <c r="MVP13" s="657"/>
      <c r="MVQ13" s="657"/>
      <c r="MVR13" s="659"/>
      <c r="MVU13" s="657"/>
      <c r="MVV13" s="657"/>
      <c r="MVW13" s="657"/>
      <c r="MVX13" s="657"/>
      <c r="MVY13" s="657"/>
      <c r="MVZ13" s="657"/>
      <c r="MWA13" s="659"/>
      <c r="MWD13" s="657"/>
      <c r="MWE13" s="657"/>
      <c r="MWF13" s="657"/>
      <c r="MWG13" s="657"/>
      <c r="MWH13" s="657"/>
      <c r="MWI13" s="657"/>
      <c r="MWJ13" s="659"/>
      <c r="MWM13" s="657"/>
      <c r="MWN13" s="657"/>
      <c r="MWO13" s="657"/>
      <c r="MWP13" s="657"/>
      <c r="MWQ13" s="657"/>
      <c r="MWR13" s="657"/>
      <c r="MWS13" s="659"/>
      <c r="MWV13" s="657"/>
      <c r="MWW13" s="657"/>
      <c r="MWX13" s="657"/>
      <c r="MWY13" s="657"/>
      <c r="MWZ13" s="657"/>
      <c r="MXA13" s="657"/>
      <c r="MXB13" s="659"/>
      <c r="MXE13" s="657"/>
      <c r="MXF13" s="657"/>
      <c r="MXG13" s="657"/>
      <c r="MXH13" s="657"/>
      <c r="MXI13" s="657"/>
      <c r="MXJ13" s="657"/>
      <c r="MXK13" s="659"/>
      <c r="MXN13" s="657"/>
      <c r="MXO13" s="657"/>
      <c r="MXP13" s="657"/>
      <c r="MXQ13" s="657"/>
      <c r="MXR13" s="657"/>
      <c r="MXS13" s="657"/>
      <c r="MXT13" s="659"/>
      <c r="MXW13" s="657"/>
      <c r="MXX13" s="657"/>
      <c r="MXY13" s="657"/>
      <c r="MXZ13" s="657"/>
      <c r="MYA13" s="657"/>
      <c r="MYB13" s="657"/>
      <c r="MYC13" s="659"/>
      <c r="MYF13" s="657"/>
      <c r="MYG13" s="657"/>
      <c r="MYH13" s="657"/>
      <c r="MYI13" s="657"/>
      <c r="MYJ13" s="657"/>
      <c r="MYK13" s="657"/>
      <c r="MYL13" s="659"/>
      <c r="MYO13" s="657"/>
      <c r="MYP13" s="657"/>
      <c r="MYQ13" s="657"/>
      <c r="MYR13" s="657"/>
      <c r="MYS13" s="657"/>
      <c r="MYT13" s="657"/>
      <c r="MYU13" s="659"/>
      <c r="MYX13" s="657"/>
      <c r="MYY13" s="657"/>
      <c r="MYZ13" s="657"/>
      <c r="MZA13" s="657"/>
      <c r="MZB13" s="657"/>
      <c r="MZC13" s="657"/>
      <c r="MZD13" s="659"/>
      <c r="MZG13" s="657"/>
      <c r="MZH13" s="657"/>
      <c r="MZI13" s="657"/>
      <c r="MZJ13" s="657"/>
      <c r="MZK13" s="657"/>
      <c r="MZL13" s="657"/>
      <c r="MZM13" s="659"/>
      <c r="MZP13" s="657"/>
      <c r="MZQ13" s="657"/>
      <c r="MZR13" s="657"/>
      <c r="MZS13" s="657"/>
      <c r="MZT13" s="657"/>
      <c r="MZU13" s="657"/>
      <c r="MZV13" s="659"/>
      <c r="MZY13" s="657"/>
      <c r="MZZ13" s="657"/>
      <c r="NAA13" s="657"/>
      <c r="NAB13" s="657"/>
      <c r="NAC13" s="657"/>
      <c r="NAD13" s="657"/>
      <c r="NAE13" s="659"/>
      <c r="NAH13" s="657"/>
      <c r="NAI13" s="657"/>
      <c r="NAJ13" s="657"/>
      <c r="NAK13" s="657"/>
      <c r="NAL13" s="657"/>
      <c r="NAM13" s="657"/>
      <c r="NAN13" s="659"/>
      <c r="NAQ13" s="657"/>
      <c r="NAR13" s="657"/>
      <c r="NAS13" s="657"/>
      <c r="NAT13" s="657"/>
      <c r="NAU13" s="657"/>
      <c r="NAV13" s="657"/>
      <c r="NAW13" s="659"/>
      <c r="NAZ13" s="657"/>
      <c r="NBA13" s="657"/>
      <c r="NBB13" s="657"/>
      <c r="NBC13" s="657"/>
      <c r="NBD13" s="657"/>
      <c r="NBE13" s="657"/>
      <c r="NBF13" s="659"/>
      <c r="NBI13" s="657"/>
      <c r="NBJ13" s="657"/>
      <c r="NBK13" s="657"/>
      <c r="NBL13" s="657"/>
      <c r="NBM13" s="657"/>
      <c r="NBN13" s="657"/>
      <c r="NBO13" s="659"/>
      <c r="NBR13" s="657"/>
      <c r="NBS13" s="657"/>
      <c r="NBT13" s="657"/>
      <c r="NBU13" s="657"/>
      <c r="NBV13" s="657"/>
      <c r="NBW13" s="657"/>
      <c r="NBX13" s="659"/>
      <c r="NCA13" s="657"/>
      <c r="NCB13" s="657"/>
      <c r="NCC13" s="657"/>
      <c r="NCD13" s="657"/>
      <c r="NCE13" s="657"/>
      <c r="NCF13" s="657"/>
      <c r="NCG13" s="659"/>
      <c r="NCJ13" s="657"/>
      <c r="NCK13" s="657"/>
      <c r="NCL13" s="657"/>
      <c r="NCM13" s="657"/>
      <c r="NCN13" s="657"/>
      <c r="NCO13" s="657"/>
      <c r="NCP13" s="659"/>
      <c r="NCS13" s="657"/>
      <c r="NCT13" s="657"/>
      <c r="NCU13" s="657"/>
      <c r="NCV13" s="657"/>
      <c r="NCW13" s="657"/>
      <c r="NCX13" s="657"/>
      <c r="NCY13" s="659"/>
      <c r="NDB13" s="657"/>
      <c r="NDC13" s="657"/>
      <c r="NDD13" s="657"/>
      <c r="NDE13" s="657"/>
      <c r="NDF13" s="657"/>
      <c r="NDG13" s="657"/>
      <c r="NDH13" s="659"/>
      <c r="NDK13" s="657"/>
      <c r="NDL13" s="657"/>
      <c r="NDM13" s="657"/>
      <c r="NDN13" s="657"/>
      <c r="NDO13" s="657"/>
      <c r="NDP13" s="657"/>
      <c r="NDQ13" s="659"/>
      <c r="NDT13" s="657"/>
      <c r="NDU13" s="657"/>
      <c r="NDV13" s="657"/>
      <c r="NDW13" s="657"/>
      <c r="NDX13" s="657"/>
      <c r="NDY13" s="657"/>
      <c r="NDZ13" s="659"/>
      <c r="NEC13" s="657"/>
      <c r="NED13" s="657"/>
      <c r="NEE13" s="657"/>
      <c r="NEF13" s="657"/>
      <c r="NEG13" s="657"/>
      <c r="NEH13" s="657"/>
      <c r="NEI13" s="659"/>
      <c r="NEL13" s="657"/>
      <c r="NEM13" s="657"/>
      <c r="NEN13" s="657"/>
      <c r="NEO13" s="657"/>
      <c r="NEP13" s="657"/>
      <c r="NEQ13" s="657"/>
      <c r="NER13" s="659"/>
      <c r="NEU13" s="657"/>
      <c r="NEV13" s="657"/>
      <c r="NEW13" s="657"/>
      <c r="NEX13" s="657"/>
      <c r="NEY13" s="657"/>
      <c r="NEZ13" s="657"/>
      <c r="NFA13" s="659"/>
      <c r="NFD13" s="657"/>
      <c r="NFE13" s="657"/>
      <c r="NFF13" s="657"/>
      <c r="NFG13" s="657"/>
      <c r="NFH13" s="657"/>
      <c r="NFI13" s="657"/>
      <c r="NFJ13" s="659"/>
      <c r="NFM13" s="657"/>
      <c r="NFN13" s="657"/>
      <c r="NFO13" s="657"/>
      <c r="NFP13" s="657"/>
      <c r="NFQ13" s="657"/>
      <c r="NFR13" s="657"/>
      <c r="NFS13" s="659"/>
      <c r="NFV13" s="657"/>
      <c r="NFW13" s="657"/>
      <c r="NFX13" s="657"/>
      <c r="NFY13" s="657"/>
      <c r="NFZ13" s="657"/>
      <c r="NGA13" s="657"/>
      <c r="NGB13" s="659"/>
      <c r="NGE13" s="657"/>
      <c r="NGF13" s="657"/>
      <c r="NGG13" s="657"/>
      <c r="NGH13" s="657"/>
      <c r="NGI13" s="657"/>
      <c r="NGJ13" s="657"/>
      <c r="NGK13" s="659"/>
      <c r="NGN13" s="657"/>
      <c r="NGO13" s="657"/>
      <c r="NGP13" s="657"/>
      <c r="NGQ13" s="657"/>
      <c r="NGR13" s="657"/>
      <c r="NGS13" s="657"/>
      <c r="NGT13" s="659"/>
      <c r="NGW13" s="657"/>
      <c r="NGX13" s="657"/>
      <c r="NGY13" s="657"/>
      <c r="NGZ13" s="657"/>
      <c r="NHA13" s="657"/>
      <c r="NHB13" s="657"/>
      <c r="NHC13" s="659"/>
      <c r="NHF13" s="657"/>
      <c r="NHG13" s="657"/>
      <c r="NHH13" s="657"/>
      <c r="NHI13" s="657"/>
      <c r="NHJ13" s="657"/>
      <c r="NHK13" s="657"/>
      <c r="NHL13" s="659"/>
      <c r="NHO13" s="657"/>
      <c r="NHP13" s="657"/>
      <c r="NHQ13" s="657"/>
      <c r="NHR13" s="657"/>
      <c r="NHS13" s="657"/>
      <c r="NHT13" s="657"/>
      <c r="NHU13" s="659"/>
      <c r="NHX13" s="657"/>
      <c r="NHY13" s="657"/>
      <c r="NHZ13" s="657"/>
      <c r="NIA13" s="657"/>
      <c r="NIB13" s="657"/>
      <c r="NIC13" s="657"/>
      <c r="NID13" s="659"/>
      <c r="NIG13" s="657"/>
      <c r="NIH13" s="657"/>
      <c r="NII13" s="657"/>
      <c r="NIJ13" s="657"/>
      <c r="NIK13" s="657"/>
      <c r="NIL13" s="657"/>
      <c r="NIM13" s="659"/>
      <c r="NIP13" s="657"/>
      <c r="NIQ13" s="657"/>
      <c r="NIR13" s="657"/>
      <c r="NIS13" s="657"/>
      <c r="NIT13" s="657"/>
      <c r="NIU13" s="657"/>
      <c r="NIV13" s="659"/>
      <c r="NIY13" s="657"/>
      <c r="NIZ13" s="657"/>
      <c r="NJA13" s="657"/>
      <c r="NJB13" s="657"/>
      <c r="NJC13" s="657"/>
      <c r="NJD13" s="657"/>
      <c r="NJE13" s="659"/>
      <c r="NJH13" s="657"/>
      <c r="NJI13" s="657"/>
      <c r="NJJ13" s="657"/>
      <c r="NJK13" s="657"/>
      <c r="NJL13" s="657"/>
      <c r="NJM13" s="657"/>
      <c r="NJN13" s="659"/>
      <c r="NJQ13" s="657"/>
      <c r="NJR13" s="657"/>
      <c r="NJS13" s="657"/>
      <c r="NJT13" s="657"/>
      <c r="NJU13" s="657"/>
      <c r="NJV13" s="657"/>
      <c r="NJW13" s="659"/>
      <c r="NJZ13" s="657"/>
      <c r="NKA13" s="657"/>
      <c r="NKB13" s="657"/>
      <c r="NKC13" s="657"/>
      <c r="NKD13" s="657"/>
      <c r="NKE13" s="657"/>
      <c r="NKF13" s="659"/>
      <c r="NKI13" s="657"/>
      <c r="NKJ13" s="657"/>
      <c r="NKK13" s="657"/>
      <c r="NKL13" s="657"/>
      <c r="NKM13" s="657"/>
      <c r="NKN13" s="657"/>
      <c r="NKO13" s="659"/>
      <c r="NKR13" s="657"/>
      <c r="NKS13" s="657"/>
      <c r="NKT13" s="657"/>
      <c r="NKU13" s="657"/>
      <c r="NKV13" s="657"/>
      <c r="NKW13" s="657"/>
      <c r="NKX13" s="659"/>
      <c r="NLA13" s="657"/>
      <c r="NLB13" s="657"/>
      <c r="NLC13" s="657"/>
      <c r="NLD13" s="657"/>
      <c r="NLE13" s="657"/>
      <c r="NLF13" s="657"/>
      <c r="NLG13" s="659"/>
      <c r="NLJ13" s="657"/>
      <c r="NLK13" s="657"/>
      <c r="NLL13" s="657"/>
      <c r="NLM13" s="657"/>
      <c r="NLN13" s="657"/>
      <c r="NLO13" s="657"/>
      <c r="NLP13" s="659"/>
      <c r="NLS13" s="657"/>
      <c r="NLT13" s="657"/>
      <c r="NLU13" s="657"/>
      <c r="NLV13" s="657"/>
      <c r="NLW13" s="657"/>
      <c r="NLX13" s="657"/>
      <c r="NLY13" s="659"/>
      <c r="NMB13" s="657"/>
      <c r="NMC13" s="657"/>
      <c r="NMD13" s="657"/>
      <c r="NME13" s="657"/>
      <c r="NMF13" s="657"/>
      <c r="NMG13" s="657"/>
      <c r="NMH13" s="659"/>
      <c r="NMK13" s="657"/>
      <c r="NML13" s="657"/>
      <c r="NMM13" s="657"/>
      <c r="NMN13" s="657"/>
      <c r="NMO13" s="657"/>
      <c r="NMP13" s="657"/>
      <c r="NMQ13" s="659"/>
      <c r="NMT13" s="657"/>
      <c r="NMU13" s="657"/>
      <c r="NMV13" s="657"/>
      <c r="NMW13" s="657"/>
      <c r="NMX13" s="657"/>
      <c r="NMY13" s="657"/>
      <c r="NMZ13" s="659"/>
      <c r="NNC13" s="657"/>
      <c r="NND13" s="657"/>
      <c r="NNE13" s="657"/>
      <c r="NNF13" s="657"/>
      <c r="NNG13" s="657"/>
      <c r="NNH13" s="657"/>
      <c r="NNI13" s="659"/>
      <c r="NNL13" s="657"/>
      <c r="NNM13" s="657"/>
      <c r="NNN13" s="657"/>
      <c r="NNO13" s="657"/>
      <c r="NNP13" s="657"/>
      <c r="NNQ13" s="657"/>
      <c r="NNR13" s="659"/>
      <c r="NNU13" s="657"/>
      <c r="NNV13" s="657"/>
      <c r="NNW13" s="657"/>
      <c r="NNX13" s="657"/>
      <c r="NNY13" s="657"/>
      <c r="NNZ13" s="657"/>
      <c r="NOA13" s="659"/>
      <c r="NOD13" s="657"/>
      <c r="NOE13" s="657"/>
      <c r="NOF13" s="657"/>
      <c r="NOG13" s="657"/>
      <c r="NOH13" s="657"/>
      <c r="NOI13" s="657"/>
      <c r="NOJ13" s="659"/>
      <c r="NOM13" s="657"/>
      <c r="NON13" s="657"/>
      <c r="NOO13" s="657"/>
      <c r="NOP13" s="657"/>
      <c r="NOQ13" s="657"/>
      <c r="NOR13" s="657"/>
      <c r="NOS13" s="659"/>
      <c r="NOV13" s="657"/>
      <c r="NOW13" s="657"/>
      <c r="NOX13" s="657"/>
      <c r="NOY13" s="657"/>
      <c r="NOZ13" s="657"/>
      <c r="NPA13" s="657"/>
      <c r="NPB13" s="659"/>
      <c r="NPE13" s="657"/>
      <c r="NPF13" s="657"/>
      <c r="NPG13" s="657"/>
      <c r="NPH13" s="657"/>
      <c r="NPI13" s="657"/>
      <c r="NPJ13" s="657"/>
      <c r="NPK13" s="659"/>
      <c r="NPN13" s="657"/>
      <c r="NPO13" s="657"/>
      <c r="NPP13" s="657"/>
      <c r="NPQ13" s="657"/>
      <c r="NPR13" s="657"/>
      <c r="NPS13" s="657"/>
      <c r="NPT13" s="659"/>
      <c r="NPW13" s="657"/>
      <c r="NPX13" s="657"/>
      <c r="NPY13" s="657"/>
      <c r="NPZ13" s="657"/>
      <c r="NQA13" s="657"/>
      <c r="NQB13" s="657"/>
      <c r="NQC13" s="659"/>
      <c r="NQF13" s="657"/>
      <c r="NQG13" s="657"/>
      <c r="NQH13" s="657"/>
      <c r="NQI13" s="657"/>
      <c r="NQJ13" s="657"/>
      <c r="NQK13" s="657"/>
      <c r="NQL13" s="659"/>
      <c r="NQO13" s="657"/>
      <c r="NQP13" s="657"/>
      <c r="NQQ13" s="657"/>
      <c r="NQR13" s="657"/>
      <c r="NQS13" s="657"/>
      <c r="NQT13" s="657"/>
      <c r="NQU13" s="659"/>
      <c r="NQX13" s="657"/>
      <c r="NQY13" s="657"/>
      <c r="NQZ13" s="657"/>
      <c r="NRA13" s="657"/>
      <c r="NRB13" s="657"/>
      <c r="NRC13" s="657"/>
      <c r="NRD13" s="659"/>
      <c r="NRG13" s="657"/>
      <c r="NRH13" s="657"/>
      <c r="NRI13" s="657"/>
      <c r="NRJ13" s="657"/>
      <c r="NRK13" s="657"/>
      <c r="NRL13" s="657"/>
      <c r="NRM13" s="659"/>
      <c r="NRP13" s="657"/>
      <c r="NRQ13" s="657"/>
      <c r="NRR13" s="657"/>
      <c r="NRS13" s="657"/>
      <c r="NRT13" s="657"/>
      <c r="NRU13" s="657"/>
      <c r="NRV13" s="659"/>
      <c r="NRY13" s="657"/>
      <c r="NRZ13" s="657"/>
      <c r="NSA13" s="657"/>
      <c r="NSB13" s="657"/>
      <c r="NSC13" s="657"/>
      <c r="NSD13" s="657"/>
      <c r="NSE13" s="659"/>
      <c r="NSH13" s="657"/>
      <c r="NSI13" s="657"/>
      <c r="NSJ13" s="657"/>
      <c r="NSK13" s="657"/>
      <c r="NSL13" s="657"/>
      <c r="NSM13" s="657"/>
      <c r="NSN13" s="659"/>
      <c r="NSQ13" s="657"/>
      <c r="NSR13" s="657"/>
      <c r="NSS13" s="657"/>
      <c r="NST13" s="657"/>
      <c r="NSU13" s="657"/>
      <c r="NSV13" s="657"/>
      <c r="NSW13" s="659"/>
      <c r="NSZ13" s="657"/>
      <c r="NTA13" s="657"/>
      <c r="NTB13" s="657"/>
      <c r="NTC13" s="657"/>
      <c r="NTD13" s="657"/>
      <c r="NTE13" s="657"/>
      <c r="NTF13" s="659"/>
      <c r="NTI13" s="657"/>
      <c r="NTJ13" s="657"/>
      <c r="NTK13" s="657"/>
      <c r="NTL13" s="657"/>
      <c r="NTM13" s="657"/>
      <c r="NTN13" s="657"/>
      <c r="NTO13" s="659"/>
      <c r="NTR13" s="657"/>
      <c r="NTS13" s="657"/>
      <c r="NTT13" s="657"/>
      <c r="NTU13" s="657"/>
      <c r="NTV13" s="657"/>
      <c r="NTW13" s="657"/>
      <c r="NTX13" s="659"/>
      <c r="NUA13" s="657"/>
      <c r="NUB13" s="657"/>
      <c r="NUC13" s="657"/>
      <c r="NUD13" s="657"/>
      <c r="NUE13" s="657"/>
      <c r="NUF13" s="657"/>
      <c r="NUG13" s="659"/>
      <c r="NUJ13" s="657"/>
      <c r="NUK13" s="657"/>
      <c r="NUL13" s="657"/>
      <c r="NUM13" s="657"/>
      <c r="NUN13" s="657"/>
      <c r="NUO13" s="657"/>
      <c r="NUP13" s="659"/>
      <c r="NUS13" s="657"/>
      <c r="NUT13" s="657"/>
      <c r="NUU13" s="657"/>
      <c r="NUV13" s="657"/>
      <c r="NUW13" s="657"/>
      <c r="NUX13" s="657"/>
      <c r="NUY13" s="659"/>
      <c r="NVB13" s="657"/>
      <c r="NVC13" s="657"/>
      <c r="NVD13" s="657"/>
      <c r="NVE13" s="657"/>
      <c r="NVF13" s="657"/>
      <c r="NVG13" s="657"/>
      <c r="NVH13" s="659"/>
      <c r="NVK13" s="657"/>
      <c r="NVL13" s="657"/>
      <c r="NVM13" s="657"/>
      <c r="NVN13" s="657"/>
      <c r="NVO13" s="657"/>
      <c r="NVP13" s="657"/>
      <c r="NVQ13" s="659"/>
      <c r="NVT13" s="657"/>
      <c r="NVU13" s="657"/>
      <c r="NVV13" s="657"/>
      <c r="NVW13" s="657"/>
      <c r="NVX13" s="657"/>
      <c r="NVY13" s="657"/>
      <c r="NVZ13" s="659"/>
      <c r="NWC13" s="657"/>
      <c r="NWD13" s="657"/>
      <c r="NWE13" s="657"/>
      <c r="NWF13" s="657"/>
      <c r="NWG13" s="657"/>
      <c r="NWH13" s="657"/>
      <c r="NWI13" s="659"/>
      <c r="NWL13" s="657"/>
      <c r="NWM13" s="657"/>
      <c r="NWN13" s="657"/>
      <c r="NWO13" s="657"/>
      <c r="NWP13" s="657"/>
      <c r="NWQ13" s="657"/>
      <c r="NWR13" s="659"/>
      <c r="NWU13" s="657"/>
      <c r="NWV13" s="657"/>
      <c r="NWW13" s="657"/>
      <c r="NWX13" s="657"/>
      <c r="NWY13" s="657"/>
      <c r="NWZ13" s="657"/>
      <c r="NXA13" s="659"/>
      <c r="NXD13" s="657"/>
      <c r="NXE13" s="657"/>
      <c r="NXF13" s="657"/>
      <c r="NXG13" s="657"/>
      <c r="NXH13" s="657"/>
      <c r="NXI13" s="657"/>
      <c r="NXJ13" s="659"/>
      <c r="NXM13" s="657"/>
      <c r="NXN13" s="657"/>
      <c r="NXO13" s="657"/>
      <c r="NXP13" s="657"/>
      <c r="NXQ13" s="657"/>
      <c r="NXR13" s="657"/>
      <c r="NXS13" s="659"/>
      <c r="NXV13" s="657"/>
      <c r="NXW13" s="657"/>
      <c r="NXX13" s="657"/>
      <c r="NXY13" s="657"/>
      <c r="NXZ13" s="657"/>
      <c r="NYA13" s="657"/>
      <c r="NYB13" s="659"/>
      <c r="NYE13" s="657"/>
      <c r="NYF13" s="657"/>
      <c r="NYG13" s="657"/>
      <c r="NYH13" s="657"/>
      <c r="NYI13" s="657"/>
      <c r="NYJ13" s="657"/>
      <c r="NYK13" s="659"/>
      <c r="NYN13" s="657"/>
      <c r="NYO13" s="657"/>
      <c r="NYP13" s="657"/>
      <c r="NYQ13" s="657"/>
      <c r="NYR13" s="657"/>
      <c r="NYS13" s="657"/>
      <c r="NYT13" s="659"/>
      <c r="NYW13" s="657"/>
      <c r="NYX13" s="657"/>
      <c r="NYY13" s="657"/>
      <c r="NYZ13" s="657"/>
      <c r="NZA13" s="657"/>
      <c r="NZB13" s="657"/>
      <c r="NZC13" s="659"/>
      <c r="NZF13" s="657"/>
      <c r="NZG13" s="657"/>
      <c r="NZH13" s="657"/>
      <c r="NZI13" s="657"/>
      <c r="NZJ13" s="657"/>
      <c r="NZK13" s="657"/>
      <c r="NZL13" s="659"/>
      <c r="NZO13" s="657"/>
      <c r="NZP13" s="657"/>
      <c r="NZQ13" s="657"/>
      <c r="NZR13" s="657"/>
      <c r="NZS13" s="657"/>
      <c r="NZT13" s="657"/>
      <c r="NZU13" s="659"/>
      <c r="NZX13" s="657"/>
      <c r="NZY13" s="657"/>
      <c r="NZZ13" s="657"/>
      <c r="OAA13" s="657"/>
      <c r="OAB13" s="657"/>
      <c r="OAC13" s="657"/>
      <c r="OAD13" s="659"/>
      <c r="OAG13" s="657"/>
      <c r="OAH13" s="657"/>
      <c r="OAI13" s="657"/>
      <c r="OAJ13" s="657"/>
      <c r="OAK13" s="657"/>
      <c r="OAL13" s="657"/>
      <c r="OAM13" s="659"/>
      <c r="OAP13" s="657"/>
      <c r="OAQ13" s="657"/>
      <c r="OAR13" s="657"/>
      <c r="OAS13" s="657"/>
      <c r="OAT13" s="657"/>
      <c r="OAU13" s="657"/>
      <c r="OAV13" s="659"/>
      <c r="OAY13" s="657"/>
      <c r="OAZ13" s="657"/>
      <c r="OBA13" s="657"/>
      <c r="OBB13" s="657"/>
      <c r="OBC13" s="657"/>
      <c r="OBD13" s="657"/>
      <c r="OBE13" s="659"/>
      <c r="OBH13" s="657"/>
      <c r="OBI13" s="657"/>
      <c r="OBJ13" s="657"/>
      <c r="OBK13" s="657"/>
      <c r="OBL13" s="657"/>
      <c r="OBM13" s="657"/>
      <c r="OBN13" s="659"/>
      <c r="OBQ13" s="657"/>
      <c r="OBR13" s="657"/>
      <c r="OBS13" s="657"/>
      <c r="OBT13" s="657"/>
      <c r="OBU13" s="657"/>
      <c r="OBV13" s="657"/>
      <c r="OBW13" s="659"/>
      <c r="OBZ13" s="657"/>
      <c r="OCA13" s="657"/>
      <c r="OCB13" s="657"/>
      <c r="OCC13" s="657"/>
      <c r="OCD13" s="657"/>
      <c r="OCE13" s="657"/>
      <c r="OCF13" s="659"/>
      <c r="OCI13" s="657"/>
      <c r="OCJ13" s="657"/>
      <c r="OCK13" s="657"/>
      <c r="OCL13" s="657"/>
      <c r="OCM13" s="657"/>
      <c r="OCN13" s="657"/>
      <c r="OCO13" s="659"/>
      <c r="OCR13" s="657"/>
      <c r="OCS13" s="657"/>
      <c r="OCT13" s="657"/>
      <c r="OCU13" s="657"/>
      <c r="OCV13" s="657"/>
      <c r="OCW13" s="657"/>
      <c r="OCX13" s="659"/>
      <c r="ODA13" s="657"/>
      <c r="ODB13" s="657"/>
      <c r="ODC13" s="657"/>
      <c r="ODD13" s="657"/>
      <c r="ODE13" s="657"/>
      <c r="ODF13" s="657"/>
      <c r="ODG13" s="659"/>
      <c r="ODJ13" s="657"/>
      <c r="ODK13" s="657"/>
      <c r="ODL13" s="657"/>
      <c r="ODM13" s="657"/>
      <c r="ODN13" s="657"/>
      <c r="ODO13" s="657"/>
      <c r="ODP13" s="659"/>
      <c r="ODS13" s="657"/>
      <c r="ODT13" s="657"/>
      <c r="ODU13" s="657"/>
      <c r="ODV13" s="657"/>
      <c r="ODW13" s="657"/>
      <c r="ODX13" s="657"/>
      <c r="ODY13" s="659"/>
      <c r="OEB13" s="657"/>
      <c r="OEC13" s="657"/>
      <c r="OED13" s="657"/>
      <c r="OEE13" s="657"/>
      <c r="OEF13" s="657"/>
      <c r="OEG13" s="657"/>
      <c r="OEH13" s="659"/>
      <c r="OEK13" s="657"/>
      <c r="OEL13" s="657"/>
      <c r="OEM13" s="657"/>
      <c r="OEN13" s="657"/>
      <c r="OEO13" s="657"/>
      <c r="OEP13" s="657"/>
      <c r="OEQ13" s="659"/>
      <c r="OET13" s="657"/>
      <c r="OEU13" s="657"/>
      <c r="OEV13" s="657"/>
      <c r="OEW13" s="657"/>
      <c r="OEX13" s="657"/>
      <c r="OEY13" s="657"/>
      <c r="OEZ13" s="659"/>
      <c r="OFC13" s="657"/>
      <c r="OFD13" s="657"/>
      <c r="OFE13" s="657"/>
      <c r="OFF13" s="657"/>
      <c r="OFG13" s="657"/>
      <c r="OFH13" s="657"/>
      <c r="OFI13" s="659"/>
      <c r="OFL13" s="657"/>
      <c r="OFM13" s="657"/>
      <c r="OFN13" s="657"/>
      <c r="OFO13" s="657"/>
      <c r="OFP13" s="657"/>
      <c r="OFQ13" s="657"/>
      <c r="OFR13" s="659"/>
      <c r="OFU13" s="657"/>
      <c r="OFV13" s="657"/>
      <c r="OFW13" s="657"/>
      <c r="OFX13" s="657"/>
      <c r="OFY13" s="657"/>
      <c r="OFZ13" s="657"/>
      <c r="OGA13" s="659"/>
      <c r="OGD13" s="657"/>
      <c r="OGE13" s="657"/>
      <c r="OGF13" s="657"/>
      <c r="OGG13" s="657"/>
      <c r="OGH13" s="657"/>
      <c r="OGI13" s="657"/>
      <c r="OGJ13" s="659"/>
      <c r="OGM13" s="657"/>
      <c r="OGN13" s="657"/>
      <c r="OGO13" s="657"/>
      <c r="OGP13" s="657"/>
      <c r="OGQ13" s="657"/>
      <c r="OGR13" s="657"/>
      <c r="OGS13" s="659"/>
      <c r="OGV13" s="657"/>
      <c r="OGW13" s="657"/>
      <c r="OGX13" s="657"/>
      <c r="OGY13" s="657"/>
      <c r="OGZ13" s="657"/>
      <c r="OHA13" s="657"/>
      <c r="OHB13" s="659"/>
      <c r="OHE13" s="657"/>
      <c r="OHF13" s="657"/>
      <c r="OHG13" s="657"/>
      <c r="OHH13" s="657"/>
      <c r="OHI13" s="657"/>
      <c r="OHJ13" s="657"/>
      <c r="OHK13" s="659"/>
      <c r="OHN13" s="657"/>
      <c r="OHO13" s="657"/>
      <c r="OHP13" s="657"/>
      <c r="OHQ13" s="657"/>
      <c r="OHR13" s="657"/>
      <c r="OHS13" s="657"/>
      <c r="OHT13" s="659"/>
      <c r="OHW13" s="657"/>
      <c r="OHX13" s="657"/>
      <c r="OHY13" s="657"/>
      <c r="OHZ13" s="657"/>
      <c r="OIA13" s="657"/>
      <c r="OIB13" s="657"/>
      <c r="OIC13" s="659"/>
      <c r="OIF13" s="657"/>
      <c r="OIG13" s="657"/>
      <c r="OIH13" s="657"/>
      <c r="OII13" s="657"/>
      <c r="OIJ13" s="657"/>
      <c r="OIK13" s="657"/>
      <c r="OIL13" s="659"/>
      <c r="OIO13" s="657"/>
      <c r="OIP13" s="657"/>
      <c r="OIQ13" s="657"/>
      <c r="OIR13" s="657"/>
      <c r="OIS13" s="657"/>
      <c r="OIT13" s="657"/>
      <c r="OIU13" s="659"/>
      <c r="OIX13" s="657"/>
      <c r="OIY13" s="657"/>
      <c r="OIZ13" s="657"/>
      <c r="OJA13" s="657"/>
      <c r="OJB13" s="657"/>
      <c r="OJC13" s="657"/>
      <c r="OJD13" s="659"/>
      <c r="OJG13" s="657"/>
      <c r="OJH13" s="657"/>
      <c r="OJI13" s="657"/>
      <c r="OJJ13" s="657"/>
      <c r="OJK13" s="657"/>
      <c r="OJL13" s="657"/>
      <c r="OJM13" s="659"/>
      <c r="OJP13" s="657"/>
      <c r="OJQ13" s="657"/>
      <c r="OJR13" s="657"/>
      <c r="OJS13" s="657"/>
      <c r="OJT13" s="657"/>
      <c r="OJU13" s="657"/>
      <c r="OJV13" s="659"/>
      <c r="OJY13" s="657"/>
      <c r="OJZ13" s="657"/>
      <c r="OKA13" s="657"/>
      <c r="OKB13" s="657"/>
      <c r="OKC13" s="657"/>
      <c r="OKD13" s="657"/>
      <c r="OKE13" s="659"/>
      <c r="OKH13" s="657"/>
      <c r="OKI13" s="657"/>
      <c r="OKJ13" s="657"/>
      <c r="OKK13" s="657"/>
      <c r="OKL13" s="657"/>
      <c r="OKM13" s="657"/>
      <c r="OKN13" s="659"/>
      <c r="OKQ13" s="657"/>
      <c r="OKR13" s="657"/>
      <c r="OKS13" s="657"/>
      <c r="OKT13" s="657"/>
      <c r="OKU13" s="657"/>
      <c r="OKV13" s="657"/>
      <c r="OKW13" s="659"/>
      <c r="OKZ13" s="657"/>
      <c r="OLA13" s="657"/>
      <c r="OLB13" s="657"/>
      <c r="OLC13" s="657"/>
      <c r="OLD13" s="657"/>
      <c r="OLE13" s="657"/>
      <c r="OLF13" s="659"/>
      <c r="OLI13" s="657"/>
      <c r="OLJ13" s="657"/>
      <c r="OLK13" s="657"/>
      <c r="OLL13" s="657"/>
      <c r="OLM13" s="657"/>
      <c r="OLN13" s="657"/>
      <c r="OLO13" s="659"/>
      <c r="OLR13" s="657"/>
      <c r="OLS13" s="657"/>
      <c r="OLT13" s="657"/>
      <c r="OLU13" s="657"/>
      <c r="OLV13" s="657"/>
      <c r="OLW13" s="657"/>
      <c r="OLX13" s="659"/>
      <c r="OMA13" s="657"/>
      <c r="OMB13" s="657"/>
      <c r="OMC13" s="657"/>
      <c r="OMD13" s="657"/>
      <c r="OME13" s="657"/>
      <c r="OMF13" s="657"/>
      <c r="OMG13" s="659"/>
      <c r="OMJ13" s="657"/>
      <c r="OMK13" s="657"/>
      <c r="OML13" s="657"/>
      <c r="OMM13" s="657"/>
      <c r="OMN13" s="657"/>
      <c r="OMO13" s="657"/>
      <c r="OMP13" s="659"/>
      <c r="OMS13" s="657"/>
      <c r="OMT13" s="657"/>
      <c r="OMU13" s="657"/>
      <c r="OMV13" s="657"/>
      <c r="OMW13" s="657"/>
      <c r="OMX13" s="657"/>
      <c r="OMY13" s="659"/>
      <c r="ONB13" s="657"/>
      <c r="ONC13" s="657"/>
      <c r="OND13" s="657"/>
      <c r="ONE13" s="657"/>
      <c r="ONF13" s="657"/>
      <c r="ONG13" s="657"/>
      <c r="ONH13" s="659"/>
      <c r="ONK13" s="657"/>
      <c r="ONL13" s="657"/>
      <c r="ONM13" s="657"/>
      <c r="ONN13" s="657"/>
      <c r="ONO13" s="657"/>
      <c r="ONP13" s="657"/>
      <c r="ONQ13" s="659"/>
      <c r="ONT13" s="657"/>
      <c r="ONU13" s="657"/>
      <c r="ONV13" s="657"/>
      <c r="ONW13" s="657"/>
      <c r="ONX13" s="657"/>
      <c r="ONY13" s="657"/>
      <c r="ONZ13" s="659"/>
      <c r="OOC13" s="657"/>
      <c r="OOD13" s="657"/>
      <c r="OOE13" s="657"/>
      <c r="OOF13" s="657"/>
      <c r="OOG13" s="657"/>
      <c r="OOH13" s="657"/>
      <c r="OOI13" s="659"/>
      <c r="OOL13" s="657"/>
      <c r="OOM13" s="657"/>
      <c r="OON13" s="657"/>
      <c r="OOO13" s="657"/>
      <c r="OOP13" s="657"/>
      <c r="OOQ13" s="657"/>
      <c r="OOR13" s="659"/>
      <c r="OOU13" s="657"/>
      <c r="OOV13" s="657"/>
      <c r="OOW13" s="657"/>
      <c r="OOX13" s="657"/>
      <c r="OOY13" s="657"/>
      <c r="OOZ13" s="657"/>
      <c r="OPA13" s="659"/>
      <c r="OPD13" s="657"/>
      <c r="OPE13" s="657"/>
      <c r="OPF13" s="657"/>
      <c r="OPG13" s="657"/>
      <c r="OPH13" s="657"/>
      <c r="OPI13" s="657"/>
      <c r="OPJ13" s="659"/>
      <c r="OPM13" s="657"/>
      <c r="OPN13" s="657"/>
      <c r="OPO13" s="657"/>
      <c r="OPP13" s="657"/>
      <c r="OPQ13" s="657"/>
      <c r="OPR13" s="657"/>
      <c r="OPS13" s="659"/>
      <c r="OPV13" s="657"/>
      <c r="OPW13" s="657"/>
      <c r="OPX13" s="657"/>
      <c r="OPY13" s="657"/>
      <c r="OPZ13" s="657"/>
      <c r="OQA13" s="657"/>
      <c r="OQB13" s="659"/>
      <c r="OQE13" s="657"/>
      <c r="OQF13" s="657"/>
      <c r="OQG13" s="657"/>
      <c r="OQH13" s="657"/>
      <c r="OQI13" s="657"/>
      <c r="OQJ13" s="657"/>
      <c r="OQK13" s="659"/>
      <c r="OQN13" s="657"/>
      <c r="OQO13" s="657"/>
      <c r="OQP13" s="657"/>
      <c r="OQQ13" s="657"/>
      <c r="OQR13" s="657"/>
      <c r="OQS13" s="657"/>
      <c r="OQT13" s="659"/>
      <c r="OQW13" s="657"/>
      <c r="OQX13" s="657"/>
      <c r="OQY13" s="657"/>
      <c r="OQZ13" s="657"/>
      <c r="ORA13" s="657"/>
      <c r="ORB13" s="657"/>
      <c r="ORC13" s="659"/>
      <c r="ORF13" s="657"/>
      <c r="ORG13" s="657"/>
      <c r="ORH13" s="657"/>
      <c r="ORI13" s="657"/>
      <c r="ORJ13" s="657"/>
      <c r="ORK13" s="657"/>
      <c r="ORL13" s="659"/>
      <c r="ORO13" s="657"/>
      <c r="ORP13" s="657"/>
      <c r="ORQ13" s="657"/>
      <c r="ORR13" s="657"/>
      <c r="ORS13" s="657"/>
      <c r="ORT13" s="657"/>
      <c r="ORU13" s="659"/>
      <c r="ORX13" s="657"/>
      <c r="ORY13" s="657"/>
      <c r="ORZ13" s="657"/>
      <c r="OSA13" s="657"/>
      <c r="OSB13" s="657"/>
      <c r="OSC13" s="657"/>
      <c r="OSD13" s="659"/>
      <c r="OSG13" s="657"/>
      <c r="OSH13" s="657"/>
      <c r="OSI13" s="657"/>
      <c r="OSJ13" s="657"/>
      <c r="OSK13" s="657"/>
      <c r="OSL13" s="657"/>
      <c r="OSM13" s="659"/>
      <c r="OSP13" s="657"/>
      <c r="OSQ13" s="657"/>
      <c r="OSR13" s="657"/>
      <c r="OSS13" s="657"/>
      <c r="OST13" s="657"/>
      <c r="OSU13" s="657"/>
      <c r="OSV13" s="659"/>
      <c r="OSY13" s="657"/>
      <c r="OSZ13" s="657"/>
      <c r="OTA13" s="657"/>
      <c r="OTB13" s="657"/>
      <c r="OTC13" s="657"/>
      <c r="OTD13" s="657"/>
      <c r="OTE13" s="659"/>
      <c r="OTH13" s="657"/>
      <c r="OTI13" s="657"/>
      <c r="OTJ13" s="657"/>
      <c r="OTK13" s="657"/>
      <c r="OTL13" s="657"/>
      <c r="OTM13" s="657"/>
      <c r="OTN13" s="659"/>
      <c r="OTQ13" s="657"/>
      <c r="OTR13" s="657"/>
      <c r="OTS13" s="657"/>
      <c r="OTT13" s="657"/>
      <c r="OTU13" s="657"/>
      <c r="OTV13" s="657"/>
      <c r="OTW13" s="659"/>
      <c r="OTZ13" s="657"/>
      <c r="OUA13" s="657"/>
      <c r="OUB13" s="657"/>
      <c r="OUC13" s="657"/>
      <c r="OUD13" s="657"/>
      <c r="OUE13" s="657"/>
      <c r="OUF13" s="659"/>
      <c r="OUI13" s="657"/>
      <c r="OUJ13" s="657"/>
      <c r="OUK13" s="657"/>
      <c r="OUL13" s="657"/>
      <c r="OUM13" s="657"/>
      <c r="OUN13" s="657"/>
      <c r="OUO13" s="659"/>
      <c r="OUR13" s="657"/>
      <c r="OUS13" s="657"/>
      <c r="OUT13" s="657"/>
      <c r="OUU13" s="657"/>
      <c r="OUV13" s="657"/>
      <c r="OUW13" s="657"/>
      <c r="OUX13" s="659"/>
      <c r="OVA13" s="657"/>
      <c r="OVB13" s="657"/>
      <c r="OVC13" s="657"/>
      <c r="OVD13" s="657"/>
      <c r="OVE13" s="657"/>
      <c r="OVF13" s="657"/>
      <c r="OVG13" s="659"/>
      <c r="OVJ13" s="657"/>
      <c r="OVK13" s="657"/>
      <c r="OVL13" s="657"/>
      <c r="OVM13" s="657"/>
      <c r="OVN13" s="657"/>
      <c r="OVO13" s="657"/>
      <c r="OVP13" s="659"/>
      <c r="OVS13" s="657"/>
      <c r="OVT13" s="657"/>
      <c r="OVU13" s="657"/>
      <c r="OVV13" s="657"/>
      <c r="OVW13" s="657"/>
      <c r="OVX13" s="657"/>
      <c r="OVY13" s="659"/>
      <c r="OWB13" s="657"/>
      <c r="OWC13" s="657"/>
      <c r="OWD13" s="657"/>
      <c r="OWE13" s="657"/>
      <c r="OWF13" s="657"/>
      <c r="OWG13" s="657"/>
      <c r="OWH13" s="659"/>
      <c r="OWK13" s="657"/>
      <c r="OWL13" s="657"/>
      <c r="OWM13" s="657"/>
      <c r="OWN13" s="657"/>
      <c r="OWO13" s="657"/>
      <c r="OWP13" s="657"/>
      <c r="OWQ13" s="659"/>
      <c r="OWT13" s="657"/>
      <c r="OWU13" s="657"/>
      <c r="OWV13" s="657"/>
      <c r="OWW13" s="657"/>
      <c r="OWX13" s="657"/>
      <c r="OWY13" s="657"/>
      <c r="OWZ13" s="659"/>
      <c r="OXC13" s="657"/>
      <c r="OXD13" s="657"/>
      <c r="OXE13" s="657"/>
      <c r="OXF13" s="657"/>
      <c r="OXG13" s="657"/>
      <c r="OXH13" s="657"/>
      <c r="OXI13" s="659"/>
      <c r="OXL13" s="657"/>
      <c r="OXM13" s="657"/>
      <c r="OXN13" s="657"/>
      <c r="OXO13" s="657"/>
      <c r="OXP13" s="657"/>
      <c r="OXQ13" s="657"/>
      <c r="OXR13" s="659"/>
      <c r="OXU13" s="657"/>
      <c r="OXV13" s="657"/>
      <c r="OXW13" s="657"/>
      <c r="OXX13" s="657"/>
      <c r="OXY13" s="657"/>
      <c r="OXZ13" s="657"/>
      <c r="OYA13" s="659"/>
      <c r="OYD13" s="657"/>
      <c r="OYE13" s="657"/>
      <c r="OYF13" s="657"/>
      <c r="OYG13" s="657"/>
      <c r="OYH13" s="657"/>
      <c r="OYI13" s="657"/>
      <c r="OYJ13" s="659"/>
      <c r="OYM13" s="657"/>
      <c r="OYN13" s="657"/>
      <c r="OYO13" s="657"/>
      <c r="OYP13" s="657"/>
      <c r="OYQ13" s="657"/>
      <c r="OYR13" s="657"/>
      <c r="OYS13" s="659"/>
      <c r="OYV13" s="657"/>
      <c r="OYW13" s="657"/>
      <c r="OYX13" s="657"/>
      <c r="OYY13" s="657"/>
      <c r="OYZ13" s="657"/>
      <c r="OZA13" s="657"/>
      <c r="OZB13" s="659"/>
      <c r="OZE13" s="657"/>
      <c r="OZF13" s="657"/>
      <c r="OZG13" s="657"/>
      <c r="OZH13" s="657"/>
      <c r="OZI13" s="657"/>
      <c r="OZJ13" s="657"/>
      <c r="OZK13" s="659"/>
      <c r="OZN13" s="657"/>
      <c r="OZO13" s="657"/>
      <c r="OZP13" s="657"/>
      <c r="OZQ13" s="657"/>
      <c r="OZR13" s="657"/>
      <c r="OZS13" s="657"/>
      <c r="OZT13" s="659"/>
      <c r="OZW13" s="657"/>
      <c r="OZX13" s="657"/>
      <c r="OZY13" s="657"/>
      <c r="OZZ13" s="657"/>
      <c r="PAA13" s="657"/>
      <c r="PAB13" s="657"/>
      <c r="PAC13" s="659"/>
      <c r="PAF13" s="657"/>
      <c r="PAG13" s="657"/>
      <c r="PAH13" s="657"/>
      <c r="PAI13" s="657"/>
      <c r="PAJ13" s="657"/>
      <c r="PAK13" s="657"/>
      <c r="PAL13" s="659"/>
      <c r="PAO13" s="657"/>
      <c r="PAP13" s="657"/>
      <c r="PAQ13" s="657"/>
      <c r="PAR13" s="657"/>
      <c r="PAS13" s="657"/>
      <c r="PAT13" s="657"/>
      <c r="PAU13" s="659"/>
      <c r="PAX13" s="657"/>
      <c r="PAY13" s="657"/>
      <c r="PAZ13" s="657"/>
      <c r="PBA13" s="657"/>
      <c r="PBB13" s="657"/>
      <c r="PBC13" s="657"/>
      <c r="PBD13" s="659"/>
      <c r="PBG13" s="657"/>
      <c r="PBH13" s="657"/>
      <c r="PBI13" s="657"/>
      <c r="PBJ13" s="657"/>
      <c r="PBK13" s="657"/>
      <c r="PBL13" s="657"/>
      <c r="PBM13" s="659"/>
      <c r="PBP13" s="657"/>
      <c r="PBQ13" s="657"/>
      <c r="PBR13" s="657"/>
      <c r="PBS13" s="657"/>
      <c r="PBT13" s="657"/>
      <c r="PBU13" s="657"/>
      <c r="PBV13" s="659"/>
      <c r="PBY13" s="657"/>
      <c r="PBZ13" s="657"/>
      <c r="PCA13" s="657"/>
      <c r="PCB13" s="657"/>
      <c r="PCC13" s="657"/>
      <c r="PCD13" s="657"/>
      <c r="PCE13" s="659"/>
      <c r="PCH13" s="657"/>
      <c r="PCI13" s="657"/>
      <c r="PCJ13" s="657"/>
      <c r="PCK13" s="657"/>
      <c r="PCL13" s="657"/>
      <c r="PCM13" s="657"/>
      <c r="PCN13" s="659"/>
      <c r="PCQ13" s="657"/>
      <c r="PCR13" s="657"/>
      <c r="PCS13" s="657"/>
      <c r="PCT13" s="657"/>
      <c r="PCU13" s="657"/>
      <c r="PCV13" s="657"/>
      <c r="PCW13" s="659"/>
      <c r="PCZ13" s="657"/>
      <c r="PDA13" s="657"/>
      <c r="PDB13" s="657"/>
      <c r="PDC13" s="657"/>
      <c r="PDD13" s="657"/>
      <c r="PDE13" s="657"/>
      <c r="PDF13" s="659"/>
      <c r="PDI13" s="657"/>
      <c r="PDJ13" s="657"/>
      <c r="PDK13" s="657"/>
      <c r="PDL13" s="657"/>
      <c r="PDM13" s="657"/>
      <c r="PDN13" s="657"/>
      <c r="PDO13" s="659"/>
      <c r="PDR13" s="657"/>
      <c r="PDS13" s="657"/>
      <c r="PDT13" s="657"/>
      <c r="PDU13" s="657"/>
      <c r="PDV13" s="657"/>
      <c r="PDW13" s="657"/>
      <c r="PDX13" s="659"/>
      <c r="PEA13" s="657"/>
      <c r="PEB13" s="657"/>
      <c r="PEC13" s="657"/>
      <c r="PED13" s="657"/>
      <c r="PEE13" s="657"/>
      <c r="PEF13" s="657"/>
      <c r="PEG13" s="659"/>
      <c r="PEJ13" s="657"/>
      <c r="PEK13" s="657"/>
      <c r="PEL13" s="657"/>
      <c r="PEM13" s="657"/>
      <c r="PEN13" s="657"/>
      <c r="PEO13" s="657"/>
      <c r="PEP13" s="659"/>
      <c r="PES13" s="657"/>
      <c r="PET13" s="657"/>
      <c r="PEU13" s="657"/>
      <c r="PEV13" s="657"/>
      <c r="PEW13" s="657"/>
      <c r="PEX13" s="657"/>
      <c r="PEY13" s="659"/>
      <c r="PFB13" s="657"/>
      <c r="PFC13" s="657"/>
      <c r="PFD13" s="657"/>
      <c r="PFE13" s="657"/>
      <c r="PFF13" s="657"/>
      <c r="PFG13" s="657"/>
      <c r="PFH13" s="659"/>
      <c r="PFK13" s="657"/>
      <c r="PFL13" s="657"/>
      <c r="PFM13" s="657"/>
      <c r="PFN13" s="657"/>
      <c r="PFO13" s="657"/>
      <c r="PFP13" s="657"/>
      <c r="PFQ13" s="659"/>
      <c r="PFT13" s="657"/>
      <c r="PFU13" s="657"/>
      <c r="PFV13" s="657"/>
      <c r="PFW13" s="657"/>
      <c r="PFX13" s="657"/>
      <c r="PFY13" s="657"/>
      <c r="PFZ13" s="659"/>
      <c r="PGC13" s="657"/>
      <c r="PGD13" s="657"/>
      <c r="PGE13" s="657"/>
      <c r="PGF13" s="657"/>
      <c r="PGG13" s="657"/>
      <c r="PGH13" s="657"/>
      <c r="PGI13" s="659"/>
      <c r="PGL13" s="657"/>
      <c r="PGM13" s="657"/>
      <c r="PGN13" s="657"/>
      <c r="PGO13" s="657"/>
      <c r="PGP13" s="657"/>
      <c r="PGQ13" s="657"/>
      <c r="PGR13" s="659"/>
      <c r="PGU13" s="657"/>
      <c r="PGV13" s="657"/>
      <c r="PGW13" s="657"/>
      <c r="PGX13" s="657"/>
      <c r="PGY13" s="657"/>
      <c r="PGZ13" s="657"/>
      <c r="PHA13" s="659"/>
      <c r="PHD13" s="657"/>
      <c r="PHE13" s="657"/>
      <c r="PHF13" s="657"/>
      <c r="PHG13" s="657"/>
      <c r="PHH13" s="657"/>
      <c r="PHI13" s="657"/>
      <c r="PHJ13" s="659"/>
      <c r="PHM13" s="657"/>
      <c r="PHN13" s="657"/>
      <c r="PHO13" s="657"/>
      <c r="PHP13" s="657"/>
      <c r="PHQ13" s="657"/>
      <c r="PHR13" s="657"/>
      <c r="PHS13" s="659"/>
      <c r="PHV13" s="657"/>
      <c r="PHW13" s="657"/>
      <c r="PHX13" s="657"/>
      <c r="PHY13" s="657"/>
      <c r="PHZ13" s="657"/>
      <c r="PIA13" s="657"/>
      <c r="PIB13" s="659"/>
      <c r="PIE13" s="657"/>
      <c r="PIF13" s="657"/>
      <c r="PIG13" s="657"/>
      <c r="PIH13" s="657"/>
      <c r="PII13" s="657"/>
      <c r="PIJ13" s="657"/>
      <c r="PIK13" s="659"/>
      <c r="PIN13" s="657"/>
      <c r="PIO13" s="657"/>
      <c r="PIP13" s="657"/>
      <c r="PIQ13" s="657"/>
      <c r="PIR13" s="657"/>
      <c r="PIS13" s="657"/>
      <c r="PIT13" s="659"/>
      <c r="PIW13" s="657"/>
      <c r="PIX13" s="657"/>
      <c r="PIY13" s="657"/>
      <c r="PIZ13" s="657"/>
      <c r="PJA13" s="657"/>
      <c r="PJB13" s="657"/>
      <c r="PJC13" s="659"/>
      <c r="PJF13" s="657"/>
      <c r="PJG13" s="657"/>
      <c r="PJH13" s="657"/>
      <c r="PJI13" s="657"/>
      <c r="PJJ13" s="657"/>
      <c r="PJK13" s="657"/>
      <c r="PJL13" s="659"/>
      <c r="PJO13" s="657"/>
      <c r="PJP13" s="657"/>
      <c r="PJQ13" s="657"/>
      <c r="PJR13" s="657"/>
      <c r="PJS13" s="657"/>
      <c r="PJT13" s="657"/>
      <c r="PJU13" s="659"/>
      <c r="PJX13" s="657"/>
      <c r="PJY13" s="657"/>
      <c r="PJZ13" s="657"/>
      <c r="PKA13" s="657"/>
      <c r="PKB13" s="657"/>
      <c r="PKC13" s="657"/>
      <c r="PKD13" s="659"/>
      <c r="PKG13" s="657"/>
      <c r="PKH13" s="657"/>
      <c r="PKI13" s="657"/>
      <c r="PKJ13" s="657"/>
      <c r="PKK13" s="657"/>
      <c r="PKL13" s="657"/>
      <c r="PKM13" s="659"/>
      <c r="PKP13" s="657"/>
      <c r="PKQ13" s="657"/>
      <c r="PKR13" s="657"/>
      <c r="PKS13" s="657"/>
      <c r="PKT13" s="657"/>
      <c r="PKU13" s="657"/>
      <c r="PKV13" s="659"/>
      <c r="PKY13" s="657"/>
      <c r="PKZ13" s="657"/>
      <c r="PLA13" s="657"/>
      <c r="PLB13" s="657"/>
      <c r="PLC13" s="657"/>
      <c r="PLD13" s="657"/>
      <c r="PLE13" s="659"/>
      <c r="PLH13" s="657"/>
      <c r="PLI13" s="657"/>
      <c r="PLJ13" s="657"/>
      <c r="PLK13" s="657"/>
      <c r="PLL13" s="657"/>
      <c r="PLM13" s="657"/>
      <c r="PLN13" s="659"/>
      <c r="PLQ13" s="657"/>
      <c r="PLR13" s="657"/>
      <c r="PLS13" s="657"/>
      <c r="PLT13" s="657"/>
      <c r="PLU13" s="657"/>
      <c r="PLV13" s="657"/>
      <c r="PLW13" s="659"/>
      <c r="PLZ13" s="657"/>
      <c r="PMA13" s="657"/>
      <c r="PMB13" s="657"/>
      <c r="PMC13" s="657"/>
      <c r="PMD13" s="657"/>
      <c r="PME13" s="657"/>
      <c r="PMF13" s="659"/>
      <c r="PMI13" s="657"/>
      <c r="PMJ13" s="657"/>
      <c r="PMK13" s="657"/>
      <c r="PML13" s="657"/>
      <c r="PMM13" s="657"/>
      <c r="PMN13" s="657"/>
      <c r="PMO13" s="659"/>
      <c r="PMR13" s="657"/>
      <c r="PMS13" s="657"/>
      <c r="PMT13" s="657"/>
      <c r="PMU13" s="657"/>
      <c r="PMV13" s="657"/>
      <c r="PMW13" s="657"/>
      <c r="PMX13" s="659"/>
      <c r="PNA13" s="657"/>
      <c r="PNB13" s="657"/>
      <c r="PNC13" s="657"/>
      <c r="PND13" s="657"/>
      <c r="PNE13" s="657"/>
      <c r="PNF13" s="657"/>
      <c r="PNG13" s="659"/>
      <c r="PNJ13" s="657"/>
      <c r="PNK13" s="657"/>
      <c r="PNL13" s="657"/>
      <c r="PNM13" s="657"/>
      <c r="PNN13" s="657"/>
      <c r="PNO13" s="657"/>
      <c r="PNP13" s="659"/>
      <c r="PNS13" s="657"/>
      <c r="PNT13" s="657"/>
      <c r="PNU13" s="657"/>
      <c r="PNV13" s="657"/>
      <c r="PNW13" s="657"/>
      <c r="PNX13" s="657"/>
      <c r="PNY13" s="659"/>
      <c r="POB13" s="657"/>
      <c r="POC13" s="657"/>
      <c r="POD13" s="657"/>
      <c r="POE13" s="657"/>
      <c r="POF13" s="657"/>
      <c r="POG13" s="657"/>
      <c r="POH13" s="659"/>
      <c r="POK13" s="657"/>
      <c r="POL13" s="657"/>
      <c r="POM13" s="657"/>
      <c r="PON13" s="657"/>
      <c r="POO13" s="657"/>
      <c r="POP13" s="657"/>
      <c r="POQ13" s="659"/>
      <c r="POT13" s="657"/>
      <c r="POU13" s="657"/>
      <c r="POV13" s="657"/>
      <c r="POW13" s="657"/>
      <c r="POX13" s="657"/>
      <c r="POY13" s="657"/>
      <c r="POZ13" s="659"/>
      <c r="PPC13" s="657"/>
      <c r="PPD13" s="657"/>
      <c r="PPE13" s="657"/>
      <c r="PPF13" s="657"/>
      <c r="PPG13" s="657"/>
      <c r="PPH13" s="657"/>
      <c r="PPI13" s="659"/>
      <c r="PPL13" s="657"/>
      <c r="PPM13" s="657"/>
      <c r="PPN13" s="657"/>
      <c r="PPO13" s="657"/>
      <c r="PPP13" s="657"/>
      <c r="PPQ13" s="657"/>
      <c r="PPR13" s="659"/>
      <c r="PPU13" s="657"/>
      <c r="PPV13" s="657"/>
      <c r="PPW13" s="657"/>
      <c r="PPX13" s="657"/>
      <c r="PPY13" s="657"/>
      <c r="PPZ13" s="657"/>
      <c r="PQA13" s="659"/>
      <c r="PQD13" s="657"/>
      <c r="PQE13" s="657"/>
      <c r="PQF13" s="657"/>
      <c r="PQG13" s="657"/>
      <c r="PQH13" s="657"/>
      <c r="PQI13" s="657"/>
      <c r="PQJ13" s="659"/>
      <c r="PQM13" s="657"/>
      <c r="PQN13" s="657"/>
      <c r="PQO13" s="657"/>
      <c r="PQP13" s="657"/>
      <c r="PQQ13" s="657"/>
      <c r="PQR13" s="657"/>
      <c r="PQS13" s="659"/>
      <c r="PQV13" s="657"/>
      <c r="PQW13" s="657"/>
      <c r="PQX13" s="657"/>
      <c r="PQY13" s="657"/>
      <c r="PQZ13" s="657"/>
      <c r="PRA13" s="657"/>
      <c r="PRB13" s="659"/>
      <c r="PRE13" s="657"/>
      <c r="PRF13" s="657"/>
      <c r="PRG13" s="657"/>
      <c r="PRH13" s="657"/>
      <c r="PRI13" s="657"/>
      <c r="PRJ13" s="657"/>
      <c r="PRK13" s="659"/>
      <c r="PRN13" s="657"/>
      <c r="PRO13" s="657"/>
      <c r="PRP13" s="657"/>
      <c r="PRQ13" s="657"/>
      <c r="PRR13" s="657"/>
      <c r="PRS13" s="657"/>
      <c r="PRT13" s="659"/>
      <c r="PRW13" s="657"/>
      <c r="PRX13" s="657"/>
      <c r="PRY13" s="657"/>
      <c r="PRZ13" s="657"/>
      <c r="PSA13" s="657"/>
      <c r="PSB13" s="657"/>
      <c r="PSC13" s="659"/>
      <c r="PSF13" s="657"/>
      <c r="PSG13" s="657"/>
      <c r="PSH13" s="657"/>
      <c r="PSI13" s="657"/>
      <c r="PSJ13" s="657"/>
      <c r="PSK13" s="657"/>
      <c r="PSL13" s="659"/>
      <c r="PSO13" s="657"/>
      <c r="PSP13" s="657"/>
      <c r="PSQ13" s="657"/>
      <c r="PSR13" s="657"/>
      <c r="PSS13" s="657"/>
      <c r="PST13" s="657"/>
      <c r="PSU13" s="659"/>
      <c r="PSX13" s="657"/>
      <c r="PSY13" s="657"/>
      <c r="PSZ13" s="657"/>
      <c r="PTA13" s="657"/>
      <c r="PTB13" s="657"/>
      <c r="PTC13" s="657"/>
      <c r="PTD13" s="659"/>
      <c r="PTG13" s="657"/>
      <c r="PTH13" s="657"/>
      <c r="PTI13" s="657"/>
      <c r="PTJ13" s="657"/>
      <c r="PTK13" s="657"/>
      <c r="PTL13" s="657"/>
      <c r="PTM13" s="659"/>
      <c r="PTP13" s="657"/>
      <c r="PTQ13" s="657"/>
      <c r="PTR13" s="657"/>
      <c r="PTS13" s="657"/>
      <c r="PTT13" s="657"/>
      <c r="PTU13" s="657"/>
      <c r="PTV13" s="659"/>
      <c r="PTY13" s="657"/>
      <c r="PTZ13" s="657"/>
      <c r="PUA13" s="657"/>
      <c r="PUB13" s="657"/>
      <c r="PUC13" s="657"/>
      <c r="PUD13" s="657"/>
      <c r="PUE13" s="659"/>
      <c r="PUH13" s="657"/>
      <c r="PUI13" s="657"/>
      <c r="PUJ13" s="657"/>
      <c r="PUK13" s="657"/>
      <c r="PUL13" s="657"/>
      <c r="PUM13" s="657"/>
      <c r="PUN13" s="659"/>
      <c r="PUQ13" s="657"/>
      <c r="PUR13" s="657"/>
      <c r="PUS13" s="657"/>
      <c r="PUT13" s="657"/>
      <c r="PUU13" s="657"/>
      <c r="PUV13" s="657"/>
      <c r="PUW13" s="659"/>
      <c r="PUZ13" s="657"/>
      <c r="PVA13" s="657"/>
      <c r="PVB13" s="657"/>
      <c r="PVC13" s="657"/>
      <c r="PVD13" s="657"/>
      <c r="PVE13" s="657"/>
      <c r="PVF13" s="659"/>
      <c r="PVI13" s="657"/>
      <c r="PVJ13" s="657"/>
      <c r="PVK13" s="657"/>
      <c r="PVL13" s="657"/>
      <c r="PVM13" s="657"/>
      <c r="PVN13" s="657"/>
      <c r="PVO13" s="659"/>
      <c r="PVR13" s="657"/>
      <c r="PVS13" s="657"/>
      <c r="PVT13" s="657"/>
      <c r="PVU13" s="657"/>
      <c r="PVV13" s="657"/>
      <c r="PVW13" s="657"/>
      <c r="PVX13" s="659"/>
      <c r="PWA13" s="657"/>
      <c r="PWB13" s="657"/>
      <c r="PWC13" s="657"/>
      <c r="PWD13" s="657"/>
      <c r="PWE13" s="657"/>
      <c r="PWF13" s="657"/>
      <c r="PWG13" s="659"/>
      <c r="PWJ13" s="657"/>
      <c r="PWK13" s="657"/>
      <c r="PWL13" s="657"/>
      <c r="PWM13" s="657"/>
      <c r="PWN13" s="657"/>
      <c r="PWO13" s="657"/>
      <c r="PWP13" s="659"/>
      <c r="PWS13" s="657"/>
      <c r="PWT13" s="657"/>
      <c r="PWU13" s="657"/>
      <c r="PWV13" s="657"/>
      <c r="PWW13" s="657"/>
      <c r="PWX13" s="657"/>
      <c r="PWY13" s="659"/>
      <c r="PXB13" s="657"/>
      <c r="PXC13" s="657"/>
      <c r="PXD13" s="657"/>
      <c r="PXE13" s="657"/>
      <c r="PXF13" s="657"/>
      <c r="PXG13" s="657"/>
      <c r="PXH13" s="659"/>
      <c r="PXK13" s="657"/>
      <c r="PXL13" s="657"/>
      <c r="PXM13" s="657"/>
      <c r="PXN13" s="657"/>
      <c r="PXO13" s="657"/>
      <c r="PXP13" s="657"/>
      <c r="PXQ13" s="659"/>
      <c r="PXT13" s="657"/>
      <c r="PXU13" s="657"/>
      <c r="PXV13" s="657"/>
      <c r="PXW13" s="657"/>
      <c r="PXX13" s="657"/>
      <c r="PXY13" s="657"/>
      <c r="PXZ13" s="659"/>
      <c r="PYC13" s="657"/>
      <c r="PYD13" s="657"/>
      <c r="PYE13" s="657"/>
      <c r="PYF13" s="657"/>
      <c r="PYG13" s="657"/>
      <c r="PYH13" s="657"/>
      <c r="PYI13" s="659"/>
      <c r="PYL13" s="657"/>
      <c r="PYM13" s="657"/>
      <c r="PYN13" s="657"/>
      <c r="PYO13" s="657"/>
      <c r="PYP13" s="657"/>
      <c r="PYQ13" s="657"/>
      <c r="PYR13" s="659"/>
      <c r="PYU13" s="657"/>
      <c r="PYV13" s="657"/>
      <c r="PYW13" s="657"/>
      <c r="PYX13" s="657"/>
      <c r="PYY13" s="657"/>
      <c r="PYZ13" s="657"/>
      <c r="PZA13" s="659"/>
      <c r="PZD13" s="657"/>
      <c r="PZE13" s="657"/>
      <c r="PZF13" s="657"/>
      <c r="PZG13" s="657"/>
      <c r="PZH13" s="657"/>
      <c r="PZI13" s="657"/>
      <c r="PZJ13" s="659"/>
      <c r="PZM13" s="657"/>
      <c r="PZN13" s="657"/>
      <c r="PZO13" s="657"/>
      <c r="PZP13" s="657"/>
      <c r="PZQ13" s="657"/>
      <c r="PZR13" s="657"/>
      <c r="PZS13" s="659"/>
      <c r="PZV13" s="657"/>
      <c r="PZW13" s="657"/>
      <c r="PZX13" s="657"/>
      <c r="PZY13" s="657"/>
      <c r="PZZ13" s="657"/>
      <c r="QAA13" s="657"/>
      <c r="QAB13" s="659"/>
      <c r="QAE13" s="657"/>
      <c r="QAF13" s="657"/>
      <c r="QAG13" s="657"/>
      <c r="QAH13" s="657"/>
      <c r="QAI13" s="657"/>
      <c r="QAJ13" s="657"/>
      <c r="QAK13" s="659"/>
      <c r="QAN13" s="657"/>
      <c r="QAO13" s="657"/>
      <c r="QAP13" s="657"/>
      <c r="QAQ13" s="657"/>
      <c r="QAR13" s="657"/>
      <c r="QAS13" s="657"/>
      <c r="QAT13" s="659"/>
      <c r="QAW13" s="657"/>
      <c r="QAX13" s="657"/>
      <c r="QAY13" s="657"/>
      <c r="QAZ13" s="657"/>
      <c r="QBA13" s="657"/>
      <c r="QBB13" s="657"/>
      <c r="QBC13" s="659"/>
      <c r="QBF13" s="657"/>
      <c r="QBG13" s="657"/>
      <c r="QBH13" s="657"/>
      <c r="QBI13" s="657"/>
      <c r="QBJ13" s="657"/>
      <c r="QBK13" s="657"/>
      <c r="QBL13" s="659"/>
      <c r="QBO13" s="657"/>
      <c r="QBP13" s="657"/>
      <c r="QBQ13" s="657"/>
      <c r="QBR13" s="657"/>
      <c r="QBS13" s="657"/>
      <c r="QBT13" s="657"/>
      <c r="QBU13" s="659"/>
      <c r="QBX13" s="657"/>
      <c r="QBY13" s="657"/>
      <c r="QBZ13" s="657"/>
      <c r="QCA13" s="657"/>
      <c r="QCB13" s="657"/>
      <c r="QCC13" s="657"/>
      <c r="QCD13" s="659"/>
      <c r="QCG13" s="657"/>
      <c r="QCH13" s="657"/>
      <c r="QCI13" s="657"/>
      <c r="QCJ13" s="657"/>
      <c r="QCK13" s="657"/>
      <c r="QCL13" s="657"/>
      <c r="QCM13" s="659"/>
      <c r="QCP13" s="657"/>
      <c r="QCQ13" s="657"/>
      <c r="QCR13" s="657"/>
      <c r="QCS13" s="657"/>
      <c r="QCT13" s="657"/>
      <c r="QCU13" s="657"/>
      <c r="QCV13" s="659"/>
      <c r="QCY13" s="657"/>
      <c r="QCZ13" s="657"/>
      <c r="QDA13" s="657"/>
      <c r="QDB13" s="657"/>
      <c r="QDC13" s="657"/>
      <c r="QDD13" s="657"/>
      <c r="QDE13" s="659"/>
      <c r="QDH13" s="657"/>
      <c r="QDI13" s="657"/>
      <c r="QDJ13" s="657"/>
      <c r="QDK13" s="657"/>
      <c r="QDL13" s="657"/>
      <c r="QDM13" s="657"/>
      <c r="QDN13" s="659"/>
      <c r="QDQ13" s="657"/>
      <c r="QDR13" s="657"/>
      <c r="QDS13" s="657"/>
      <c r="QDT13" s="657"/>
      <c r="QDU13" s="657"/>
      <c r="QDV13" s="657"/>
      <c r="QDW13" s="659"/>
      <c r="QDZ13" s="657"/>
      <c r="QEA13" s="657"/>
      <c r="QEB13" s="657"/>
      <c r="QEC13" s="657"/>
      <c r="QED13" s="657"/>
      <c r="QEE13" s="657"/>
      <c r="QEF13" s="659"/>
      <c r="QEI13" s="657"/>
      <c r="QEJ13" s="657"/>
      <c r="QEK13" s="657"/>
      <c r="QEL13" s="657"/>
      <c r="QEM13" s="657"/>
      <c r="QEN13" s="657"/>
      <c r="QEO13" s="659"/>
      <c r="QER13" s="657"/>
      <c r="QES13" s="657"/>
      <c r="QET13" s="657"/>
      <c r="QEU13" s="657"/>
      <c r="QEV13" s="657"/>
      <c r="QEW13" s="657"/>
      <c r="QEX13" s="659"/>
      <c r="QFA13" s="657"/>
      <c r="QFB13" s="657"/>
      <c r="QFC13" s="657"/>
      <c r="QFD13" s="657"/>
      <c r="QFE13" s="657"/>
      <c r="QFF13" s="657"/>
      <c r="QFG13" s="659"/>
      <c r="QFJ13" s="657"/>
      <c r="QFK13" s="657"/>
      <c r="QFL13" s="657"/>
      <c r="QFM13" s="657"/>
      <c r="QFN13" s="657"/>
      <c r="QFO13" s="657"/>
      <c r="QFP13" s="659"/>
      <c r="QFS13" s="657"/>
      <c r="QFT13" s="657"/>
      <c r="QFU13" s="657"/>
      <c r="QFV13" s="657"/>
      <c r="QFW13" s="657"/>
      <c r="QFX13" s="657"/>
      <c r="QFY13" s="659"/>
      <c r="QGB13" s="657"/>
      <c r="QGC13" s="657"/>
      <c r="QGD13" s="657"/>
      <c r="QGE13" s="657"/>
      <c r="QGF13" s="657"/>
      <c r="QGG13" s="657"/>
      <c r="QGH13" s="659"/>
      <c r="QGK13" s="657"/>
      <c r="QGL13" s="657"/>
      <c r="QGM13" s="657"/>
      <c r="QGN13" s="657"/>
      <c r="QGO13" s="657"/>
      <c r="QGP13" s="657"/>
      <c r="QGQ13" s="659"/>
      <c r="QGT13" s="657"/>
      <c r="QGU13" s="657"/>
      <c r="QGV13" s="657"/>
      <c r="QGW13" s="657"/>
      <c r="QGX13" s="657"/>
      <c r="QGY13" s="657"/>
      <c r="QGZ13" s="659"/>
      <c r="QHC13" s="657"/>
      <c r="QHD13" s="657"/>
      <c r="QHE13" s="657"/>
      <c r="QHF13" s="657"/>
      <c r="QHG13" s="657"/>
      <c r="QHH13" s="657"/>
      <c r="QHI13" s="659"/>
      <c r="QHL13" s="657"/>
      <c r="QHM13" s="657"/>
      <c r="QHN13" s="657"/>
      <c r="QHO13" s="657"/>
      <c r="QHP13" s="657"/>
      <c r="QHQ13" s="657"/>
      <c r="QHR13" s="659"/>
      <c r="QHU13" s="657"/>
      <c r="QHV13" s="657"/>
      <c r="QHW13" s="657"/>
      <c r="QHX13" s="657"/>
      <c r="QHY13" s="657"/>
      <c r="QHZ13" s="657"/>
      <c r="QIA13" s="659"/>
      <c r="QID13" s="657"/>
      <c r="QIE13" s="657"/>
      <c r="QIF13" s="657"/>
      <c r="QIG13" s="657"/>
      <c r="QIH13" s="657"/>
      <c r="QII13" s="657"/>
      <c r="QIJ13" s="659"/>
      <c r="QIM13" s="657"/>
      <c r="QIN13" s="657"/>
      <c r="QIO13" s="657"/>
      <c r="QIP13" s="657"/>
      <c r="QIQ13" s="657"/>
      <c r="QIR13" s="657"/>
      <c r="QIS13" s="659"/>
      <c r="QIV13" s="657"/>
      <c r="QIW13" s="657"/>
      <c r="QIX13" s="657"/>
      <c r="QIY13" s="657"/>
      <c r="QIZ13" s="657"/>
      <c r="QJA13" s="657"/>
      <c r="QJB13" s="659"/>
      <c r="QJE13" s="657"/>
      <c r="QJF13" s="657"/>
      <c r="QJG13" s="657"/>
      <c r="QJH13" s="657"/>
      <c r="QJI13" s="657"/>
      <c r="QJJ13" s="657"/>
      <c r="QJK13" s="659"/>
      <c r="QJN13" s="657"/>
      <c r="QJO13" s="657"/>
      <c r="QJP13" s="657"/>
      <c r="QJQ13" s="657"/>
      <c r="QJR13" s="657"/>
      <c r="QJS13" s="657"/>
      <c r="QJT13" s="659"/>
      <c r="QJW13" s="657"/>
      <c r="QJX13" s="657"/>
      <c r="QJY13" s="657"/>
      <c r="QJZ13" s="657"/>
      <c r="QKA13" s="657"/>
      <c r="QKB13" s="657"/>
      <c r="QKC13" s="659"/>
      <c r="QKF13" s="657"/>
      <c r="QKG13" s="657"/>
      <c r="QKH13" s="657"/>
      <c r="QKI13" s="657"/>
      <c r="QKJ13" s="657"/>
      <c r="QKK13" s="657"/>
      <c r="QKL13" s="659"/>
      <c r="QKO13" s="657"/>
      <c r="QKP13" s="657"/>
      <c r="QKQ13" s="657"/>
      <c r="QKR13" s="657"/>
      <c r="QKS13" s="657"/>
      <c r="QKT13" s="657"/>
      <c r="QKU13" s="659"/>
      <c r="QKX13" s="657"/>
      <c r="QKY13" s="657"/>
      <c r="QKZ13" s="657"/>
      <c r="QLA13" s="657"/>
      <c r="QLB13" s="657"/>
      <c r="QLC13" s="657"/>
      <c r="QLD13" s="659"/>
      <c r="QLG13" s="657"/>
      <c r="QLH13" s="657"/>
      <c r="QLI13" s="657"/>
      <c r="QLJ13" s="657"/>
      <c r="QLK13" s="657"/>
      <c r="QLL13" s="657"/>
      <c r="QLM13" s="659"/>
      <c r="QLP13" s="657"/>
      <c r="QLQ13" s="657"/>
      <c r="QLR13" s="657"/>
      <c r="QLS13" s="657"/>
      <c r="QLT13" s="657"/>
      <c r="QLU13" s="657"/>
      <c r="QLV13" s="659"/>
      <c r="QLY13" s="657"/>
      <c r="QLZ13" s="657"/>
      <c r="QMA13" s="657"/>
      <c r="QMB13" s="657"/>
      <c r="QMC13" s="657"/>
      <c r="QMD13" s="657"/>
      <c r="QME13" s="659"/>
      <c r="QMH13" s="657"/>
      <c r="QMI13" s="657"/>
      <c r="QMJ13" s="657"/>
      <c r="QMK13" s="657"/>
      <c r="QML13" s="657"/>
      <c r="QMM13" s="657"/>
      <c r="QMN13" s="659"/>
      <c r="QMQ13" s="657"/>
      <c r="QMR13" s="657"/>
      <c r="QMS13" s="657"/>
      <c r="QMT13" s="657"/>
      <c r="QMU13" s="657"/>
      <c r="QMV13" s="657"/>
      <c r="QMW13" s="659"/>
      <c r="QMZ13" s="657"/>
      <c r="QNA13" s="657"/>
      <c r="QNB13" s="657"/>
      <c r="QNC13" s="657"/>
      <c r="QND13" s="657"/>
      <c r="QNE13" s="657"/>
      <c r="QNF13" s="659"/>
      <c r="QNI13" s="657"/>
      <c r="QNJ13" s="657"/>
      <c r="QNK13" s="657"/>
      <c r="QNL13" s="657"/>
      <c r="QNM13" s="657"/>
      <c r="QNN13" s="657"/>
      <c r="QNO13" s="659"/>
      <c r="QNR13" s="657"/>
      <c r="QNS13" s="657"/>
      <c r="QNT13" s="657"/>
      <c r="QNU13" s="657"/>
      <c r="QNV13" s="657"/>
      <c r="QNW13" s="657"/>
      <c r="QNX13" s="659"/>
      <c r="QOA13" s="657"/>
      <c r="QOB13" s="657"/>
      <c r="QOC13" s="657"/>
      <c r="QOD13" s="657"/>
      <c r="QOE13" s="657"/>
      <c r="QOF13" s="657"/>
      <c r="QOG13" s="659"/>
      <c r="QOJ13" s="657"/>
      <c r="QOK13" s="657"/>
      <c r="QOL13" s="657"/>
      <c r="QOM13" s="657"/>
      <c r="QON13" s="657"/>
      <c r="QOO13" s="657"/>
      <c r="QOP13" s="659"/>
      <c r="QOS13" s="657"/>
      <c r="QOT13" s="657"/>
      <c r="QOU13" s="657"/>
      <c r="QOV13" s="657"/>
      <c r="QOW13" s="657"/>
      <c r="QOX13" s="657"/>
      <c r="QOY13" s="659"/>
      <c r="QPB13" s="657"/>
      <c r="QPC13" s="657"/>
      <c r="QPD13" s="657"/>
      <c r="QPE13" s="657"/>
      <c r="QPF13" s="657"/>
      <c r="QPG13" s="657"/>
      <c r="QPH13" s="659"/>
      <c r="QPK13" s="657"/>
      <c r="QPL13" s="657"/>
      <c r="QPM13" s="657"/>
      <c r="QPN13" s="657"/>
      <c r="QPO13" s="657"/>
      <c r="QPP13" s="657"/>
      <c r="QPQ13" s="659"/>
      <c r="QPT13" s="657"/>
      <c r="QPU13" s="657"/>
      <c r="QPV13" s="657"/>
      <c r="QPW13" s="657"/>
      <c r="QPX13" s="657"/>
      <c r="QPY13" s="657"/>
      <c r="QPZ13" s="659"/>
      <c r="QQC13" s="657"/>
      <c r="QQD13" s="657"/>
      <c r="QQE13" s="657"/>
      <c r="QQF13" s="657"/>
      <c r="QQG13" s="657"/>
      <c r="QQH13" s="657"/>
      <c r="QQI13" s="659"/>
      <c r="QQL13" s="657"/>
      <c r="QQM13" s="657"/>
      <c r="QQN13" s="657"/>
      <c r="QQO13" s="657"/>
      <c r="QQP13" s="657"/>
      <c r="QQQ13" s="657"/>
      <c r="QQR13" s="659"/>
      <c r="QQU13" s="657"/>
      <c r="QQV13" s="657"/>
      <c r="QQW13" s="657"/>
      <c r="QQX13" s="657"/>
      <c r="QQY13" s="657"/>
      <c r="QQZ13" s="657"/>
      <c r="QRA13" s="659"/>
      <c r="QRD13" s="657"/>
      <c r="QRE13" s="657"/>
      <c r="QRF13" s="657"/>
      <c r="QRG13" s="657"/>
      <c r="QRH13" s="657"/>
      <c r="QRI13" s="657"/>
      <c r="QRJ13" s="659"/>
      <c r="QRM13" s="657"/>
      <c r="QRN13" s="657"/>
      <c r="QRO13" s="657"/>
      <c r="QRP13" s="657"/>
      <c r="QRQ13" s="657"/>
      <c r="QRR13" s="657"/>
      <c r="QRS13" s="659"/>
      <c r="QRV13" s="657"/>
      <c r="QRW13" s="657"/>
      <c r="QRX13" s="657"/>
      <c r="QRY13" s="657"/>
      <c r="QRZ13" s="657"/>
      <c r="QSA13" s="657"/>
      <c r="QSB13" s="659"/>
      <c r="QSE13" s="657"/>
      <c r="QSF13" s="657"/>
      <c r="QSG13" s="657"/>
      <c r="QSH13" s="657"/>
      <c r="QSI13" s="657"/>
      <c r="QSJ13" s="657"/>
      <c r="QSK13" s="659"/>
      <c r="QSN13" s="657"/>
      <c r="QSO13" s="657"/>
      <c r="QSP13" s="657"/>
      <c r="QSQ13" s="657"/>
      <c r="QSR13" s="657"/>
      <c r="QSS13" s="657"/>
      <c r="QST13" s="659"/>
      <c r="QSW13" s="657"/>
      <c r="QSX13" s="657"/>
      <c r="QSY13" s="657"/>
      <c r="QSZ13" s="657"/>
      <c r="QTA13" s="657"/>
      <c r="QTB13" s="657"/>
      <c r="QTC13" s="659"/>
      <c r="QTF13" s="657"/>
      <c r="QTG13" s="657"/>
      <c r="QTH13" s="657"/>
      <c r="QTI13" s="657"/>
      <c r="QTJ13" s="657"/>
      <c r="QTK13" s="657"/>
      <c r="QTL13" s="659"/>
      <c r="QTO13" s="657"/>
      <c r="QTP13" s="657"/>
      <c r="QTQ13" s="657"/>
      <c r="QTR13" s="657"/>
      <c r="QTS13" s="657"/>
      <c r="QTT13" s="657"/>
      <c r="QTU13" s="659"/>
      <c r="QTX13" s="657"/>
      <c r="QTY13" s="657"/>
      <c r="QTZ13" s="657"/>
      <c r="QUA13" s="657"/>
      <c r="QUB13" s="657"/>
      <c r="QUC13" s="657"/>
      <c r="QUD13" s="659"/>
      <c r="QUG13" s="657"/>
      <c r="QUH13" s="657"/>
      <c r="QUI13" s="657"/>
      <c r="QUJ13" s="657"/>
      <c r="QUK13" s="657"/>
      <c r="QUL13" s="657"/>
      <c r="QUM13" s="659"/>
      <c r="QUP13" s="657"/>
      <c r="QUQ13" s="657"/>
      <c r="QUR13" s="657"/>
      <c r="QUS13" s="657"/>
      <c r="QUT13" s="657"/>
      <c r="QUU13" s="657"/>
      <c r="QUV13" s="659"/>
      <c r="QUY13" s="657"/>
      <c r="QUZ13" s="657"/>
      <c r="QVA13" s="657"/>
      <c r="QVB13" s="657"/>
      <c r="QVC13" s="657"/>
      <c r="QVD13" s="657"/>
      <c r="QVE13" s="659"/>
      <c r="QVH13" s="657"/>
      <c r="QVI13" s="657"/>
      <c r="QVJ13" s="657"/>
      <c r="QVK13" s="657"/>
      <c r="QVL13" s="657"/>
      <c r="QVM13" s="657"/>
      <c r="QVN13" s="659"/>
      <c r="QVQ13" s="657"/>
      <c r="QVR13" s="657"/>
      <c r="QVS13" s="657"/>
      <c r="QVT13" s="657"/>
      <c r="QVU13" s="657"/>
      <c r="QVV13" s="657"/>
      <c r="QVW13" s="659"/>
      <c r="QVZ13" s="657"/>
      <c r="QWA13" s="657"/>
      <c r="QWB13" s="657"/>
      <c r="QWC13" s="657"/>
      <c r="QWD13" s="657"/>
      <c r="QWE13" s="657"/>
      <c r="QWF13" s="659"/>
      <c r="QWI13" s="657"/>
      <c r="QWJ13" s="657"/>
      <c r="QWK13" s="657"/>
      <c r="QWL13" s="657"/>
      <c r="QWM13" s="657"/>
      <c r="QWN13" s="657"/>
      <c r="QWO13" s="659"/>
      <c r="QWR13" s="657"/>
      <c r="QWS13" s="657"/>
      <c r="QWT13" s="657"/>
      <c r="QWU13" s="657"/>
      <c r="QWV13" s="657"/>
      <c r="QWW13" s="657"/>
      <c r="QWX13" s="659"/>
      <c r="QXA13" s="657"/>
      <c r="QXB13" s="657"/>
      <c r="QXC13" s="657"/>
      <c r="QXD13" s="657"/>
      <c r="QXE13" s="657"/>
      <c r="QXF13" s="657"/>
      <c r="QXG13" s="659"/>
      <c r="QXJ13" s="657"/>
      <c r="QXK13" s="657"/>
      <c r="QXL13" s="657"/>
      <c r="QXM13" s="657"/>
      <c r="QXN13" s="657"/>
      <c r="QXO13" s="657"/>
      <c r="QXP13" s="659"/>
      <c r="QXS13" s="657"/>
      <c r="QXT13" s="657"/>
      <c r="QXU13" s="657"/>
      <c r="QXV13" s="657"/>
      <c r="QXW13" s="657"/>
      <c r="QXX13" s="657"/>
      <c r="QXY13" s="659"/>
      <c r="QYB13" s="657"/>
      <c r="QYC13" s="657"/>
      <c r="QYD13" s="657"/>
      <c r="QYE13" s="657"/>
      <c r="QYF13" s="657"/>
      <c r="QYG13" s="657"/>
      <c r="QYH13" s="659"/>
      <c r="QYK13" s="657"/>
      <c r="QYL13" s="657"/>
      <c r="QYM13" s="657"/>
      <c r="QYN13" s="657"/>
      <c r="QYO13" s="657"/>
      <c r="QYP13" s="657"/>
      <c r="QYQ13" s="659"/>
      <c r="QYT13" s="657"/>
      <c r="QYU13" s="657"/>
      <c r="QYV13" s="657"/>
      <c r="QYW13" s="657"/>
      <c r="QYX13" s="657"/>
      <c r="QYY13" s="657"/>
      <c r="QYZ13" s="659"/>
      <c r="QZC13" s="657"/>
      <c r="QZD13" s="657"/>
      <c r="QZE13" s="657"/>
      <c r="QZF13" s="657"/>
      <c r="QZG13" s="657"/>
      <c r="QZH13" s="657"/>
      <c r="QZI13" s="659"/>
      <c r="QZL13" s="657"/>
      <c r="QZM13" s="657"/>
      <c r="QZN13" s="657"/>
      <c r="QZO13" s="657"/>
      <c r="QZP13" s="657"/>
      <c r="QZQ13" s="657"/>
      <c r="QZR13" s="659"/>
      <c r="QZU13" s="657"/>
      <c r="QZV13" s="657"/>
      <c r="QZW13" s="657"/>
      <c r="QZX13" s="657"/>
      <c r="QZY13" s="657"/>
      <c r="QZZ13" s="657"/>
      <c r="RAA13" s="659"/>
      <c r="RAD13" s="657"/>
      <c r="RAE13" s="657"/>
      <c r="RAF13" s="657"/>
      <c r="RAG13" s="657"/>
      <c r="RAH13" s="657"/>
      <c r="RAI13" s="657"/>
      <c r="RAJ13" s="659"/>
      <c r="RAM13" s="657"/>
      <c r="RAN13" s="657"/>
      <c r="RAO13" s="657"/>
      <c r="RAP13" s="657"/>
      <c r="RAQ13" s="657"/>
      <c r="RAR13" s="657"/>
      <c r="RAS13" s="659"/>
      <c r="RAV13" s="657"/>
      <c r="RAW13" s="657"/>
      <c r="RAX13" s="657"/>
      <c r="RAY13" s="657"/>
      <c r="RAZ13" s="657"/>
      <c r="RBA13" s="657"/>
      <c r="RBB13" s="659"/>
      <c r="RBE13" s="657"/>
      <c r="RBF13" s="657"/>
      <c r="RBG13" s="657"/>
      <c r="RBH13" s="657"/>
      <c r="RBI13" s="657"/>
      <c r="RBJ13" s="657"/>
      <c r="RBK13" s="659"/>
      <c r="RBN13" s="657"/>
      <c r="RBO13" s="657"/>
      <c r="RBP13" s="657"/>
      <c r="RBQ13" s="657"/>
      <c r="RBR13" s="657"/>
      <c r="RBS13" s="657"/>
      <c r="RBT13" s="659"/>
      <c r="RBW13" s="657"/>
      <c r="RBX13" s="657"/>
      <c r="RBY13" s="657"/>
      <c r="RBZ13" s="657"/>
      <c r="RCA13" s="657"/>
      <c r="RCB13" s="657"/>
      <c r="RCC13" s="659"/>
      <c r="RCF13" s="657"/>
      <c r="RCG13" s="657"/>
      <c r="RCH13" s="657"/>
      <c r="RCI13" s="657"/>
      <c r="RCJ13" s="657"/>
      <c r="RCK13" s="657"/>
      <c r="RCL13" s="659"/>
      <c r="RCO13" s="657"/>
      <c r="RCP13" s="657"/>
      <c r="RCQ13" s="657"/>
      <c r="RCR13" s="657"/>
      <c r="RCS13" s="657"/>
      <c r="RCT13" s="657"/>
      <c r="RCU13" s="659"/>
      <c r="RCX13" s="657"/>
      <c r="RCY13" s="657"/>
      <c r="RCZ13" s="657"/>
      <c r="RDA13" s="657"/>
      <c r="RDB13" s="657"/>
      <c r="RDC13" s="657"/>
      <c r="RDD13" s="659"/>
      <c r="RDG13" s="657"/>
      <c r="RDH13" s="657"/>
      <c r="RDI13" s="657"/>
      <c r="RDJ13" s="657"/>
      <c r="RDK13" s="657"/>
      <c r="RDL13" s="657"/>
      <c r="RDM13" s="659"/>
      <c r="RDP13" s="657"/>
      <c r="RDQ13" s="657"/>
      <c r="RDR13" s="657"/>
      <c r="RDS13" s="657"/>
      <c r="RDT13" s="657"/>
      <c r="RDU13" s="657"/>
      <c r="RDV13" s="659"/>
      <c r="RDY13" s="657"/>
      <c r="RDZ13" s="657"/>
      <c r="REA13" s="657"/>
      <c r="REB13" s="657"/>
      <c r="REC13" s="657"/>
      <c r="RED13" s="657"/>
      <c r="REE13" s="659"/>
      <c r="REH13" s="657"/>
      <c r="REI13" s="657"/>
      <c r="REJ13" s="657"/>
      <c r="REK13" s="657"/>
      <c r="REL13" s="657"/>
      <c r="REM13" s="657"/>
      <c r="REN13" s="659"/>
      <c r="REQ13" s="657"/>
      <c r="RER13" s="657"/>
      <c r="RES13" s="657"/>
      <c r="RET13" s="657"/>
      <c r="REU13" s="657"/>
      <c r="REV13" s="657"/>
      <c r="REW13" s="659"/>
      <c r="REZ13" s="657"/>
      <c r="RFA13" s="657"/>
      <c r="RFB13" s="657"/>
      <c r="RFC13" s="657"/>
      <c r="RFD13" s="657"/>
      <c r="RFE13" s="657"/>
      <c r="RFF13" s="659"/>
      <c r="RFI13" s="657"/>
      <c r="RFJ13" s="657"/>
      <c r="RFK13" s="657"/>
      <c r="RFL13" s="657"/>
      <c r="RFM13" s="657"/>
      <c r="RFN13" s="657"/>
      <c r="RFO13" s="659"/>
      <c r="RFR13" s="657"/>
      <c r="RFS13" s="657"/>
      <c r="RFT13" s="657"/>
      <c r="RFU13" s="657"/>
      <c r="RFV13" s="657"/>
      <c r="RFW13" s="657"/>
      <c r="RFX13" s="659"/>
      <c r="RGA13" s="657"/>
      <c r="RGB13" s="657"/>
      <c r="RGC13" s="657"/>
      <c r="RGD13" s="657"/>
      <c r="RGE13" s="657"/>
      <c r="RGF13" s="657"/>
      <c r="RGG13" s="659"/>
      <c r="RGJ13" s="657"/>
      <c r="RGK13" s="657"/>
      <c r="RGL13" s="657"/>
      <c r="RGM13" s="657"/>
      <c r="RGN13" s="657"/>
      <c r="RGO13" s="657"/>
      <c r="RGP13" s="659"/>
      <c r="RGS13" s="657"/>
      <c r="RGT13" s="657"/>
      <c r="RGU13" s="657"/>
      <c r="RGV13" s="657"/>
      <c r="RGW13" s="657"/>
      <c r="RGX13" s="657"/>
      <c r="RGY13" s="659"/>
      <c r="RHB13" s="657"/>
      <c r="RHC13" s="657"/>
      <c r="RHD13" s="657"/>
      <c r="RHE13" s="657"/>
      <c r="RHF13" s="657"/>
      <c r="RHG13" s="657"/>
      <c r="RHH13" s="659"/>
      <c r="RHK13" s="657"/>
      <c r="RHL13" s="657"/>
      <c r="RHM13" s="657"/>
      <c r="RHN13" s="657"/>
      <c r="RHO13" s="657"/>
      <c r="RHP13" s="657"/>
      <c r="RHQ13" s="659"/>
      <c r="RHT13" s="657"/>
      <c r="RHU13" s="657"/>
      <c r="RHV13" s="657"/>
      <c r="RHW13" s="657"/>
      <c r="RHX13" s="657"/>
      <c r="RHY13" s="657"/>
      <c r="RHZ13" s="659"/>
      <c r="RIC13" s="657"/>
      <c r="RID13" s="657"/>
      <c r="RIE13" s="657"/>
      <c r="RIF13" s="657"/>
      <c r="RIG13" s="657"/>
      <c r="RIH13" s="657"/>
      <c r="RII13" s="659"/>
      <c r="RIL13" s="657"/>
      <c r="RIM13" s="657"/>
      <c r="RIN13" s="657"/>
      <c r="RIO13" s="657"/>
      <c r="RIP13" s="657"/>
      <c r="RIQ13" s="657"/>
      <c r="RIR13" s="659"/>
      <c r="RIU13" s="657"/>
      <c r="RIV13" s="657"/>
      <c r="RIW13" s="657"/>
      <c r="RIX13" s="657"/>
      <c r="RIY13" s="657"/>
      <c r="RIZ13" s="657"/>
      <c r="RJA13" s="659"/>
      <c r="RJD13" s="657"/>
      <c r="RJE13" s="657"/>
      <c r="RJF13" s="657"/>
      <c r="RJG13" s="657"/>
      <c r="RJH13" s="657"/>
      <c r="RJI13" s="657"/>
      <c r="RJJ13" s="659"/>
      <c r="RJM13" s="657"/>
      <c r="RJN13" s="657"/>
      <c r="RJO13" s="657"/>
      <c r="RJP13" s="657"/>
      <c r="RJQ13" s="657"/>
      <c r="RJR13" s="657"/>
      <c r="RJS13" s="659"/>
      <c r="RJV13" s="657"/>
      <c r="RJW13" s="657"/>
      <c r="RJX13" s="657"/>
      <c r="RJY13" s="657"/>
      <c r="RJZ13" s="657"/>
      <c r="RKA13" s="657"/>
      <c r="RKB13" s="659"/>
      <c r="RKE13" s="657"/>
      <c r="RKF13" s="657"/>
      <c r="RKG13" s="657"/>
      <c r="RKH13" s="657"/>
      <c r="RKI13" s="657"/>
      <c r="RKJ13" s="657"/>
      <c r="RKK13" s="659"/>
      <c r="RKN13" s="657"/>
      <c r="RKO13" s="657"/>
      <c r="RKP13" s="657"/>
      <c r="RKQ13" s="657"/>
      <c r="RKR13" s="657"/>
      <c r="RKS13" s="657"/>
      <c r="RKT13" s="659"/>
      <c r="RKW13" s="657"/>
      <c r="RKX13" s="657"/>
      <c r="RKY13" s="657"/>
      <c r="RKZ13" s="657"/>
      <c r="RLA13" s="657"/>
      <c r="RLB13" s="657"/>
      <c r="RLC13" s="659"/>
      <c r="RLF13" s="657"/>
      <c r="RLG13" s="657"/>
      <c r="RLH13" s="657"/>
      <c r="RLI13" s="657"/>
      <c r="RLJ13" s="657"/>
      <c r="RLK13" s="657"/>
      <c r="RLL13" s="659"/>
      <c r="RLO13" s="657"/>
      <c r="RLP13" s="657"/>
      <c r="RLQ13" s="657"/>
      <c r="RLR13" s="657"/>
      <c r="RLS13" s="657"/>
      <c r="RLT13" s="657"/>
      <c r="RLU13" s="659"/>
      <c r="RLX13" s="657"/>
      <c r="RLY13" s="657"/>
      <c r="RLZ13" s="657"/>
      <c r="RMA13" s="657"/>
      <c r="RMB13" s="657"/>
      <c r="RMC13" s="657"/>
      <c r="RMD13" s="659"/>
      <c r="RMG13" s="657"/>
      <c r="RMH13" s="657"/>
      <c r="RMI13" s="657"/>
      <c r="RMJ13" s="657"/>
      <c r="RMK13" s="657"/>
      <c r="RML13" s="657"/>
      <c r="RMM13" s="659"/>
      <c r="RMP13" s="657"/>
      <c r="RMQ13" s="657"/>
      <c r="RMR13" s="657"/>
      <c r="RMS13" s="657"/>
      <c r="RMT13" s="657"/>
      <c r="RMU13" s="657"/>
      <c r="RMV13" s="659"/>
      <c r="RMY13" s="657"/>
      <c r="RMZ13" s="657"/>
      <c r="RNA13" s="657"/>
      <c r="RNB13" s="657"/>
      <c r="RNC13" s="657"/>
      <c r="RND13" s="657"/>
      <c r="RNE13" s="659"/>
      <c r="RNH13" s="657"/>
      <c r="RNI13" s="657"/>
      <c r="RNJ13" s="657"/>
      <c r="RNK13" s="657"/>
      <c r="RNL13" s="657"/>
      <c r="RNM13" s="657"/>
      <c r="RNN13" s="659"/>
      <c r="RNQ13" s="657"/>
      <c r="RNR13" s="657"/>
      <c r="RNS13" s="657"/>
      <c r="RNT13" s="657"/>
      <c r="RNU13" s="657"/>
      <c r="RNV13" s="657"/>
      <c r="RNW13" s="659"/>
      <c r="RNZ13" s="657"/>
      <c r="ROA13" s="657"/>
      <c r="ROB13" s="657"/>
      <c r="ROC13" s="657"/>
      <c r="ROD13" s="657"/>
      <c r="ROE13" s="657"/>
      <c r="ROF13" s="659"/>
      <c r="ROI13" s="657"/>
      <c r="ROJ13" s="657"/>
      <c r="ROK13" s="657"/>
      <c r="ROL13" s="657"/>
      <c r="ROM13" s="657"/>
      <c r="RON13" s="657"/>
      <c r="ROO13" s="659"/>
      <c r="ROR13" s="657"/>
      <c r="ROS13" s="657"/>
      <c r="ROT13" s="657"/>
      <c r="ROU13" s="657"/>
      <c r="ROV13" s="657"/>
      <c r="ROW13" s="657"/>
      <c r="ROX13" s="659"/>
      <c r="RPA13" s="657"/>
      <c r="RPB13" s="657"/>
      <c r="RPC13" s="657"/>
      <c r="RPD13" s="657"/>
      <c r="RPE13" s="657"/>
      <c r="RPF13" s="657"/>
      <c r="RPG13" s="659"/>
      <c r="RPJ13" s="657"/>
      <c r="RPK13" s="657"/>
      <c r="RPL13" s="657"/>
      <c r="RPM13" s="657"/>
      <c r="RPN13" s="657"/>
      <c r="RPO13" s="657"/>
      <c r="RPP13" s="659"/>
      <c r="RPS13" s="657"/>
      <c r="RPT13" s="657"/>
      <c r="RPU13" s="657"/>
      <c r="RPV13" s="657"/>
      <c r="RPW13" s="657"/>
      <c r="RPX13" s="657"/>
      <c r="RPY13" s="659"/>
      <c r="RQB13" s="657"/>
      <c r="RQC13" s="657"/>
      <c r="RQD13" s="657"/>
      <c r="RQE13" s="657"/>
      <c r="RQF13" s="657"/>
      <c r="RQG13" s="657"/>
      <c r="RQH13" s="659"/>
      <c r="RQK13" s="657"/>
      <c r="RQL13" s="657"/>
      <c r="RQM13" s="657"/>
      <c r="RQN13" s="657"/>
      <c r="RQO13" s="657"/>
      <c r="RQP13" s="657"/>
      <c r="RQQ13" s="659"/>
      <c r="RQT13" s="657"/>
      <c r="RQU13" s="657"/>
      <c r="RQV13" s="657"/>
      <c r="RQW13" s="657"/>
      <c r="RQX13" s="657"/>
      <c r="RQY13" s="657"/>
      <c r="RQZ13" s="659"/>
      <c r="RRC13" s="657"/>
      <c r="RRD13" s="657"/>
      <c r="RRE13" s="657"/>
      <c r="RRF13" s="657"/>
      <c r="RRG13" s="657"/>
      <c r="RRH13" s="657"/>
      <c r="RRI13" s="659"/>
      <c r="RRL13" s="657"/>
      <c r="RRM13" s="657"/>
      <c r="RRN13" s="657"/>
      <c r="RRO13" s="657"/>
      <c r="RRP13" s="657"/>
      <c r="RRQ13" s="657"/>
      <c r="RRR13" s="659"/>
      <c r="RRU13" s="657"/>
      <c r="RRV13" s="657"/>
      <c r="RRW13" s="657"/>
      <c r="RRX13" s="657"/>
      <c r="RRY13" s="657"/>
      <c r="RRZ13" s="657"/>
      <c r="RSA13" s="659"/>
      <c r="RSD13" s="657"/>
      <c r="RSE13" s="657"/>
      <c r="RSF13" s="657"/>
      <c r="RSG13" s="657"/>
      <c r="RSH13" s="657"/>
      <c r="RSI13" s="657"/>
      <c r="RSJ13" s="659"/>
      <c r="RSM13" s="657"/>
      <c r="RSN13" s="657"/>
      <c r="RSO13" s="657"/>
      <c r="RSP13" s="657"/>
      <c r="RSQ13" s="657"/>
      <c r="RSR13" s="657"/>
      <c r="RSS13" s="659"/>
      <c r="RSV13" s="657"/>
      <c r="RSW13" s="657"/>
      <c r="RSX13" s="657"/>
      <c r="RSY13" s="657"/>
      <c r="RSZ13" s="657"/>
      <c r="RTA13" s="657"/>
      <c r="RTB13" s="659"/>
      <c r="RTE13" s="657"/>
      <c r="RTF13" s="657"/>
      <c r="RTG13" s="657"/>
      <c r="RTH13" s="657"/>
      <c r="RTI13" s="657"/>
      <c r="RTJ13" s="657"/>
      <c r="RTK13" s="659"/>
      <c r="RTN13" s="657"/>
      <c r="RTO13" s="657"/>
      <c r="RTP13" s="657"/>
      <c r="RTQ13" s="657"/>
      <c r="RTR13" s="657"/>
      <c r="RTS13" s="657"/>
      <c r="RTT13" s="659"/>
      <c r="RTW13" s="657"/>
      <c r="RTX13" s="657"/>
      <c r="RTY13" s="657"/>
      <c r="RTZ13" s="657"/>
      <c r="RUA13" s="657"/>
      <c r="RUB13" s="657"/>
      <c r="RUC13" s="659"/>
      <c r="RUF13" s="657"/>
      <c r="RUG13" s="657"/>
      <c r="RUH13" s="657"/>
      <c r="RUI13" s="657"/>
      <c r="RUJ13" s="657"/>
      <c r="RUK13" s="657"/>
      <c r="RUL13" s="659"/>
      <c r="RUO13" s="657"/>
      <c r="RUP13" s="657"/>
      <c r="RUQ13" s="657"/>
      <c r="RUR13" s="657"/>
      <c r="RUS13" s="657"/>
      <c r="RUT13" s="657"/>
      <c r="RUU13" s="659"/>
      <c r="RUX13" s="657"/>
      <c r="RUY13" s="657"/>
      <c r="RUZ13" s="657"/>
      <c r="RVA13" s="657"/>
      <c r="RVB13" s="657"/>
      <c r="RVC13" s="657"/>
      <c r="RVD13" s="659"/>
      <c r="RVG13" s="657"/>
      <c r="RVH13" s="657"/>
      <c r="RVI13" s="657"/>
      <c r="RVJ13" s="657"/>
      <c r="RVK13" s="657"/>
      <c r="RVL13" s="657"/>
      <c r="RVM13" s="659"/>
      <c r="RVP13" s="657"/>
      <c r="RVQ13" s="657"/>
      <c r="RVR13" s="657"/>
      <c r="RVS13" s="657"/>
      <c r="RVT13" s="657"/>
      <c r="RVU13" s="657"/>
      <c r="RVV13" s="659"/>
      <c r="RVY13" s="657"/>
      <c r="RVZ13" s="657"/>
      <c r="RWA13" s="657"/>
      <c r="RWB13" s="657"/>
      <c r="RWC13" s="657"/>
      <c r="RWD13" s="657"/>
      <c r="RWE13" s="659"/>
      <c r="RWH13" s="657"/>
      <c r="RWI13" s="657"/>
      <c r="RWJ13" s="657"/>
      <c r="RWK13" s="657"/>
      <c r="RWL13" s="657"/>
      <c r="RWM13" s="657"/>
      <c r="RWN13" s="659"/>
      <c r="RWQ13" s="657"/>
      <c r="RWR13" s="657"/>
      <c r="RWS13" s="657"/>
      <c r="RWT13" s="657"/>
      <c r="RWU13" s="657"/>
      <c r="RWV13" s="657"/>
      <c r="RWW13" s="659"/>
      <c r="RWZ13" s="657"/>
      <c r="RXA13" s="657"/>
      <c r="RXB13" s="657"/>
      <c r="RXC13" s="657"/>
      <c r="RXD13" s="657"/>
      <c r="RXE13" s="657"/>
      <c r="RXF13" s="659"/>
      <c r="RXI13" s="657"/>
      <c r="RXJ13" s="657"/>
      <c r="RXK13" s="657"/>
      <c r="RXL13" s="657"/>
      <c r="RXM13" s="657"/>
      <c r="RXN13" s="657"/>
      <c r="RXO13" s="659"/>
      <c r="RXR13" s="657"/>
      <c r="RXS13" s="657"/>
      <c r="RXT13" s="657"/>
      <c r="RXU13" s="657"/>
      <c r="RXV13" s="657"/>
      <c r="RXW13" s="657"/>
      <c r="RXX13" s="659"/>
      <c r="RYA13" s="657"/>
      <c r="RYB13" s="657"/>
      <c r="RYC13" s="657"/>
      <c r="RYD13" s="657"/>
      <c r="RYE13" s="657"/>
      <c r="RYF13" s="657"/>
      <c r="RYG13" s="659"/>
      <c r="RYJ13" s="657"/>
      <c r="RYK13" s="657"/>
      <c r="RYL13" s="657"/>
      <c r="RYM13" s="657"/>
      <c r="RYN13" s="657"/>
      <c r="RYO13" s="657"/>
      <c r="RYP13" s="659"/>
      <c r="RYS13" s="657"/>
      <c r="RYT13" s="657"/>
      <c r="RYU13" s="657"/>
      <c r="RYV13" s="657"/>
      <c r="RYW13" s="657"/>
      <c r="RYX13" s="657"/>
      <c r="RYY13" s="659"/>
      <c r="RZB13" s="657"/>
      <c r="RZC13" s="657"/>
      <c r="RZD13" s="657"/>
      <c r="RZE13" s="657"/>
      <c r="RZF13" s="657"/>
      <c r="RZG13" s="657"/>
      <c r="RZH13" s="659"/>
      <c r="RZK13" s="657"/>
      <c r="RZL13" s="657"/>
      <c r="RZM13" s="657"/>
      <c r="RZN13" s="657"/>
      <c r="RZO13" s="657"/>
      <c r="RZP13" s="657"/>
      <c r="RZQ13" s="659"/>
      <c r="RZT13" s="657"/>
      <c r="RZU13" s="657"/>
      <c r="RZV13" s="657"/>
      <c r="RZW13" s="657"/>
      <c r="RZX13" s="657"/>
      <c r="RZY13" s="657"/>
      <c r="RZZ13" s="659"/>
      <c r="SAC13" s="657"/>
      <c r="SAD13" s="657"/>
      <c r="SAE13" s="657"/>
      <c r="SAF13" s="657"/>
      <c r="SAG13" s="657"/>
      <c r="SAH13" s="657"/>
      <c r="SAI13" s="659"/>
      <c r="SAL13" s="657"/>
      <c r="SAM13" s="657"/>
      <c r="SAN13" s="657"/>
      <c r="SAO13" s="657"/>
      <c r="SAP13" s="657"/>
      <c r="SAQ13" s="657"/>
      <c r="SAR13" s="659"/>
      <c r="SAU13" s="657"/>
      <c r="SAV13" s="657"/>
      <c r="SAW13" s="657"/>
      <c r="SAX13" s="657"/>
      <c r="SAY13" s="657"/>
      <c r="SAZ13" s="657"/>
      <c r="SBA13" s="659"/>
      <c r="SBD13" s="657"/>
      <c r="SBE13" s="657"/>
      <c r="SBF13" s="657"/>
      <c r="SBG13" s="657"/>
      <c r="SBH13" s="657"/>
      <c r="SBI13" s="657"/>
      <c r="SBJ13" s="659"/>
      <c r="SBM13" s="657"/>
      <c r="SBN13" s="657"/>
      <c r="SBO13" s="657"/>
      <c r="SBP13" s="657"/>
      <c r="SBQ13" s="657"/>
      <c r="SBR13" s="657"/>
      <c r="SBS13" s="659"/>
      <c r="SBV13" s="657"/>
      <c r="SBW13" s="657"/>
      <c r="SBX13" s="657"/>
      <c r="SBY13" s="657"/>
      <c r="SBZ13" s="657"/>
      <c r="SCA13" s="657"/>
      <c r="SCB13" s="659"/>
      <c r="SCE13" s="657"/>
      <c r="SCF13" s="657"/>
      <c r="SCG13" s="657"/>
      <c r="SCH13" s="657"/>
      <c r="SCI13" s="657"/>
      <c r="SCJ13" s="657"/>
      <c r="SCK13" s="659"/>
      <c r="SCN13" s="657"/>
      <c r="SCO13" s="657"/>
      <c r="SCP13" s="657"/>
      <c r="SCQ13" s="657"/>
      <c r="SCR13" s="657"/>
      <c r="SCS13" s="657"/>
      <c r="SCT13" s="659"/>
      <c r="SCW13" s="657"/>
      <c r="SCX13" s="657"/>
      <c r="SCY13" s="657"/>
      <c r="SCZ13" s="657"/>
      <c r="SDA13" s="657"/>
      <c r="SDB13" s="657"/>
      <c r="SDC13" s="659"/>
      <c r="SDF13" s="657"/>
      <c r="SDG13" s="657"/>
      <c r="SDH13" s="657"/>
      <c r="SDI13" s="657"/>
      <c r="SDJ13" s="657"/>
      <c r="SDK13" s="657"/>
      <c r="SDL13" s="659"/>
      <c r="SDO13" s="657"/>
      <c r="SDP13" s="657"/>
      <c r="SDQ13" s="657"/>
      <c r="SDR13" s="657"/>
      <c r="SDS13" s="657"/>
      <c r="SDT13" s="657"/>
      <c r="SDU13" s="659"/>
      <c r="SDX13" s="657"/>
      <c r="SDY13" s="657"/>
      <c r="SDZ13" s="657"/>
      <c r="SEA13" s="657"/>
      <c r="SEB13" s="657"/>
      <c r="SEC13" s="657"/>
      <c r="SED13" s="659"/>
      <c r="SEG13" s="657"/>
      <c r="SEH13" s="657"/>
      <c r="SEI13" s="657"/>
      <c r="SEJ13" s="657"/>
      <c r="SEK13" s="657"/>
      <c r="SEL13" s="657"/>
      <c r="SEM13" s="659"/>
      <c r="SEP13" s="657"/>
      <c r="SEQ13" s="657"/>
      <c r="SER13" s="657"/>
      <c r="SES13" s="657"/>
      <c r="SET13" s="657"/>
      <c r="SEU13" s="657"/>
      <c r="SEV13" s="659"/>
      <c r="SEY13" s="657"/>
      <c r="SEZ13" s="657"/>
      <c r="SFA13" s="657"/>
      <c r="SFB13" s="657"/>
      <c r="SFC13" s="657"/>
      <c r="SFD13" s="657"/>
      <c r="SFE13" s="659"/>
      <c r="SFH13" s="657"/>
      <c r="SFI13" s="657"/>
      <c r="SFJ13" s="657"/>
      <c r="SFK13" s="657"/>
      <c r="SFL13" s="657"/>
      <c r="SFM13" s="657"/>
      <c r="SFN13" s="659"/>
      <c r="SFQ13" s="657"/>
      <c r="SFR13" s="657"/>
      <c r="SFS13" s="657"/>
      <c r="SFT13" s="657"/>
      <c r="SFU13" s="657"/>
      <c r="SFV13" s="657"/>
      <c r="SFW13" s="659"/>
      <c r="SFZ13" s="657"/>
      <c r="SGA13" s="657"/>
      <c r="SGB13" s="657"/>
      <c r="SGC13" s="657"/>
      <c r="SGD13" s="657"/>
      <c r="SGE13" s="657"/>
      <c r="SGF13" s="659"/>
      <c r="SGI13" s="657"/>
      <c r="SGJ13" s="657"/>
      <c r="SGK13" s="657"/>
      <c r="SGL13" s="657"/>
      <c r="SGM13" s="657"/>
      <c r="SGN13" s="657"/>
      <c r="SGO13" s="659"/>
      <c r="SGR13" s="657"/>
      <c r="SGS13" s="657"/>
      <c r="SGT13" s="657"/>
      <c r="SGU13" s="657"/>
      <c r="SGV13" s="657"/>
      <c r="SGW13" s="657"/>
      <c r="SGX13" s="659"/>
      <c r="SHA13" s="657"/>
      <c r="SHB13" s="657"/>
      <c r="SHC13" s="657"/>
      <c r="SHD13" s="657"/>
      <c r="SHE13" s="657"/>
      <c r="SHF13" s="657"/>
      <c r="SHG13" s="659"/>
      <c r="SHJ13" s="657"/>
      <c r="SHK13" s="657"/>
      <c r="SHL13" s="657"/>
      <c r="SHM13" s="657"/>
      <c r="SHN13" s="657"/>
      <c r="SHO13" s="657"/>
      <c r="SHP13" s="659"/>
      <c r="SHS13" s="657"/>
      <c r="SHT13" s="657"/>
      <c r="SHU13" s="657"/>
      <c r="SHV13" s="657"/>
      <c r="SHW13" s="657"/>
      <c r="SHX13" s="657"/>
      <c r="SHY13" s="659"/>
      <c r="SIB13" s="657"/>
      <c r="SIC13" s="657"/>
      <c r="SID13" s="657"/>
      <c r="SIE13" s="657"/>
      <c r="SIF13" s="657"/>
      <c r="SIG13" s="657"/>
      <c r="SIH13" s="659"/>
      <c r="SIK13" s="657"/>
      <c r="SIL13" s="657"/>
      <c r="SIM13" s="657"/>
      <c r="SIN13" s="657"/>
      <c r="SIO13" s="657"/>
      <c r="SIP13" s="657"/>
      <c r="SIQ13" s="659"/>
      <c r="SIT13" s="657"/>
      <c r="SIU13" s="657"/>
      <c r="SIV13" s="657"/>
      <c r="SIW13" s="657"/>
      <c r="SIX13" s="657"/>
      <c r="SIY13" s="657"/>
      <c r="SIZ13" s="659"/>
      <c r="SJC13" s="657"/>
      <c r="SJD13" s="657"/>
      <c r="SJE13" s="657"/>
      <c r="SJF13" s="657"/>
      <c r="SJG13" s="657"/>
      <c r="SJH13" s="657"/>
      <c r="SJI13" s="659"/>
      <c r="SJL13" s="657"/>
      <c r="SJM13" s="657"/>
      <c r="SJN13" s="657"/>
      <c r="SJO13" s="657"/>
      <c r="SJP13" s="657"/>
      <c r="SJQ13" s="657"/>
      <c r="SJR13" s="659"/>
      <c r="SJU13" s="657"/>
      <c r="SJV13" s="657"/>
      <c r="SJW13" s="657"/>
      <c r="SJX13" s="657"/>
      <c r="SJY13" s="657"/>
      <c r="SJZ13" s="657"/>
      <c r="SKA13" s="659"/>
      <c r="SKD13" s="657"/>
      <c r="SKE13" s="657"/>
      <c r="SKF13" s="657"/>
      <c r="SKG13" s="657"/>
      <c r="SKH13" s="657"/>
      <c r="SKI13" s="657"/>
      <c r="SKJ13" s="659"/>
      <c r="SKM13" s="657"/>
      <c r="SKN13" s="657"/>
      <c r="SKO13" s="657"/>
      <c r="SKP13" s="657"/>
      <c r="SKQ13" s="657"/>
      <c r="SKR13" s="657"/>
      <c r="SKS13" s="659"/>
      <c r="SKV13" s="657"/>
      <c r="SKW13" s="657"/>
      <c r="SKX13" s="657"/>
      <c r="SKY13" s="657"/>
      <c r="SKZ13" s="657"/>
      <c r="SLA13" s="657"/>
      <c r="SLB13" s="659"/>
      <c r="SLE13" s="657"/>
      <c r="SLF13" s="657"/>
      <c r="SLG13" s="657"/>
      <c r="SLH13" s="657"/>
      <c r="SLI13" s="657"/>
      <c r="SLJ13" s="657"/>
      <c r="SLK13" s="659"/>
      <c r="SLN13" s="657"/>
      <c r="SLO13" s="657"/>
      <c r="SLP13" s="657"/>
      <c r="SLQ13" s="657"/>
      <c r="SLR13" s="657"/>
      <c r="SLS13" s="657"/>
      <c r="SLT13" s="659"/>
      <c r="SLW13" s="657"/>
      <c r="SLX13" s="657"/>
      <c r="SLY13" s="657"/>
      <c r="SLZ13" s="657"/>
      <c r="SMA13" s="657"/>
      <c r="SMB13" s="657"/>
      <c r="SMC13" s="659"/>
      <c r="SMF13" s="657"/>
      <c r="SMG13" s="657"/>
      <c r="SMH13" s="657"/>
      <c r="SMI13" s="657"/>
      <c r="SMJ13" s="657"/>
      <c r="SMK13" s="657"/>
      <c r="SML13" s="659"/>
      <c r="SMO13" s="657"/>
      <c r="SMP13" s="657"/>
      <c r="SMQ13" s="657"/>
      <c r="SMR13" s="657"/>
      <c r="SMS13" s="657"/>
      <c r="SMT13" s="657"/>
      <c r="SMU13" s="659"/>
      <c r="SMX13" s="657"/>
      <c r="SMY13" s="657"/>
      <c r="SMZ13" s="657"/>
      <c r="SNA13" s="657"/>
      <c r="SNB13" s="657"/>
      <c r="SNC13" s="657"/>
      <c r="SND13" s="659"/>
      <c r="SNG13" s="657"/>
      <c r="SNH13" s="657"/>
      <c r="SNI13" s="657"/>
      <c r="SNJ13" s="657"/>
      <c r="SNK13" s="657"/>
      <c r="SNL13" s="657"/>
      <c r="SNM13" s="659"/>
      <c r="SNP13" s="657"/>
      <c r="SNQ13" s="657"/>
      <c r="SNR13" s="657"/>
      <c r="SNS13" s="657"/>
      <c r="SNT13" s="657"/>
      <c r="SNU13" s="657"/>
      <c r="SNV13" s="659"/>
      <c r="SNY13" s="657"/>
      <c r="SNZ13" s="657"/>
      <c r="SOA13" s="657"/>
      <c r="SOB13" s="657"/>
      <c r="SOC13" s="657"/>
      <c r="SOD13" s="657"/>
      <c r="SOE13" s="659"/>
      <c r="SOH13" s="657"/>
      <c r="SOI13" s="657"/>
      <c r="SOJ13" s="657"/>
      <c r="SOK13" s="657"/>
      <c r="SOL13" s="657"/>
      <c r="SOM13" s="657"/>
      <c r="SON13" s="659"/>
      <c r="SOQ13" s="657"/>
      <c r="SOR13" s="657"/>
      <c r="SOS13" s="657"/>
      <c r="SOT13" s="657"/>
      <c r="SOU13" s="657"/>
      <c r="SOV13" s="657"/>
      <c r="SOW13" s="659"/>
      <c r="SOZ13" s="657"/>
      <c r="SPA13" s="657"/>
      <c r="SPB13" s="657"/>
      <c r="SPC13" s="657"/>
      <c r="SPD13" s="657"/>
      <c r="SPE13" s="657"/>
      <c r="SPF13" s="659"/>
      <c r="SPI13" s="657"/>
      <c r="SPJ13" s="657"/>
      <c r="SPK13" s="657"/>
      <c r="SPL13" s="657"/>
      <c r="SPM13" s="657"/>
      <c r="SPN13" s="657"/>
      <c r="SPO13" s="659"/>
      <c r="SPR13" s="657"/>
      <c r="SPS13" s="657"/>
      <c r="SPT13" s="657"/>
      <c r="SPU13" s="657"/>
      <c r="SPV13" s="657"/>
      <c r="SPW13" s="657"/>
      <c r="SPX13" s="659"/>
      <c r="SQA13" s="657"/>
      <c r="SQB13" s="657"/>
      <c r="SQC13" s="657"/>
      <c r="SQD13" s="657"/>
      <c r="SQE13" s="657"/>
      <c r="SQF13" s="657"/>
      <c r="SQG13" s="659"/>
      <c r="SQJ13" s="657"/>
      <c r="SQK13" s="657"/>
      <c r="SQL13" s="657"/>
      <c r="SQM13" s="657"/>
      <c r="SQN13" s="657"/>
      <c r="SQO13" s="657"/>
      <c r="SQP13" s="659"/>
      <c r="SQS13" s="657"/>
      <c r="SQT13" s="657"/>
      <c r="SQU13" s="657"/>
      <c r="SQV13" s="657"/>
      <c r="SQW13" s="657"/>
      <c r="SQX13" s="657"/>
      <c r="SQY13" s="659"/>
      <c r="SRB13" s="657"/>
      <c r="SRC13" s="657"/>
      <c r="SRD13" s="657"/>
      <c r="SRE13" s="657"/>
      <c r="SRF13" s="657"/>
      <c r="SRG13" s="657"/>
      <c r="SRH13" s="659"/>
      <c r="SRK13" s="657"/>
      <c r="SRL13" s="657"/>
      <c r="SRM13" s="657"/>
      <c r="SRN13" s="657"/>
      <c r="SRO13" s="657"/>
      <c r="SRP13" s="657"/>
      <c r="SRQ13" s="659"/>
      <c r="SRT13" s="657"/>
      <c r="SRU13" s="657"/>
      <c r="SRV13" s="657"/>
      <c r="SRW13" s="657"/>
      <c r="SRX13" s="657"/>
      <c r="SRY13" s="657"/>
      <c r="SRZ13" s="659"/>
      <c r="SSC13" s="657"/>
      <c r="SSD13" s="657"/>
      <c r="SSE13" s="657"/>
      <c r="SSF13" s="657"/>
      <c r="SSG13" s="657"/>
      <c r="SSH13" s="657"/>
      <c r="SSI13" s="659"/>
      <c r="SSL13" s="657"/>
      <c r="SSM13" s="657"/>
      <c r="SSN13" s="657"/>
      <c r="SSO13" s="657"/>
      <c r="SSP13" s="657"/>
      <c r="SSQ13" s="657"/>
      <c r="SSR13" s="659"/>
      <c r="SSU13" s="657"/>
      <c r="SSV13" s="657"/>
      <c r="SSW13" s="657"/>
      <c r="SSX13" s="657"/>
      <c r="SSY13" s="657"/>
      <c r="SSZ13" s="657"/>
      <c r="STA13" s="659"/>
      <c r="STD13" s="657"/>
      <c r="STE13" s="657"/>
      <c r="STF13" s="657"/>
      <c r="STG13" s="657"/>
      <c r="STH13" s="657"/>
      <c r="STI13" s="657"/>
      <c r="STJ13" s="659"/>
      <c r="STM13" s="657"/>
      <c r="STN13" s="657"/>
      <c r="STO13" s="657"/>
      <c r="STP13" s="657"/>
      <c r="STQ13" s="657"/>
      <c r="STR13" s="657"/>
      <c r="STS13" s="659"/>
      <c r="STV13" s="657"/>
      <c r="STW13" s="657"/>
      <c r="STX13" s="657"/>
      <c r="STY13" s="657"/>
      <c r="STZ13" s="657"/>
      <c r="SUA13" s="657"/>
      <c r="SUB13" s="659"/>
      <c r="SUE13" s="657"/>
      <c r="SUF13" s="657"/>
      <c r="SUG13" s="657"/>
      <c r="SUH13" s="657"/>
      <c r="SUI13" s="657"/>
      <c r="SUJ13" s="657"/>
      <c r="SUK13" s="659"/>
      <c r="SUN13" s="657"/>
      <c r="SUO13" s="657"/>
      <c r="SUP13" s="657"/>
      <c r="SUQ13" s="657"/>
      <c r="SUR13" s="657"/>
      <c r="SUS13" s="657"/>
      <c r="SUT13" s="659"/>
      <c r="SUW13" s="657"/>
      <c r="SUX13" s="657"/>
      <c r="SUY13" s="657"/>
      <c r="SUZ13" s="657"/>
      <c r="SVA13" s="657"/>
      <c r="SVB13" s="657"/>
      <c r="SVC13" s="659"/>
      <c r="SVF13" s="657"/>
      <c r="SVG13" s="657"/>
      <c r="SVH13" s="657"/>
      <c r="SVI13" s="657"/>
      <c r="SVJ13" s="657"/>
      <c r="SVK13" s="657"/>
      <c r="SVL13" s="659"/>
      <c r="SVO13" s="657"/>
      <c r="SVP13" s="657"/>
      <c r="SVQ13" s="657"/>
      <c r="SVR13" s="657"/>
      <c r="SVS13" s="657"/>
      <c r="SVT13" s="657"/>
      <c r="SVU13" s="659"/>
      <c r="SVX13" s="657"/>
      <c r="SVY13" s="657"/>
      <c r="SVZ13" s="657"/>
      <c r="SWA13" s="657"/>
      <c r="SWB13" s="657"/>
      <c r="SWC13" s="657"/>
      <c r="SWD13" s="659"/>
      <c r="SWG13" s="657"/>
      <c r="SWH13" s="657"/>
      <c r="SWI13" s="657"/>
      <c r="SWJ13" s="657"/>
      <c r="SWK13" s="657"/>
      <c r="SWL13" s="657"/>
      <c r="SWM13" s="659"/>
      <c r="SWP13" s="657"/>
      <c r="SWQ13" s="657"/>
      <c r="SWR13" s="657"/>
      <c r="SWS13" s="657"/>
      <c r="SWT13" s="657"/>
      <c r="SWU13" s="657"/>
      <c r="SWV13" s="659"/>
      <c r="SWY13" s="657"/>
      <c r="SWZ13" s="657"/>
      <c r="SXA13" s="657"/>
      <c r="SXB13" s="657"/>
      <c r="SXC13" s="657"/>
      <c r="SXD13" s="657"/>
      <c r="SXE13" s="659"/>
      <c r="SXH13" s="657"/>
      <c r="SXI13" s="657"/>
      <c r="SXJ13" s="657"/>
      <c r="SXK13" s="657"/>
      <c r="SXL13" s="657"/>
      <c r="SXM13" s="657"/>
      <c r="SXN13" s="659"/>
      <c r="SXQ13" s="657"/>
      <c r="SXR13" s="657"/>
      <c r="SXS13" s="657"/>
      <c r="SXT13" s="657"/>
      <c r="SXU13" s="657"/>
      <c r="SXV13" s="657"/>
      <c r="SXW13" s="659"/>
      <c r="SXZ13" s="657"/>
      <c r="SYA13" s="657"/>
      <c r="SYB13" s="657"/>
      <c r="SYC13" s="657"/>
      <c r="SYD13" s="657"/>
      <c r="SYE13" s="657"/>
      <c r="SYF13" s="659"/>
      <c r="SYI13" s="657"/>
      <c r="SYJ13" s="657"/>
      <c r="SYK13" s="657"/>
      <c r="SYL13" s="657"/>
      <c r="SYM13" s="657"/>
      <c r="SYN13" s="657"/>
      <c r="SYO13" s="659"/>
      <c r="SYR13" s="657"/>
      <c r="SYS13" s="657"/>
      <c r="SYT13" s="657"/>
      <c r="SYU13" s="657"/>
      <c r="SYV13" s="657"/>
      <c r="SYW13" s="657"/>
      <c r="SYX13" s="659"/>
      <c r="SZA13" s="657"/>
      <c r="SZB13" s="657"/>
      <c r="SZC13" s="657"/>
      <c r="SZD13" s="657"/>
      <c r="SZE13" s="657"/>
      <c r="SZF13" s="657"/>
      <c r="SZG13" s="659"/>
      <c r="SZJ13" s="657"/>
      <c r="SZK13" s="657"/>
      <c r="SZL13" s="657"/>
      <c r="SZM13" s="657"/>
      <c r="SZN13" s="657"/>
      <c r="SZO13" s="657"/>
      <c r="SZP13" s="659"/>
      <c r="SZS13" s="657"/>
      <c r="SZT13" s="657"/>
      <c r="SZU13" s="657"/>
      <c r="SZV13" s="657"/>
      <c r="SZW13" s="657"/>
      <c r="SZX13" s="657"/>
      <c r="SZY13" s="659"/>
      <c r="TAB13" s="657"/>
      <c r="TAC13" s="657"/>
      <c r="TAD13" s="657"/>
      <c r="TAE13" s="657"/>
      <c r="TAF13" s="657"/>
      <c r="TAG13" s="657"/>
      <c r="TAH13" s="659"/>
      <c r="TAK13" s="657"/>
      <c r="TAL13" s="657"/>
      <c r="TAM13" s="657"/>
      <c r="TAN13" s="657"/>
      <c r="TAO13" s="657"/>
      <c r="TAP13" s="657"/>
      <c r="TAQ13" s="659"/>
      <c r="TAT13" s="657"/>
      <c r="TAU13" s="657"/>
      <c r="TAV13" s="657"/>
      <c r="TAW13" s="657"/>
      <c r="TAX13" s="657"/>
      <c r="TAY13" s="657"/>
      <c r="TAZ13" s="659"/>
      <c r="TBC13" s="657"/>
      <c r="TBD13" s="657"/>
      <c r="TBE13" s="657"/>
      <c r="TBF13" s="657"/>
      <c r="TBG13" s="657"/>
      <c r="TBH13" s="657"/>
      <c r="TBI13" s="659"/>
      <c r="TBL13" s="657"/>
      <c r="TBM13" s="657"/>
      <c r="TBN13" s="657"/>
      <c r="TBO13" s="657"/>
      <c r="TBP13" s="657"/>
      <c r="TBQ13" s="657"/>
      <c r="TBR13" s="659"/>
      <c r="TBU13" s="657"/>
      <c r="TBV13" s="657"/>
      <c r="TBW13" s="657"/>
      <c r="TBX13" s="657"/>
      <c r="TBY13" s="657"/>
      <c r="TBZ13" s="657"/>
      <c r="TCA13" s="659"/>
      <c r="TCD13" s="657"/>
      <c r="TCE13" s="657"/>
      <c r="TCF13" s="657"/>
      <c r="TCG13" s="657"/>
      <c r="TCH13" s="657"/>
      <c r="TCI13" s="657"/>
      <c r="TCJ13" s="659"/>
      <c r="TCM13" s="657"/>
      <c r="TCN13" s="657"/>
      <c r="TCO13" s="657"/>
      <c r="TCP13" s="657"/>
      <c r="TCQ13" s="657"/>
      <c r="TCR13" s="657"/>
      <c r="TCS13" s="659"/>
      <c r="TCV13" s="657"/>
      <c r="TCW13" s="657"/>
      <c r="TCX13" s="657"/>
      <c r="TCY13" s="657"/>
      <c r="TCZ13" s="657"/>
      <c r="TDA13" s="657"/>
      <c r="TDB13" s="659"/>
      <c r="TDE13" s="657"/>
      <c r="TDF13" s="657"/>
      <c r="TDG13" s="657"/>
      <c r="TDH13" s="657"/>
      <c r="TDI13" s="657"/>
      <c r="TDJ13" s="657"/>
      <c r="TDK13" s="659"/>
      <c r="TDN13" s="657"/>
      <c r="TDO13" s="657"/>
      <c r="TDP13" s="657"/>
      <c r="TDQ13" s="657"/>
      <c r="TDR13" s="657"/>
      <c r="TDS13" s="657"/>
      <c r="TDT13" s="659"/>
      <c r="TDW13" s="657"/>
      <c r="TDX13" s="657"/>
      <c r="TDY13" s="657"/>
      <c r="TDZ13" s="657"/>
      <c r="TEA13" s="657"/>
      <c r="TEB13" s="657"/>
      <c r="TEC13" s="659"/>
      <c r="TEF13" s="657"/>
      <c r="TEG13" s="657"/>
      <c r="TEH13" s="657"/>
      <c r="TEI13" s="657"/>
      <c r="TEJ13" s="657"/>
      <c r="TEK13" s="657"/>
      <c r="TEL13" s="659"/>
      <c r="TEO13" s="657"/>
      <c r="TEP13" s="657"/>
      <c r="TEQ13" s="657"/>
      <c r="TER13" s="657"/>
      <c r="TES13" s="657"/>
      <c r="TET13" s="657"/>
      <c r="TEU13" s="659"/>
      <c r="TEX13" s="657"/>
      <c r="TEY13" s="657"/>
      <c r="TEZ13" s="657"/>
      <c r="TFA13" s="657"/>
      <c r="TFB13" s="657"/>
      <c r="TFC13" s="657"/>
      <c r="TFD13" s="659"/>
      <c r="TFG13" s="657"/>
      <c r="TFH13" s="657"/>
      <c r="TFI13" s="657"/>
      <c r="TFJ13" s="657"/>
      <c r="TFK13" s="657"/>
      <c r="TFL13" s="657"/>
      <c r="TFM13" s="659"/>
      <c r="TFP13" s="657"/>
      <c r="TFQ13" s="657"/>
      <c r="TFR13" s="657"/>
      <c r="TFS13" s="657"/>
      <c r="TFT13" s="657"/>
      <c r="TFU13" s="657"/>
      <c r="TFV13" s="659"/>
      <c r="TFY13" s="657"/>
      <c r="TFZ13" s="657"/>
      <c r="TGA13" s="657"/>
      <c r="TGB13" s="657"/>
      <c r="TGC13" s="657"/>
      <c r="TGD13" s="657"/>
      <c r="TGE13" s="659"/>
      <c r="TGH13" s="657"/>
      <c r="TGI13" s="657"/>
      <c r="TGJ13" s="657"/>
      <c r="TGK13" s="657"/>
      <c r="TGL13" s="657"/>
      <c r="TGM13" s="657"/>
      <c r="TGN13" s="659"/>
      <c r="TGQ13" s="657"/>
      <c r="TGR13" s="657"/>
      <c r="TGS13" s="657"/>
      <c r="TGT13" s="657"/>
      <c r="TGU13" s="657"/>
      <c r="TGV13" s="657"/>
      <c r="TGW13" s="659"/>
      <c r="TGZ13" s="657"/>
      <c r="THA13" s="657"/>
      <c r="THB13" s="657"/>
      <c r="THC13" s="657"/>
      <c r="THD13" s="657"/>
      <c r="THE13" s="657"/>
      <c r="THF13" s="659"/>
      <c r="THI13" s="657"/>
      <c r="THJ13" s="657"/>
      <c r="THK13" s="657"/>
      <c r="THL13" s="657"/>
      <c r="THM13" s="657"/>
      <c r="THN13" s="657"/>
      <c r="THO13" s="659"/>
      <c r="THR13" s="657"/>
      <c r="THS13" s="657"/>
      <c r="THT13" s="657"/>
      <c r="THU13" s="657"/>
      <c r="THV13" s="657"/>
      <c r="THW13" s="657"/>
      <c r="THX13" s="659"/>
      <c r="TIA13" s="657"/>
      <c r="TIB13" s="657"/>
      <c r="TIC13" s="657"/>
      <c r="TID13" s="657"/>
      <c r="TIE13" s="657"/>
      <c r="TIF13" s="657"/>
      <c r="TIG13" s="659"/>
      <c r="TIJ13" s="657"/>
      <c r="TIK13" s="657"/>
      <c r="TIL13" s="657"/>
      <c r="TIM13" s="657"/>
      <c r="TIN13" s="657"/>
      <c r="TIO13" s="657"/>
      <c r="TIP13" s="659"/>
      <c r="TIS13" s="657"/>
      <c r="TIT13" s="657"/>
      <c r="TIU13" s="657"/>
      <c r="TIV13" s="657"/>
      <c r="TIW13" s="657"/>
      <c r="TIX13" s="657"/>
      <c r="TIY13" s="659"/>
      <c r="TJB13" s="657"/>
      <c r="TJC13" s="657"/>
      <c r="TJD13" s="657"/>
      <c r="TJE13" s="657"/>
      <c r="TJF13" s="657"/>
      <c r="TJG13" s="657"/>
      <c r="TJH13" s="659"/>
      <c r="TJK13" s="657"/>
      <c r="TJL13" s="657"/>
      <c r="TJM13" s="657"/>
      <c r="TJN13" s="657"/>
      <c r="TJO13" s="657"/>
      <c r="TJP13" s="657"/>
      <c r="TJQ13" s="659"/>
      <c r="TJT13" s="657"/>
      <c r="TJU13" s="657"/>
      <c r="TJV13" s="657"/>
      <c r="TJW13" s="657"/>
      <c r="TJX13" s="657"/>
      <c r="TJY13" s="657"/>
      <c r="TJZ13" s="659"/>
      <c r="TKC13" s="657"/>
      <c r="TKD13" s="657"/>
      <c r="TKE13" s="657"/>
      <c r="TKF13" s="657"/>
      <c r="TKG13" s="657"/>
      <c r="TKH13" s="657"/>
      <c r="TKI13" s="659"/>
      <c r="TKL13" s="657"/>
      <c r="TKM13" s="657"/>
      <c r="TKN13" s="657"/>
      <c r="TKO13" s="657"/>
      <c r="TKP13" s="657"/>
      <c r="TKQ13" s="657"/>
      <c r="TKR13" s="659"/>
      <c r="TKU13" s="657"/>
      <c r="TKV13" s="657"/>
      <c r="TKW13" s="657"/>
      <c r="TKX13" s="657"/>
      <c r="TKY13" s="657"/>
      <c r="TKZ13" s="657"/>
      <c r="TLA13" s="659"/>
      <c r="TLD13" s="657"/>
      <c r="TLE13" s="657"/>
      <c r="TLF13" s="657"/>
      <c r="TLG13" s="657"/>
      <c r="TLH13" s="657"/>
      <c r="TLI13" s="657"/>
      <c r="TLJ13" s="659"/>
      <c r="TLM13" s="657"/>
      <c r="TLN13" s="657"/>
      <c r="TLO13" s="657"/>
      <c r="TLP13" s="657"/>
      <c r="TLQ13" s="657"/>
      <c r="TLR13" s="657"/>
      <c r="TLS13" s="659"/>
      <c r="TLV13" s="657"/>
      <c r="TLW13" s="657"/>
      <c r="TLX13" s="657"/>
      <c r="TLY13" s="657"/>
      <c r="TLZ13" s="657"/>
      <c r="TMA13" s="657"/>
      <c r="TMB13" s="659"/>
      <c r="TME13" s="657"/>
      <c r="TMF13" s="657"/>
      <c r="TMG13" s="657"/>
      <c r="TMH13" s="657"/>
      <c r="TMI13" s="657"/>
      <c r="TMJ13" s="657"/>
      <c r="TMK13" s="659"/>
      <c r="TMN13" s="657"/>
      <c r="TMO13" s="657"/>
      <c r="TMP13" s="657"/>
      <c r="TMQ13" s="657"/>
      <c r="TMR13" s="657"/>
      <c r="TMS13" s="657"/>
      <c r="TMT13" s="659"/>
      <c r="TMW13" s="657"/>
      <c r="TMX13" s="657"/>
      <c r="TMY13" s="657"/>
      <c r="TMZ13" s="657"/>
      <c r="TNA13" s="657"/>
      <c r="TNB13" s="657"/>
      <c r="TNC13" s="659"/>
      <c r="TNF13" s="657"/>
      <c r="TNG13" s="657"/>
      <c r="TNH13" s="657"/>
      <c r="TNI13" s="657"/>
      <c r="TNJ13" s="657"/>
      <c r="TNK13" s="657"/>
      <c r="TNL13" s="659"/>
      <c r="TNO13" s="657"/>
      <c r="TNP13" s="657"/>
      <c r="TNQ13" s="657"/>
      <c r="TNR13" s="657"/>
      <c r="TNS13" s="657"/>
      <c r="TNT13" s="657"/>
      <c r="TNU13" s="659"/>
      <c r="TNX13" s="657"/>
      <c r="TNY13" s="657"/>
      <c r="TNZ13" s="657"/>
      <c r="TOA13" s="657"/>
      <c r="TOB13" s="657"/>
      <c r="TOC13" s="657"/>
      <c r="TOD13" s="659"/>
      <c r="TOG13" s="657"/>
      <c r="TOH13" s="657"/>
      <c r="TOI13" s="657"/>
      <c r="TOJ13" s="657"/>
      <c r="TOK13" s="657"/>
      <c r="TOL13" s="657"/>
      <c r="TOM13" s="659"/>
      <c r="TOP13" s="657"/>
      <c r="TOQ13" s="657"/>
      <c r="TOR13" s="657"/>
      <c r="TOS13" s="657"/>
      <c r="TOT13" s="657"/>
      <c r="TOU13" s="657"/>
      <c r="TOV13" s="659"/>
      <c r="TOY13" s="657"/>
      <c r="TOZ13" s="657"/>
      <c r="TPA13" s="657"/>
      <c r="TPB13" s="657"/>
      <c r="TPC13" s="657"/>
      <c r="TPD13" s="657"/>
      <c r="TPE13" s="659"/>
      <c r="TPH13" s="657"/>
      <c r="TPI13" s="657"/>
      <c r="TPJ13" s="657"/>
      <c r="TPK13" s="657"/>
      <c r="TPL13" s="657"/>
      <c r="TPM13" s="657"/>
      <c r="TPN13" s="659"/>
      <c r="TPQ13" s="657"/>
      <c r="TPR13" s="657"/>
      <c r="TPS13" s="657"/>
      <c r="TPT13" s="657"/>
      <c r="TPU13" s="657"/>
      <c r="TPV13" s="657"/>
      <c r="TPW13" s="659"/>
      <c r="TPZ13" s="657"/>
      <c r="TQA13" s="657"/>
      <c r="TQB13" s="657"/>
      <c r="TQC13" s="657"/>
      <c r="TQD13" s="657"/>
      <c r="TQE13" s="657"/>
      <c r="TQF13" s="659"/>
      <c r="TQI13" s="657"/>
      <c r="TQJ13" s="657"/>
      <c r="TQK13" s="657"/>
      <c r="TQL13" s="657"/>
      <c r="TQM13" s="657"/>
      <c r="TQN13" s="657"/>
      <c r="TQO13" s="659"/>
      <c r="TQR13" s="657"/>
      <c r="TQS13" s="657"/>
      <c r="TQT13" s="657"/>
      <c r="TQU13" s="657"/>
      <c r="TQV13" s="657"/>
      <c r="TQW13" s="657"/>
      <c r="TQX13" s="659"/>
      <c r="TRA13" s="657"/>
      <c r="TRB13" s="657"/>
      <c r="TRC13" s="657"/>
      <c r="TRD13" s="657"/>
      <c r="TRE13" s="657"/>
      <c r="TRF13" s="657"/>
      <c r="TRG13" s="659"/>
      <c r="TRJ13" s="657"/>
      <c r="TRK13" s="657"/>
      <c r="TRL13" s="657"/>
      <c r="TRM13" s="657"/>
      <c r="TRN13" s="657"/>
      <c r="TRO13" s="657"/>
      <c r="TRP13" s="659"/>
      <c r="TRS13" s="657"/>
      <c r="TRT13" s="657"/>
      <c r="TRU13" s="657"/>
      <c r="TRV13" s="657"/>
      <c r="TRW13" s="657"/>
      <c r="TRX13" s="657"/>
      <c r="TRY13" s="659"/>
      <c r="TSB13" s="657"/>
      <c r="TSC13" s="657"/>
      <c r="TSD13" s="657"/>
      <c r="TSE13" s="657"/>
      <c r="TSF13" s="657"/>
      <c r="TSG13" s="657"/>
      <c r="TSH13" s="659"/>
      <c r="TSK13" s="657"/>
      <c r="TSL13" s="657"/>
      <c r="TSM13" s="657"/>
      <c r="TSN13" s="657"/>
      <c r="TSO13" s="657"/>
      <c r="TSP13" s="657"/>
      <c r="TSQ13" s="659"/>
      <c r="TST13" s="657"/>
      <c r="TSU13" s="657"/>
      <c r="TSV13" s="657"/>
      <c r="TSW13" s="657"/>
      <c r="TSX13" s="657"/>
      <c r="TSY13" s="657"/>
      <c r="TSZ13" s="659"/>
      <c r="TTC13" s="657"/>
      <c r="TTD13" s="657"/>
      <c r="TTE13" s="657"/>
      <c r="TTF13" s="657"/>
      <c r="TTG13" s="657"/>
      <c r="TTH13" s="657"/>
      <c r="TTI13" s="659"/>
      <c r="TTL13" s="657"/>
      <c r="TTM13" s="657"/>
      <c r="TTN13" s="657"/>
      <c r="TTO13" s="657"/>
      <c r="TTP13" s="657"/>
      <c r="TTQ13" s="657"/>
      <c r="TTR13" s="659"/>
      <c r="TTU13" s="657"/>
      <c r="TTV13" s="657"/>
      <c r="TTW13" s="657"/>
      <c r="TTX13" s="657"/>
      <c r="TTY13" s="657"/>
      <c r="TTZ13" s="657"/>
      <c r="TUA13" s="659"/>
      <c r="TUD13" s="657"/>
      <c r="TUE13" s="657"/>
      <c r="TUF13" s="657"/>
      <c r="TUG13" s="657"/>
      <c r="TUH13" s="657"/>
      <c r="TUI13" s="657"/>
      <c r="TUJ13" s="659"/>
      <c r="TUM13" s="657"/>
      <c r="TUN13" s="657"/>
      <c r="TUO13" s="657"/>
      <c r="TUP13" s="657"/>
      <c r="TUQ13" s="657"/>
      <c r="TUR13" s="657"/>
      <c r="TUS13" s="659"/>
      <c r="TUV13" s="657"/>
      <c r="TUW13" s="657"/>
      <c r="TUX13" s="657"/>
      <c r="TUY13" s="657"/>
      <c r="TUZ13" s="657"/>
      <c r="TVA13" s="657"/>
      <c r="TVB13" s="659"/>
      <c r="TVE13" s="657"/>
      <c r="TVF13" s="657"/>
      <c r="TVG13" s="657"/>
      <c r="TVH13" s="657"/>
      <c r="TVI13" s="657"/>
      <c r="TVJ13" s="657"/>
      <c r="TVK13" s="659"/>
      <c r="TVN13" s="657"/>
      <c r="TVO13" s="657"/>
      <c r="TVP13" s="657"/>
      <c r="TVQ13" s="657"/>
      <c r="TVR13" s="657"/>
      <c r="TVS13" s="657"/>
      <c r="TVT13" s="659"/>
      <c r="TVW13" s="657"/>
      <c r="TVX13" s="657"/>
      <c r="TVY13" s="657"/>
      <c r="TVZ13" s="657"/>
      <c r="TWA13" s="657"/>
      <c r="TWB13" s="657"/>
      <c r="TWC13" s="659"/>
      <c r="TWF13" s="657"/>
      <c r="TWG13" s="657"/>
      <c r="TWH13" s="657"/>
      <c r="TWI13" s="657"/>
      <c r="TWJ13" s="657"/>
      <c r="TWK13" s="657"/>
      <c r="TWL13" s="659"/>
      <c r="TWO13" s="657"/>
      <c r="TWP13" s="657"/>
      <c r="TWQ13" s="657"/>
      <c r="TWR13" s="657"/>
      <c r="TWS13" s="657"/>
      <c r="TWT13" s="657"/>
      <c r="TWU13" s="659"/>
      <c r="TWX13" s="657"/>
      <c r="TWY13" s="657"/>
      <c r="TWZ13" s="657"/>
      <c r="TXA13" s="657"/>
      <c r="TXB13" s="657"/>
      <c r="TXC13" s="657"/>
      <c r="TXD13" s="659"/>
      <c r="TXG13" s="657"/>
      <c r="TXH13" s="657"/>
      <c r="TXI13" s="657"/>
      <c r="TXJ13" s="657"/>
      <c r="TXK13" s="657"/>
      <c r="TXL13" s="657"/>
      <c r="TXM13" s="659"/>
      <c r="TXP13" s="657"/>
      <c r="TXQ13" s="657"/>
      <c r="TXR13" s="657"/>
      <c r="TXS13" s="657"/>
      <c r="TXT13" s="657"/>
      <c r="TXU13" s="657"/>
      <c r="TXV13" s="659"/>
      <c r="TXY13" s="657"/>
      <c r="TXZ13" s="657"/>
      <c r="TYA13" s="657"/>
      <c r="TYB13" s="657"/>
      <c r="TYC13" s="657"/>
      <c r="TYD13" s="657"/>
      <c r="TYE13" s="659"/>
      <c r="TYH13" s="657"/>
      <c r="TYI13" s="657"/>
      <c r="TYJ13" s="657"/>
      <c r="TYK13" s="657"/>
      <c r="TYL13" s="657"/>
      <c r="TYM13" s="657"/>
      <c r="TYN13" s="659"/>
      <c r="TYQ13" s="657"/>
      <c r="TYR13" s="657"/>
      <c r="TYS13" s="657"/>
      <c r="TYT13" s="657"/>
      <c r="TYU13" s="657"/>
      <c r="TYV13" s="657"/>
      <c r="TYW13" s="659"/>
      <c r="TYZ13" s="657"/>
      <c r="TZA13" s="657"/>
      <c r="TZB13" s="657"/>
      <c r="TZC13" s="657"/>
      <c r="TZD13" s="657"/>
      <c r="TZE13" s="657"/>
      <c r="TZF13" s="659"/>
      <c r="TZI13" s="657"/>
      <c r="TZJ13" s="657"/>
      <c r="TZK13" s="657"/>
      <c r="TZL13" s="657"/>
      <c r="TZM13" s="657"/>
      <c r="TZN13" s="657"/>
      <c r="TZO13" s="659"/>
      <c r="TZR13" s="657"/>
      <c r="TZS13" s="657"/>
      <c r="TZT13" s="657"/>
      <c r="TZU13" s="657"/>
      <c r="TZV13" s="657"/>
      <c r="TZW13" s="657"/>
      <c r="TZX13" s="659"/>
      <c r="UAA13" s="657"/>
      <c r="UAB13" s="657"/>
      <c r="UAC13" s="657"/>
      <c r="UAD13" s="657"/>
      <c r="UAE13" s="657"/>
      <c r="UAF13" s="657"/>
      <c r="UAG13" s="659"/>
      <c r="UAJ13" s="657"/>
      <c r="UAK13" s="657"/>
      <c r="UAL13" s="657"/>
      <c r="UAM13" s="657"/>
      <c r="UAN13" s="657"/>
      <c r="UAO13" s="657"/>
      <c r="UAP13" s="659"/>
      <c r="UAS13" s="657"/>
      <c r="UAT13" s="657"/>
      <c r="UAU13" s="657"/>
      <c r="UAV13" s="657"/>
      <c r="UAW13" s="657"/>
      <c r="UAX13" s="657"/>
      <c r="UAY13" s="659"/>
      <c r="UBB13" s="657"/>
      <c r="UBC13" s="657"/>
      <c r="UBD13" s="657"/>
      <c r="UBE13" s="657"/>
      <c r="UBF13" s="657"/>
      <c r="UBG13" s="657"/>
      <c r="UBH13" s="659"/>
      <c r="UBK13" s="657"/>
      <c r="UBL13" s="657"/>
      <c r="UBM13" s="657"/>
      <c r="UBN13" s="657"/>
      <c r="UBO13" s="657"/>
      <c r="UBP13" s="657"/>
      <c r="UBQ13" s="659"/>
      <c r="UBT13" s="657"/>
      <c r="UBU13" s="657"/>
      <c r="UBV13" s="657"/>
      <c r="UBW13" s="657"/>
      <c r="UBX13" s="657"/>
      <c r="UBY13" s="657"/>
      <c r="UBZ13" s="659"/>
      <c r="UCC13" s="657"/>
      <c r="UCD13" s="657"/>
      <c r="UCE13" s="657"/>
      <c r="UCF13" s="657"/>
      <c r="UCG13" s="657"/>
      <c r="UCH13" s="657"/>
      <c r="UCI13" s="659"/>
      <c r="UCL13" s="657"/>
      <c r="UCM13" s="657"/>
      <c r="UCN13" s="657"/>
      <c r="UCO13" s="657"/>
      <c r="UCP13" s="657"/>
      <c r="UCQ13" s="657"/>
      <c r="UCR13" s="659"/>
      <c r="UCU13" s="657"/>
      <c r="UCV13" s="657"/>
      <c r="UCW13" s="657"/>
      <c r="UCX13" s="657"/>
      <c r="UCY13" s="657"/>
      <c r="UCZ13" s="657"/>
      <c r="UDA13" s="659"/>
      <c r="UDD13" s="657"/>
      <c r="UDE13" s="657"/>
      <c r="UDF13" s="657"/>
      <c r="UDG13" s="657"/>
      <c r="UDH13" s="657"/>
      <c r="UDI13" s="657"/>
      <c r="UDJ13" s="659"/>
      <c r="UDM13" s="657"/>
      <c r="UDN13" s="657"/>
      <c r="UDO13" s="657"/>
      <c r="UDP13" s="657"/>
      <c r="UDQ13" s="657"/>
      <c r="UDR13" s="657"/>
      <c r="UDS13" s="659"/>
      <c r="UDV13" s="657"/>
      <c r="UDW13" s="657"/>
      <c r="UDX13" s="657"/>
      <c r="UDY13" s="657"/>
      <c r="UDZ13" s="657"/>
      <c r="UEA13" s="657"/>
      <c r="UEB13" s="659"/>
      <c r="UEE13" s="657"/>
      <c r="UEF13" s="657"/>
      <c r="UEG13" s="657"/>
      <c r="UEH13" s="657"/>
      <c r="UEI13" s="657"/>
      <c r="UEJ13" s="657"/>
      <c r="UEK13" s="659"/>
      <c r="UEN13" s="657"/>
      <c r="UEO13" s="657"/>
      <c r="UEP13" s="657"/>
      <c r="UEQ13" s="657"/>
      <c r="UER13" s="657"/>
      <c r="UES13" s="657"/>
      <c r="UET13" s="659"/>
      <c r="UEW13" s="657"/>
      <c r="UEX13" s="657"/>
      <c r="UEY13" s="657"/>
      <c r="UEZ13" s="657"/>
      <c r="UFA13" s="657"/>
      <c r="UFB13" s="657"/>
      <c r="UFC13" s="659"/>
      <c r="UFF13" s="657"/>
      <c r="UFG13" s="657"/>
      <c r="UFH13" s="657"/>
      <c r="UFI13" s="657"/>
      <c r="UFJ13" s="657"/>
      <c r="UFK13" s="657"/>
      <c r="UFL13" s="659"/>
      <c r="UFO13" s="657"/>
      <c r="UFP13" s="657"/>
      <c r="UFQ13" s="657"/>
      <c r="UFR13" s="657"/>
      <c r="UFS13" s="657"/>
      <c r="UFT13" s="657"/>
      <c r="UFU13" s="659"/>
      <c r="UFX13" s="657"/>
      <c r="UFY13" s="657"/>
      <c r="UFZ13" s="657"/>
      <c r="UGA13" s="657"/>
      <c r="UGB13" s="657"/>
      <c r="UGC13" s="657"/>
      <c r="UGD13" s="659"/>
      <c r="UGG13" s="657"/>
      <c r="UGH13" s="657"/>
      <c r="UGI13" s="657"/>
      <c r="UGJ13" s="657"/>
      <c r="UGK13" s="657"/>
      <c r="UGL13" s="657"/>
      <c r="UGM13" s="659"/>
      <c r="UGP13" s="657"/>
      <c r="UGQ13" s="657"/>
      <c r="UGR13" s="657"/>
      <c r="UGS13" s="657"/>
      <c r="UGT13" s="657"/>
      <c r="UGU13" s="657"/>
      <c r="UGV13" s="659"/>
      <c r="UGY13" s="657"/>
      <c r="UGZ13" s="657"/>
      <c r="UHA13" s="657"/>
      <c r="UHB13" s="657"/>
      <c r="UHC13" s="657"/>
      <c r="UHD13" s="657"/>
      <c r="UHE13" s="659"/>
      <c r="UHH13" s="657"/>
      <c r="UHI13" s="657"/>
      <c r="UHJ13" s="657"/>
      <c r="UHK13" s="657"/>
      <c r="UHL13" s="657"/>
      <c r="UHM13" s="657"/>
      <c r="UHN13" s="659"/>
      <c r="UHQ13" s="657"/>
      <c r="UHR13" s="657"/>
      <c r="UHS13" s="657"/>
      <c r="UHT13" s="657"/>
      <c r="UHU13" s="657"/>
      <c r="UHV13" s="657"/>
      <c r="UHW13" s="659"/>
      <c r="UHZ13" s="657"/>
      <c r="UIA13" s="657"/>
      <c r="UIB13" s="657"/>
      <c r="UIC13" s="657"/>
      <c r="UID13" s="657"/>
      <c r="UIE13" s="657"/>
      <c r="UIF13" s="659"/>
      <c r="UII13" s="657"/>
      <c r="UIJ13" s="657"/>
      <c r="UIK13" s="657"/>
      <c r="UIL13" s="657"/>
      <c r="UIM13" s="657"/>
      <c r="UIN13" s="657"/>
      <c r="UIO13" s="659"/>
      <c r="UIR13" s="657"/>
      <c r="UIS13" s="657"/>
      <c r="UIT13" s="657"/>
      <c r="UIU13" s="657"/>
      <c r="UIV13" s="657"/>
      <c r="UIW13" s="657"/>
      <c r="UIX13" s="659"/>
      <c r="UJA13" s="657"/>
      <c r="UJB13" s="657"/>
      <c r="UJC13" s="657"/>
      <c r="UJD13" s="657"/>
      <c r="UJE13" s="657"/>
      <c r="UJF13" s="657"/>
      <c r="UJG13" s="659"/>
      <c r="UJJ13" s="657"/>
      <c r="UJK13" s="657"/>
      <c r="UJL13" s="657"/>
      <c r="UJM13" s="657"/>
      <c r="UJN13" s="657"/>
      <c r="UJO13" s="657"/>
      <c r="UJP13" s="659"/>
      <c r="UJS13" s="657"/>
      <c r="UJT13" s="657"/>
      <c r="UJU13" s="657"/>
      <c r="UJV13" s="657"/>
      <c r="UJW13" s="657"/>
      <c r="UJX13" s="657"/>
      <c r="UJY13" s="659"/>
      <c r="UKB13" s="657"/>
      <c r="UKC13" s="657"/>
      <c r="UKD13" s="657"/>
      <c r="UKE13" s="657"/>
      <c r="UKF13" s="657"/>
      <c r="UKG13" s="657"/>
      <c r="UKH13" s="659"/>
      <c r="UKK13" s="657"/>
      <c r="UKL13" s="657"/>
      <c r="UKM13" s="657"/>
      <c r="UKN13" s="657"/>
      <c r="UKO13" s="657"/>
      <c r="UKP13" s="657"/>
      <c r="UKQ13" s="659"/>
      <c r="UKT13" s="657"/>
      <c r="UKU13" s="657"/>
      <c r="UKV13" s="657"/>
      <c r="UKW13" s="657"/>
      <c r="UKX13" s="657"/>
      <c r="UKY13" s="657"/>
      <c r="UKZ13" s="659"/>
      <c r="ULC13" s="657"/>
      <c r="ULD13" s="657"/>
      <c r="ULE13" s="657"/>
      <c r="ULF13" s="657"/>
      <c r="ULG13" s="657"/>
      <c r="ULH13" s="657"/>
      <c r="ULI13" s="659"/>
      <c r="ULL13" s="657"/>
      <c r="ULM13" s="657"/>
      <c r="ULN13" s="657"/>
      <c r="ULO13" s="657"/>
      <c r="ULP13" s="657"/>
      <c r="ULQ13" s="657"/>
      <c r="ULR13" s="659"/>
      <c r="ULU13" s="657"/>
      <c r="ULV13" s="657"/>
      <c r="ULW13" s="657"/>
      <c r="ULX13" s="657"/>
      <c r="ULY13" s="657"/>
      <c r="ULZ13" s="657"/>
      <c r="UMA13" s="659"/>
      <c r="UMD13" s="657"/>
      <c r="UME13" s="657"/>
      <c r="UMF13" s="657"/>
      <c r="UMG13" s="657"/>
      <c r="UMH13" s="657"/>
      <c r="UMI13" s="657"/>
      <c r="UMJ13" s="659"/>
      <c r="UMM13" s="657"/>
      <c r="UMN13" s="657"/>
      <c r="UMO13" s="657"/>
      <c r="UMP13" s="657"/>
      <c r="UMQ13" s="657"/>
      <c r="UMR13" s="657"/>
      <c r="UMS13" s="659"/>
      <c r="UMV13" s="657"/>
      <c r="UMW13" s="657"/>
      <c r="UMX13" s="657"/>
      <c r="UMY13" s="657"/>
      <c r="UMZ13" s="657"/>
      <c r="UNA13" s="657"/>
      <c r="UNB13" s="659"/>
      <c r="UNE13" s="657"/>
      <c r="UNF13" s="657"/>
      <c r="UNG13" s="657"/>
      <c r="UNH13" s="657"/>
      <c r="UNI13" s="657"/>
      <c r="UNJ13" s="657"/>
      <c r="UNK13" s="659"/>
      <c r="UNN13" s="657"/>
      <c r="UNO13" s="657"/>
      <c r="UNP13" s="657"/>
      <c r="UNQ13" s="657"/>
      <c r="UNR13" s="657"/>
      <c r="UNS13" s="657"/>
      <c r="UNT13" s="659"/>
      <c r="UNW13" s="657"/>
      <c r="UNX13" s="657"/>
      <c r="UNY13" s="657"/>
      <c r="UNZ13" s="657"/>
      <c r="UOA13" s="657"/>
      <c r="UOB13" s="657"/>
      <c r="UOC13" s="659"/>
      <c r="UOF13" s="657"/>
      <c r="UOG13" s="657"/>
      <c r="UOH13" s="657"/>
      <c r="UOI13" s="657"/>
      <c r="UOJ13" s="657"/>
      <c r="UOK13" s="657"/>
      <c r="UOL13" s="659"/>
      <c r="UOO13" s="657"/>
      <c r="UOP13" s="657"/>
      <c r="UOQ13" s="657"/>
      <c r="UOR13" s="657"/>
      <c r="UOS13" s="657"/>
      <c r="UOT13" s="657"/>
      <c r="UOU13" s="659"/>
      <c r="UOX13" s="657"/>
      <c r="UOY13" s="657"/>
      <c r="UOZ13" s="657"/>
      <c r="UPA13" s="657"/>
      <c r="UPB13" s="657"/>
      <c r="UPC13" s="657"/>
      <c r="UPD13" s="659"/>
      <c r="UPG13" s="657"/>
      <c r="UPH13" s="657"/>
      <c r="UPI13" s="657"/>
      <c r="UPJ13" s="657"/>
      <c r="UPK13" s="657"/>
      <c r="UPL13" s="657"/>
      <c r="UPM13" s="659"/>
      <c r="UPP13" s="657"/>
      <c r="UPQ13" s="657"/>
      <c r="UPR13" s="657"/>
      <c r="UPS13" s="657"/>
      <c r="UPT13" s="657"/>
      <c r="UPU13" s="657"/>
      <c r="UPV13" s="659"/>
      <c r="UPY13" s="657"/>
      <c r="UPZ13" s="657"/>
      <c r="UQA13" s="657"/>
      <c r="UQB13" s="657"/>
      <c r="UQC13" s="657"/>
      <c r="UQD13" s="657"/>
      <c r="UQE13" s="659"/>
      <c r="UQH13" s="657"/>
      <c r="UQI13" s="657"/>
      <c r="UQJ13" s="657"/>
      <c r="UQK13" s="657"/>
      <c r="UQL13" s="657"/>
      <c r="UQM13" s="657"/>
      <c r="UQN13" s="659"/>
      <c r="UQQ13" s="657"/>
      <c r="UQR13" s="657"/>
      <c r="UQS13" s="657"/>
      <c r="UQT13" s="657"/>
      <c r="UQU13" s="657"/>
      <c r="UQV13" s="657"/>
      <c r="UQW13" s="659"/>
      <c r="UQZ13" s="657"/>
      <c r="URA13" s="657"/>
      <c r="URB13" s="657"/>
      <c r="URC13" s="657"/>
      <c r="URD13" s="657"/>
      <c r="URE13" s="657"/>
      <c r="URF13" s="659"/>
      <c r="URI13" s="657"/>
      <c r="URJ13" s="657"/>
      <c r="URK13" s="657"/>
      <c r="URL13" s="657"/>
      <c r="URM13" s="657"/>
      <c r="URN13" s="657"/>
      <c r="URO13" s="659"/>
      <c r="URR13" s="657"/>
      <c r="URS13" s="657"/>
      <c r="URT13" s="657"/>
      <c r="URU13" s="657"/>
      <c r="URV13" s="657"/>
      <c r="URW13" s="657"/>
      <c r="URX13" s="659"/>
      <c r="USA13" s="657"/>
      <c r="USB13" s="657"/>
      <c r="USC13" s="657"/>
      <c r="USD13" s="657"/>
      <c r="USE13" s="657"/>
      <c r="USF13" s="657"/>
      <c r="USG13" s="659"/>
      <c r="USJ13" s="657"/>
      <c r="USK13" s="657"/>
      <c r="USL13" s="657"/>
      <c r="USM13" s="657"/>
      <c r="USN13" s="657"/>
      <c r="USO13" s="657"/>
      <c r="USP13" s="659"/>
      <c r="USS13" s="657"/>
      <c r="UST13" s="657"/>
      <c r="USU13" s="657"/>
      <c r="USV13" s="657"/>
      <c r="USW13" s="657"/>
      <c r="USX13" s="657"/>
      <c r="USY13" s="659"/>
      <c r="UTB13" s="657"/>
      <c r="UTC13" s="657"/>
      <c r="UTD13" s="657"/>
      <c r="UTE13" s="657"/>
      <c r="UTF13" s="657"/>
      <c r="UTG13" s="657"/>
      <c r="UTH13" s="659"/>
      <c r="UTK13" s="657"/>
      <c r="UTL13" s="657"/>
      <c r="UTM13" s="657"/>
      <c r="UTN13" s="657"/>
      <c r="UTO13" s="657"/>
      <c r="UTP13" s="657"/>
      <c r="UTQ13" s="659"/>
      <c r="UTT13" s="657"/>
      <c r="UTU13" s="657"/>
      <c r="UTV13" s="657"/>
      <c r="UTW13" s="657"/>
      <c r="UTX13" s="657"/>
      <c r="UTY13" s="657"/>
      <c r="UTZ13" s="659"/>
      <c r="UUC13" s="657"/>
      <c r="UUD13" s="657"/>
      <c r="UUE13" s="657"/>
      <c r="UUF13" s="657"/>
      <c r="UUG13" s="657"/>
      <c r="UUH13" s="657"/>
      <c r="UUI13" s="659"/>
      <c r="UUL13" s="657"/>
      <c r="UUM13" s="657"/>
      <c r="UUN13" s="657"/>
      <c r="UUO13" s="657"/>
      <c r="UUP13" s="657"/>
      <c r="UUQ13" s="657"/>
      <c r="UUR13" s="659"/>
      <c r="UUU13" s="657"/>
      <c r="UUV13" s="657"/>
      <c r="UUW13" s="657"/>
      <c r="UUX13" s="657"/>
      <c r="UUY13" s="657"/>
      <c r="UUZ13" s="657"/>
      <c r="UVA13" s="659"/>
      <c r="UVD13" s="657"/>
      <c r="UVE13" s="657"/>
      <c r="UVF13" s="657"/>
      <c r="UVG13" s="657"/>
      <c r="UVH13" s="657"/>
      <c r="UVI13" s="657"/>
      <c r="UVJ13" s="659"/>
      <c r="UVM13" s="657"/>
      <c r="UVN13" s="657"/>
      <c r="UVO13" s="657"/>
      <c r="UVP13" s="657"/>
      <c r="UVQ13" s="657"/>
      <c r="UVR13" s="657"/>
      <c r="UVS13" s="659"/>
      <c r="UVV13" s="657"/>
      <c r="UVW13" s="657"/>
      <c r="UVX13" s="657"/>
      <c r="UVY13" s="657"/>
      <c r="UVZ13" s="657"/>
      <c r="UWA13" s="657"/>
      <c r="UWB13" s="659"/>
      <c r="UWE13" s="657"/>
      <c r="UWF13" s="657"/>
      <c r="UWG13" s="657"/>
      <c r="UWH13" s="657"/>
      <c r="UWI13" s="657"/>
      <c r="UWJ13" s="657"/>
      <c r="UWK13" s="659"/>
      <c r="UWN13" s="657"/>
      <c r="UWO13" s="657"/>
      <c r="UWP13" s="657"/>
      <c r="UWQ13" s="657"/>
      <c r="UWR13" s="657"/>
      <c r="UWS13" s="657"/>
      <c r="UWT13" s="659"/>
      <c r="UWW13" s="657"/>
      <c r="UWX13" s="657"/>
      <c r="UWY13" s="657"/>
      <c r="UWZ13" s="657"/>
      <c r="UXA13" s="657"/>
      <c r="UXB13" s="657"/>
      <c r="UXC13" s="659"/>
      <c r="UXF13" s="657"/>
      <c r="UXG13" s="657"/>
      <c r="UXH13" s="657"/>
      <c r="UXI13" s="657"/>
      <c r="UXJ13" s="657"/>
      <c r="UXK13" s="657"/>
      <c r="UXL13" s="659"/>
      <c r="UXO13" s="657"/>
      <c r="UXP13" s="657"/>
      <c r="UXQ13" s="657"/>
      <c r="UXR13" s="657"/>
      <c r="UXS13" s="657"/>
      <c r="UXT13" s="657"/>
      <c r="UXU13" s="659"/>
      <c r="UXX13" s="657"/>
      <c r="UXY13" s="657"/>
      <c r="UXZ13" s="657"/>
      <c r="UYA13" s="657"/>
      <c r="UYB13" s="657"/>
      <c r="UYC13" s="657"/>
      <c r="UYD13" s="659"/>
      <c r="UYG13" s="657"/>
      <c r="UYH13" s="657"/>
      <c r="UYI13" s="657"/>
      <c r="UYJ13" s="657"/>
      <c r="UYK13" s="657"/>
      <c r="UYL13" s="657"/>
      <c r="UYM13" s="659"/>
      <c r="UYP13" s="657"/>
      <c r="UYQ13" s="657"/>
      <c r="UYR13" s="657"/>
      <c r="UYS13" s="657"/>
      <c r="UYT13" s="657"/>
      <c r="UYU13" s="657"/>
      <c r="UYV13" s="659"/>
      <c r="UYY13" s="657"/>
      <c r="UYZ13" s="657"/>
      <c r="UZA13" s="657"/>
      <c r="UZB13" s="657"/>
      <c r="UZC13" s="657"/>
      <c r="UZD13" s="657"/>
      <c r="UZE13" s="659"/>
      <c r="UZH13" s="657"/>
      <c r="UZI13" s="657"/>
      <c r="UZJ13" s="657"/>
      <c r="UZK13" s="657"/>
      <c r="UZL13" s="657"/>
      <c r="UZM13" s="657"/>
      <c r="UZN13" s="659"/>
      <c r="UZQ13" s="657"/>
      <c r="UZR13" s="657"/>
      <c r="UZS13" s="657"/>
      <c r="UZT13" s="657"/>
      <c r="UZU13" s="657"/>
      <c r="UZV13" s="657"/>
      <c r="UZW13" s="659"/>
      <c r="UZZ13" s="657"/>
      <c r="VAA13" s="657"/>
      <c r="VAB13" s="657"/>
      <c r="VAC13" s="657"/>
      <c r="VAD13" s="657"/>
      <c r="VAE13" s="657"/>
      <c r="VAF13" s="659"/>
      <c r="VAI13" s="657"/>
      <c r="VAJ13" s="657"/>
      <c r="VAK13" s="657"/>
      <c r="VAL13" s="657"/>
      <c r="VAM13" s="657"/>
      <c r="VAN13" s="657"/>
      <c r="VAO13" s="659"/>
      <c r="VAR13" s="657"/>
      <c r="VAS13" s="657"/>
      <c r="VAT13" s="657"/>
      <c r="VAU13" s="657"/>
      <c r="VAV13" s="657"/>
      <c r="VAW13" s="657"/>
      <c r="VAX13" s="659"/>
      <c r="VBA13" s="657"/>
      <c r="VBB13" s="657"/>
      <c r="VBC13" s="657"/>
      <c r="VBD13" s="657"/>
      <c r="VBE13" s="657"/>
      <c r="VBF13" s="657"/>
      <c r="VBG13" s="659"/>
      <c r="VBJ13" s="657"/>
      <c r="VBK13" s="657"/>
      <c r="VBL13" s="657"/>
      <c r="VBM13" s="657"/>
      <c r="VBN13" s="657"/>
      <c r="VBO13" s="657"/>
      <c r="VBP13" s="659"/>
      <c r="VBS13" s="657"/>
      <c r="VBT13" s="657"/>
      <c r="VBU13" s="657"/>
      <c r="VBV13" s="657"/>
      <c r="VBW13" s="657"/>
      <c r="VBX13" s="657"/>
      <c r="VBY13" s="659"/>
      <c r="VCB13" s="657"/>
      <c r="VCC13" s="657"/>
      <c r="VCD13" s="657"/>
      <c r="VCE13" s="657"/>
      <c r="VCF13" s="657"/>
      <c r="VCG13" s="657"/>
      <c r="VCH13" s="659"/>
      <c r="VCK13" s="657"/>
      <c r="VCL13" s="657"/>
      <c r="VCM13" s="657"/>
      <c r="VCN13" s="657"/>
      <c r="VCO13" s="657"/>
      <c r="VCP13" s="657"/>
      <c r="VCQ13" s="659"/>
      <c r="VCT13" s="657"/>
      <c r="VCU13" s="657"/>
      <c r="VCV13" s="657"/>
      <c r="VCW13" s="657"/>
      <c r="VCX13" s="657"/>
      <c r="VCY13" s="657"/>
      <c r="VCZ13" s="659"/>
      <c r="VDC13" s="657"/>
      <c r="VDD13" s="657"/>
      <c r="VDE13" s="657"/>
      <c r="VDF13" s="657"/>
      <c r="VDG13" s="657"/>
      <c r="VDH13" s="657"/>
      <c r="VDI13" s="659"/>
      <c r="VDL13" s="657"/>
      <c r="VDM13" s="657"/>
      <c r="VDN13" s="657"/>
      <c r="VDO13" s="657"/>
      <c r="VDP13" s="657"/>
      <c r="VDQ13" s="657"/>
      <c r="VDR13" s="659"/>
      <c r="VDU13" s="657"/>
      <c r="VDV13" s="657"/>
      <c r="VDW13" s="657"/>
      <c r="VDX13" s="657"/>
      <c r="VDY13" s="657"/>
      <c r="VDZ13" s="657"/>
      <c r="VEA13" s="659"/>
      <c r="VED13" s="657"/>
      <c r="VEE13" s="657"/>
      <c r="VEF13" s="657"/>
      <c r="VEG13" s="657"/>
      <c r="VEH13" s="657"/>
      <c r="VEI13" s="657"/>
      <c r="VEJ13" s="659"/>
      <c r="VEM13" s="657"/>
      <c r="VEN13" s="657"/>
      <c r="VEO13" s="657"/>
      <c r="VEP13" s="657"/>
      <c r="VEQ13" s="657"/>
      <c r="VER13" s="657"/>
      <c r="VES13" s="659"/>
      <c r="VEV13" s="657"/>
      <c r="VEW13" s="657"/>
      <c r="VEX13" s="657"/>
      <c r="VEY13" s="657"/>
      <c r="VEZ13" s="657"/>
      <c r="VFA13" s="657"/>
      <c r="VFB13" s="659"/>
      <c r="VFE13" s="657"/>
      <c r="VFF13" s="657"/>
      <c r="VFG13" s="657"/>
      <c r="VFH13" s="657"/>
      <c r="VFI13" s="657"/>
      <c r="VFJ13" s="657"/>
      <c r="VFK13" s="659"/>
      <c r="VFN13" s="657"/>
      <c r="VFO13" s="657"/>
      <c r="VFP13" s="657"/>
      <c r="VFQ13" s="657"/>
      <c r="VFR13" s="657"/>
      <c r="VFS13" s="657"/>
      <c r="VFT13" s="659"/>
      <c r="VFW13" s="657"/>
      <c r="VFX13" s="657"/>
      <c r="VFY13" s="657"/>
      <c r="VFZ13" s="657"/>
      <c r="VGA13" s="657"/>
      <c r="VGB13" s="657"/>
      <c r="VGC13" s="659"/>
      <c r="VGF13" s="657"/>
      <c r="VGG13" s="657"/>
      <c r="VGH13" s="657"/>
      <c r="VGI13" s="657"/>
      <c r="VGJ13" s="657"/>
      <c r="VGK13" s="657"/>
      <c r="VGL13" s="659"/>
      <c r="VGO13" s="657"/>
      <c r="VGP13" s="657"/>
      <c r="VGQ13" s="657"/>
      <c r="VGR13" s="657"/>
      <c r="VGS13" s="657"/>
      <c r="VGT13" s="657"/>
      <c r="VGU13" s="659"/>
      <c r="VGX13" s="657"/>
      <c r="VGY13" s="657"/>
      <c r="VGZ13" s="657"/>
      <c r="VHA13" s="657"/>
      <c r="VHB13" s="657"/>
      <c r="VHC13" s="657"/>
      <c r="VHD13" s="659"/>
      <c r="VHG13" s="657"/>
      <c r="VHH13" s="657"/>
      <c r="VHI13" s="657"/>
      <c r="VHJ13" s="657"/>
      <c r="VHK13" s="657"/>
      <c r="VHL13" s="657"/>
      <c r="VHM13" s="659"/>
      <c r="VHP13" s="657"/>
      <c r="VHQ13" s="657"/>
      <c r="VHR13" s="657"/>
      <c r="VHS13" s="657"/>
      <c r="VHT13" s="657"/>
      <c r="VHU13" s="657"/>
      <c r="VHV13" s="659"/>
      <c r="VHY13" s="657"/>
      <c r="VHZ13" s="657"/>
      <c r="VIA13" s="657"/>
      <c r="VIB13" s="657"/>
      <c r="VIC13" s="657"/>
      <c r="VID13" s="657"/>
      <c r="VIE13" s="659"/>
      <c r="VIH13" s="657"/>
      <c r="VII13" s="657"/>
      <c r="VIJ13" s="657"/>
      <c r="VIK13" s="657"/>
      <c r="VIL13" s="657"/>
      <c r="VIM13" s="657"/>
      <c r="VIN13" s="659"/>
      <c r="VIQ13" s="657"/>
      <c r="VIR13" s="657"/>
      <c r="VIS13" s="657"/>
      <c r="VIT13" s="657"/>
      <c r="VIU13" s="657"/>
      <c r="VIV13" s="657"/>
      <c r="VIW13" s="659"/>
      <c r="VIZ13" s="657"/>
      <c r="VJA13" s="657"/>
      <c r="VJB13" s="657"/>
      <c r="VJC13" s="657"/>
      <c r="VJD13" s="657"/>
      <c r="VJE13" s="657"/>
      <c r="VJF13" s="659"/>
      <c r="VJI13" s="657"/>
      <c r="VJJ13" s="657"/>
      <c r="VJK13" s="657"/>
      <c r="VJL13" s="657"/>
      <c r="VJM13" s="657"/>
      <c r="VJN13" s="657"/>
      <c r="VJO13" s="659"/>
      <c r="VJR13" s="657"/>
      <c r="VJS13" s="657"/>
      <c r="VJT13" s="657"/>
      <c r="VJU13" s="657"/>
      <c r="VJV13" s="657"/>
      <c r="VJW13" s="657"/>
      <c r="VJX13" s="659"/>
      <c r="VKA13" s="657"/>
      <c r="VKB13" s="657"/>
      <c r="VKC13" s="657"/>
      <c r="VKD13" s="657"/>
      <c r="VKE13" s="657"/>
      <c r="VKF13" s="657"/>
      <c r="VKG13" s="659"/>
      <c r="VKJ13" s="657"/>
      <c r="VKK13" s="657"/>
      <c r="VKL13" s="657"/>
      <c r="VKM13" s="657"/>
      <c r="VKN13" s="657"/>
      <c r="VKO13" s="657"/>
      <c r="VKP13" s="659"/>
      <c r="VKS13" s="657"/>
      <c r="VKT13" s="657"/>
      <c r="VKU13" s="657"/>
      <c r="VKV13" s="657"/>
      <c r="VKW13" s="657"/>
      <c r="VKX13" s="657"/>
      <c r="VKY13" s="659"/>
      <c r="VLB13" s="657"/>
      <c r="VLC13" s="657"/>
      <c r="VLD13" s="657"/>
      <c r="VLE13" s="657"/>
      <c r="VLF13" s="657"/>
      <c r="VLG13" s="657"/>
      <c r="VLH13" s="659"/>
      <c r="VLK13" s="657"/>
      <c r="VLL13" s="657"/>
      <c r="VLM13" s="657"/>
      <c r="VLN13" s="657"/>
      <c r="VLO13" s="657"/>
      <c r="VLP13" s="657"/>
      <c r="VLQ13" s="659"/>
      <c r="VLT13" s="657"/>
      <c r="VLU13" s="657"/>
      <c r="VLV13" s="657"/>
      <c r="VLW13" s="657"/>
      <c r="VLX13" s="657"/>
      <c r="VLY13" s="657"/>
      <c r="VLZ13" s="659"/>
      <c r="VMC13" s="657"/>
      <c r="VMD13" s="657"/>
      <c r="VME13" s="657"/>
      <c r="VMF13" s="657"/>
      <c r="VMG13" s="657"/>
      <c r="VMH13" s="657"/>
      <c r="VMI13" s="659"/>
      <c r="VML13" s="657"/>
      <c r="VMM13" s="657"/>
      <c r="VMN13" s="657"/>
      <c r="VMO13" s="657"/>
      <c r="VMP13" s="657"/>
      <c r="VMQ13" s="657"/>
      <c r="VMR13" s="659"/>
      <c r="VMU13" s="657"/>
      <c r="VMV13" s="657"/>
      <c r="VMW13" s="657"/>
      <c r="VMX13" s="657"/>
      <c r="VMY13" s="657"/>
      <c r="VMZ13" s="657"/>
      <c r="VNA13" s="659"/>
      <c r="VND13" s="657"/>
      <c r="VNE13" s="657"/>
      <c r="VNF13" s="657"/>
      <c r="VNG13" s="657"/>
      <c r="VNH13" s="657"/>
      <c r="VNI13" s="657"/>
      <c r="VNJ13" s="659"/>
      <c r="VNM13" s="657"/>
      <c r="VNN13" s="657"/>
      <c r="VNO13" s="657"/>
      <c r="VNP13" s="657"/>
      <c r="VNQ13" s="657"/>
      <c r="VNR13" s="657"/>
      <c r="VNS13" s="659"/>
      <c r="VNV13" s="657"/>
      <c r="VNW13" s="657"/>
      <c r="VNX13" s="657"/>
      <c r="VNY13" s="657"/>
      <c r="VNZ13" s="657"/>
      <c r="VOA13" s="657"/>
      <c r="VOB13" s="659"/>
      <c r="VOE13" s="657"/>
      <c r="VOF13" s="657"/>
      <c r="VOG13" s="657"/>
      <c r="VOH13" s="657"/>
      <c r="VOI13" s="657"/>
      <c r="VOJ13" s="657"/>
      <c r="VOK13" s="659"/>
      <c r="VON13" s="657"/>
      <c r="VOO13" s="657"/>
      <c r="VOP13" s="657"/>
      <c r="VOQ13" s="657"/>
      <c r="VOR13" s="657"/>
      <c r="VOS13" s="657"/>
      <c r="VOT13" s="659"/>
      <c r="VOW13" s="657"/>
      <c r="VOX13" s="657"/>
      <c r="VOY13" s="657"/>
      <c r="VOZ13" s="657"/>
      <c r="VPA13" s="657"/>
      <c r="VPB13" s="657"/>
      <c r="VPC13" s="659"/>
      <c r="VPF13" s="657"/>
      <c r="VPG13" s="657"/>
      <c r="VPH13" s="657"/>
      <c r="VPI13" s="657"/>
      <c r="VPJ13" s="657"/>
      <c r="VPK13" s="657"/>
      <c r="VPL13" s="659"/>
      <c r="VPO13" s="657"/>
      <c r="VPP13" s="657"/>
      <c r="VPQ13" s="657"/>
      <c r="VPR13" s="657"/>
      <c r="VPS13" s="657"/>
      <c r="VPT13" s="657"/>
      <c r="VPU13" s="659"/>
      <c r="VPX13" s="657"/>
      <c r="VPY13" s="657"/>
      <c r="VPZ13" s="657"/>
      <c r="VQA13" s="657"/>
      <c r="VQB13" s="657"/>
      <c r="VQC13" s="657"/>
      <c r="VQD13" s="659"/>
      <c r="VQG13" s="657"/>
      <c r="VQH13" s="657"/>
      <c r="VQI13" s="657"/>
      <c r="VQJ13" s="657"/>
      <c r="VQK13" s="657"/>
      <c r="VQL13" s="657"/>
      <c r="VQM13" s="659"/>
      <c r="VQP13" s="657"/>
      <c r="VQQ13" s="657"/>
      <c r="VQR13" s="657"/>
      <c r="VQS13" s="657"/>
      <c r="VQT13" s="657"/>
      <c r="VQU13" s="657"/>
      <c r="VQV13" s="659"/>
      <c r="VQY13" s="657"/>
      <c r="VQZ13" s="657"/>
      <c r="VRA13" s="657"/>
      <c r="VRB13" s="657"/>
      <c r="VRC13" s="657"/>
      <c r="VRD13" s="657"/>
      <c r="VRE13" s="659"/>
      <c r="VRH13" s="657"/>
      <c r="VRI13" s="657"/>
      <c r="VRJ13" s="657"/>
      <c r="VRK13" s="657"/>
      <c r="VRL13" s="657"/>
      <c r="VRM13" s="657"/>
      <c r="VRN13" s="659"/>
      <c r="VRQ13" s="657"/>
      <c r="VRR13" s="657"/>
      <c r="VRS13" s="657"/>
      <c r="VRT13" s="657"/>
      <c r="VRU13" s="657"/>
      <c r="VRV13" s="657"/>
      <c r="VRW13" s="659"/>
      <c r="VRZ13" s="657"/>
      <c r="VSA13" s="657"/>
      <c r="VSB13" s="657"/>
      <c r="VSC13" s="657"/>
      <c r="VSD13" s="657"/>
      <c r="VSE13" s="657"/>
      <c r="VSF13" s="659"/>
      <c r="VSI13" s="657"/>
      <c r="VSJ13" s="657"/>
      <c r="VSK13" s="657"/>
      <c r="VSL13" s="657"/>
      <c r="VSM13" s="657"/>
      <c r="VSN13" s="657"/>
      <c r="VSO13" s="659"/>
      <c r="VSR13" s="657"/>
      <c r="VSS13" s="657"/>
      <c r="VST13" s="657"/>
      <c r="VSU13" s="657"/>
      <c r="VSV13" s="657"/>
      <c r="VSW13" s="657"/>
      <c r="VSX13" s="659"/>
      <c r="VTA13" s="657"/>
      <c r="VTB13" s="657"/>
      <c r="VTC13" s="657"/>
      <c r="VTD13" s="657"/>
      <c r="VTE13" s="657"/>
      <c r="VTF13" s="657"/>
      <c r="VTG13" s="659"/>
      <c r="VTJ13" s="657"/>
      <c r="VTK13" s="657"/>
      <c r="VTL13" s="657"/>
      <c r="VTM13" s="657"/>
      <c r="VTN13" s="657"/>
      <c r="VTO13" s="657"/>
      <c r="VTP13" s="659"/>
      <c r="VTS13" s="657"/>
      <c r="VTT13" s="657"/>
      <c r="VTU13" s="657"/>
      <c r="VTV13" s="657"/>
      <c r="VTW13" s="657"/>
      <c r="VTX13" s="657"/>
      <c r="VTY13" s="659"/>
      <c r="VUB13" s="657"/>
      <c r="VUC13" s="657"/>
      <c r="VUD13" s="657"/>
      <c r="VUE13" s="657"/>
      <c r="VUF13" s="657"/>
      <c r="VUG13" s="657"/>
      <c r="VUH13" s="659"/>
      <c r="VUK13" s="657"/>
      <c r="VUL13" s="657"/>
      <c r="VUM13" s="657"/>
      <c r="VUN13" s="657"/>
      <c r="VUO13" s="657"/>
      <c r="VUP13" s="657"/>
      <c r="VUQ13" s="659"/>
      <c r="VUT13" s="657"/>
      <c r="VUU13" s="657"/>
      <c r="VUV13" s="657"/>
      <c r="VUW13" s="657"/>
      <c r="VUX13" s="657"/>
      <c r="VUY13" s="657"/>
      <c r="VUZ13" s="659"/>
      <c r="VVC13" s="657"/>
      <c r="VVD13" s="657"/>
      <c r="VVE13" s="657"/>
      <c r="VVF13" s="657"/>
      <c r="VVG13" s="657"/>
      <c r="VVH13" s="657"/>
      <c r="VVI13" s="659"/>
      <c r="VVL13" s="657"/>
      <c r="VVM13" s="657"/>
      <c r="VVN13" s="657"/>
      <c r="VVO13" s="657"/>
      <c r="VVP13" s="657"/>
      <c r="VVQ13" s="657"/>
      <c r="VVR13" s="659"/>
      <c r="VVU13" s="657"/>
      <c r="VVV13" s="657"/>
      <c r="VVW13" s="657"/>
      <c r="VVX13" s="657"/>
      <c r="VVY13" s="657"/>
      <c r="VVZ13" s="657"/>
      <c r="VWA13" s="659"/>
      <c r="VWD13" s="657"/>
      <c r="VWE13" s="657"/>
      <c r="VWF13" s="657"/>
      <c r="VWG13" s="657"/>
      <c r="VWH13" s="657"/>
      <c r="VWI13" s="657"/>
      <c r="VWJ13" s="659"/>
      <c r="VWM13" s="657"/>
      <c r="VWN13" s="657"/>
      <c r="VWO13" s="657"/>
      <c r="VWP13" s="657"/>
      <c r="VWQ13" s="657"/>
      <c r="VWR13" s="657"/>
      <c r="VWS13" s="659"/>
      <c r="VWV13" s="657"/>
      <c r="VWW13" s="657"/>
      <c r="VWX13" s="657"/>
      <c r="VWY13" s="657"/>
      <c r="VWZ13" s="657"/>
      <c r="VXA13" s="657"/>
      <c r="VXB13" s="659"/>
      <c r="VXE13" s="657"/>
      <c r="VXF13" s="657"/>
      <c r="VXG13" s="657"/>
      <c r="VXH13" s="657"/>
      <c r="VXI13" s="657"/>
      <c r="VXJ13" s="657"/>
      <c r="VXK13" s="659"/>
      <c r="VXN13" s="657"/>
      <c r="VXO13" s="657"/>
      <c r="VXP13" s="657"/>
      <c r="VXQ13" s="657"/>
      <c r="VXR13" s="657"/>
      <c r="VXS13" s="657"/>
      <c r="VXT13" s="659"/>
      <c r="VXW13" s="657"/>
      <c r="VXX13" s="657"/>
      <c r="VXY13" s="657"/>
      <c r="VXZ13" s="657"/>
      <c r="VYA13" s="657"/>
      <c r="VYB13" s="657"/>
      <c r="VYC13" s="659"/>
      <c r="VYF13" s="657"/>
      <c r="VYG13" s="657"/>
      <c r="VYH13" s="657"/>
      <c r="VYI13" s="657"/>
      <c r="VYJ13" s="657"/>
      <c r="VYK13" s="657"/>
      <c r="VYL13" s="659"/>
      <c r="VYO13" s="657"/>
      <c r="VYP13" s="657"/>
      <c r="VYQ13" s="657"/>
      <c r="VYR13" s="657"/>
      <c r="VYS13" s="657"/>
      <c r="VYT13" s="657"/>
      <c r="VYU13" s="659"/>
      <c r="VYX13" s="657"/>
      <c r="VYY13" s="657"/>
      <c r="VYZ13" s="657"/>
      <c r="VZA13" s="657"/>
      <c r="VZB13" s="657"/>
      <c r="VZC13" s="657"/>
      <c r="VZD13" s="659"/>
      <c r="VZG13" s="657"/>
      <c r="VZH13" s="657"/>
      <c r="VZI13" s="657"/>
      <c r="VZJ13" s="657"/>
      <c r="VZK13" s="657"/>
      <c r="VZL13" s="657"/>
      <c r="VZM13" s="659"/>
      <c r="VZP13" s="657"/>
      <c r="VZQ13" s="657"/>
      <c r="VZR13" s="657"/>
      <c r="VZS13" s="657"/>
      <c r="VZT13" s="657"/>
      <c r="VZU13" s="657"/>
      <c r="VZV13" s="659"/>
      <c r="VZY13" s="657"/>
      <c r="VZZ13" s="657"/>
      <c r="WAA13" s="657"/>
      <c r="WAB13" s="657"/>
      <c r="WAC13" s="657"/>
      <c r="WAD13" s="657"/>
      <c r="WAE13" s="659"/>
      <c r="WAH13" s="657"/>
      <c r="WAI13" s="657"/>
      <c r="WAJ13" s="657"/>
      <c r="WAK13" s="657"/>
      <c r="WAL13" s="657"/>
      <c r="WAM13" s="657"/>
      <c r="WAN13" s="659"/>
      <c r="WAQ13" s="657"/>
      <c r="WAR13" s="657"/>
      <c r="WAS13" s="657"/>
      <c r="WAT13" s="657"/>
      <c r="WAU13" s="657"/>
      <c r="WAV13" s="657"/>
      <c r="WAW13" s="659"/>
      <c r="WAZ13" s="657"/>
      <c r="WBA13" s="657"/>
      <c r="WBB13" s="657"/>
      <c r="WBC13" s="657"/>
      <c r="WBD13" s="657"/>
      <c r="WBE13" s="657"/>
      <c r="WBF13" s="659"/>
      <c r="WBI13" s="657"/>
      <c r="WBJ13" s="657"/>
      <c r="WBK13" s="657"/>
      <c r="WBL13" s="657"/>
      <c r="WBM13" s="657"/>
      <c r="WBN13" s="657"/>
      <c r="WBO13" s="659"/>
      <c r="WBR13" s="657"/>
      <c r="WBS13" s="657"/>
      <c r="WBT13" s="657"/>
      <c r="WBU13" s="657"/>
      <c r="WBV13" s="657"/>
      <c r="WBW13" s="657"/>
      <c r="WBX13" s="659"/>
      <c r="WCA13" s="657"/>
      <c r="WCB13" s="657"/>
      <c r="WCC13" s="657"/>
      <c r="WCD13" s="657"/>
      <c r="WCE13" s="657"/>
      <c r="WCF13" s="657"/>
      <c r="WCG13" s="659"/>
      <c r="WCJ13" s="657"/>
      <c r="WCK13" s="657"/>
      <c r="WCL13" s="657"/>
      <c r="WCM13" s="657"/>
      <c r="WCN13" s="657"/>
      <c r="WCO13" s="657"/>
      <c r="WCP13" s="659"/>
      <c r="WCS13" s="657"/>
      <c r="WCT13" s="657"/>
      <c r="WCU13" s="657"/>
      <c r="WCV13" s="657"/>
      <c r="WCW13" s="657"/>
      <c r="WCX13" s="657"/>
      <c r="WCY13" s="659"/>
      <c r="WDB13" s="657"/>
      <c r="WDC13" s="657"/>
      <c r="WDD13" s="657"/>
      <c r="WDE13" s="657"/>
      <c r="WDF13" s="657"/>
      <c r="WDG13" s="657"/>
      <c r="WDH13" s="659"/>
      <c r="WDK13" s="657"/>
      <c r="WDL13" s="657"/>
      <c r="WDM13" s="657"/>
      <c r="WDN13" s="657"/>
      <c r="WDO13" s="657"/>
      <c r="WDP13" s="657"/>
      <c r="WDQ13" s="659"/>
      <c r="WDT13" s="657"/>
      <c r="WDU13" s="657"/>
      <c r="WDV13" s="657"/>
      <c r="WDW13" s="657"/>
      <c r="WDX13" s="657"/>
      <c r="WDY13" s="657"/>
      <c r="WDZ13" s="659"/>
      <c r="WEC13" s="657"/>
      <c r="WED13" s="657"/>
      <c r="WEE13" s="657"/>
      <c r="WEF13" s="657"/>
      <c r="WEG13" s="657"/>
      <c r="WEH13" s="657"/>
      <c r="WEI13" s="659"/>
      <c r="WEL13" s="657"/>
      <c r="WEM13" s="657"/>
      <c r="WEN13" s="657"/>
      <c r="WEO13" s="657"/>
      <c r="WEP13" s="657"/>
      <c r="WEQ13" s="657"/>
      <c r="WER13" s="659"/>
      <c r="WEU13" s="657"/>
      <c r="WEV13" s="657"/>
      <c r="WEW13" s="657"/>
      <c r="WEX13" s="657"/>
      <c r="WEY13" s="657"/>
      <c r="WEZ13" s="657"/>
      <c r="WFA13" s="659"/>
      <c r="WFD13" s="657"/>
      <c r="WFE13" s="657"/>
      <c r="WFF13" s="657"/>
      <c r="WFG13" s="657"/>
      <c r="WFH13" s="657"/>
      <c r="WFI13" s="657"/>
      <c r="WFJ13" s="659"/>
      <c r="WFM13" s="657"/>
      <c r="WFN13" s="657"/>
      <c r="WFO13" s="657"/>
      <c r="WFP13" s="657"/>
      <c r="WFQ13" s="657"/>
      <c r="WFR13" s="657"/>
      <c r="WFS13" s="659"/>
      <c r="WFV13" s="657"/>
      <c r="WFW13" s="657"/>
      <c r="WFX13" s="657"/>
      <c r="WFY13" s="657"/>
      <c r="WFZ13" s="657"/>
      <c r="WGA13" s="657"/>
      <c r="WGB13" s="659"/>
      <c r="WGE13" s="657"/>
      <c r="WGF13" s="657"/>
      <c r="WGG13" s="657"/>
      <c r="WGH13" s="657"/>
      <c r="WGI13" s="657"/>
      <c r="WGJ13" s="657"/>
      <c r="WGK13" s="659"/>
      <c r="WGN13" s="657"/>
      <c r="WGO13" s="657"/>
      <c r="WGP13" s="657"/>
      <c r="WGQ13" s="657"/>
      <c r="WGR13" s="657"/>
      <c r="WGS13" s="657"/>
      <c r="WGT13" s="659"/>
      <c r="WGW13" s="657"/>
      <c r="WGX13" s="657"/>
      <c r="WGY13" s="657"/>
      <c r="WGZ13" s="657"/>
      <c r="WHA13" s="657"/>
      <c r="WHB13" s="657"/>
      <c r="WHC13" s="659"/>
      <c r="WHF13" s="657"/>
      <c r="WHG13" s="657"/>
      <c r="WHH13" s="657"/>
      <c r="WHI13" s="657"/>
      <c r="WHJ13" s="657"/>
      <c r="WHK13" s="657"/>
      <c r="WHL13" s="659"/>
      <c r="WHO13" s="657"/>
      <c r="WHP13" s="657"/>
      <c r="WHQ13" s="657"/>
      <c r="WHR13" s="657"/>
      <c r="WHS13" s="657"/>
      <c r="WHT13" s="657"/>
      <c r="WHU13" s="659"/>
      <c r="WHX13" s="657"/>
      <c r="WHY13" s="657"/>
      <c r="WHZ13" s="657"/>
      <c r="WIA13" s="657"/>
      <c r="WIB13" s="657"/>
      <c r="WIC13" s="657"/>
      <c r="WID13" s="659"/>
      <c r="WIG13" s="657"/>
      <c r="WIH13" s="657"/>
      <c r="WII13" s="657"/>
      <c r="WIJ13" s="657"/>
      <c r="WIK13" s="657"/>
      <c r="WIL13" s="657"/>
      <c r="WIM13" s="659"/>
      <c r="WIP13" s="657"/>
      <c r="WIQ13" s="657"/>
      <c r="WIR13" s="657"/>
      <c r="WIS13" s="657"/>
      <c r="WIT13" s="657"/>
      <c r="WIU13" s="657"/>
      <c r="WIV13" s="659"/>
      <c r="WIY13" s="657"/>
      <c r="WIZ13" s="657"/>
      <c r="WJA13" s="657"/>
      <c r="WJB13" s="657"/>
      <c r="WJC13" s="657"/>
      <c r="WJD13" s="657"/>
      <c r="WJE13" s="659"/>
      <c r="WJH13" s="657"/>
      <c r="WJI13" s="657"/>
      <c r="WJJ13" s="657"/>
      <c r="WJK13" s="657"/>
      <c r="WJL13" s="657"/>
      <c r="WJM13" s="657"/>
      <c r="WJN13" s="659"/>
      <c r="WJQ13" s="657"/>
      <c r="WJR13" s="657"/>
      <c r="WJS13" s="657"/>
      <c r="WJT13" s="657"/>
      <c r="WJU13" s="657"/>
      <c r="WJV13" s="657"/>
      <c r="WJW13" s="659"/>
      <c r="WJZ13" s="657"/>
      <c r="WKA13" s="657"/>
      <c r="WKB13" s="657"/>
      <c r="WKC13" s="657"/>
      <c r="WKD13" s="657"/>
      <c r="WKE13" s="657"/>
      <c r="WKF13" s="659"/>
      <c r="WKI13" s="657"/>
      <c r="WKJ13" s="657"/>
      <c r="WKK13" s="657"/>
      <c r="WKL13" s="657"/>
      <c r="WKM13" s="657"/>
      <c r="WKN13" s="657"/>
      <c r="WKO13" s="659"/>
      <c r="WKR13" s="657"/>
      <c r="WKS13" s="657"/>
      <c r="WKT13" s="657"/>
      <c r="WKU13" s="657"/>
      <c r="WKV13" s="657"/>
      <c r="WKW13" s="657"/>
      <c r="WKX13" s="659"/>
      <c r="WLA13" s="657"/>
      <c r="WLB13" s="657"/>
      <c r="WLC13" s="657"/>
      <c r="WLD13" s="657"/>
      <c r="WLE13" s="657"/>
      <c r="WLF13" s="657"/>
      <c r="WLG13" s="659"/>
      <c r="WLJ13" s="657"/>
      <c r="WLK13" s="657"/>
      <c r="WLL13" s="657"/>
      <c r="WLM13" s="657"/>
      <c r="WLN13" s="657"/>
      <c r="WLO13" s="657"/>
      <c r="WLP13" s="659"/>
      <c r="WLS13" s="657"/>
      <c r="WLT13" s="657"/>
      <c r="WLU13" s="657"/>
      <c r="WLV13" s="657"/>
      <c r="WLW13" s="657"/>
      <c r="WLX13" s="657"/>
      <c r="WLY13" s="659"/>
      <c r="WMB13" s="657"/>
      <c r="WMC13" s="657"/>
      <c r="WMD13" s="657"/>
      <c r="WME13" s="657"/>
      <c r="WMF13" s="657"/>
      <c r="WMG13" s="657"/>
      <c r="WMH13" s="659"/>
      <c r="WMK13" s="657"/>
      <c r="WML13" s="657"/>
      <c r="WMM13" s="657"/>
      <c r="WMN13" s="657"/>
      <c r="WMO13" s="657"/>
      <c r="WMP13" s="657"/>
      <c r="WMQ13" s="659"/>
      <c r="WMT13" s="657"/>
      <c r="WMU13" s="657"/>
      <c r="WMV13" s="657"/>
      <c r="WMW13" s="657"/>
      <c r="WMX13" s="657"/>
      <c r="WMY13" s="657"/>
      <c r="WMZ13" s="659"/>
      <c r="WNC13" s="657"/>
      <c r="WND13" s="657"/>
      <c r="WNE13" s="657"/>
      <c r="WNF13" s="657"/>
      <c r="WNG13" s="657"/>
      <c r="WNH13" s="657"/>
      <c r="WNI13" s="659"/>
      <c r="WNL13" s="657"/>
      <c r="WNM13" s="657"/>
      <c r="WNN13" s="657"/>
      <c r="WNO13" s="657"/>
      <c r="WNP13" s="657"/>
      <c r="WNQ13" s="657"/>
      <c r="WNR13" s="659"/>
      <c r="WNU13" s="657"/>
      <c r="WNV13" s="657"/>
      <c r="WNW13" s="657"/>
      <c r="WNX13" s="657"/>
      <c r="WNY13" s="657"/>
      <c r="WNZ13" s="657"/>
      <c r="WOA13" s="659"/>
      <c r="WOD13" s="657"/>
      <c r="WOE13" s="657"/>
      <c r="WOF13" s="657"/>
      <c r="WOG13" s="657"/>
      <c r="WOH13" s="657"/>
      <c r="WOI13" s="657"/>
      <c r="WOJ13" s="659"/>
      <c r="WOM13" s="657"/>
      <c r="WON13" s="657"/>
      <c r="WOO13" s="657"/>
      <c r="WOP13" s="657"/>
      <c r="WOQ13" s="657"/>
      <c r="WOR13" s="657"/>
      <c r="WOS13" s="659"/>
      <c r="WOV13" s="657"/>
      <c r="WOW13" s="657"/>
      <c r="WOX13" s="657"/>
      <c r="WOY13" s="657"/>
      <c r="WOZ13" s="657"/>
      <c r="WPA13" s="657"/>
      <c r="WPB13" s="659"/>
      <c r="WPE13" s="657"/>
      <c r="WPF13" s="657"/>
      <c r="WPG13" s="657"/>
      <c r="WPH13" s="657"/>
      <c r="WPI13" s="657"/>
      <c r="WPJ13" s="657"/>
      <c r="WPK13" s="659"/>
      <c r="WPN13" s="657"/>
      <c r="WPO13" s="657"/>
      <c r="WPP13" s="657"/>
      <c r="WPQ13" s="657"/>
      <c r="WPR13" s="657"/>
      <c r="WPS13" s="657"/>
      <c r="WPT13" s="659"/>
      <c r="WPW13" s="657"/>
      <c r="WPX13" s="657"/>
      <c r="WPY13" s="657"/>
      <c r="WPZ13" s="657"/>
      <c r="WQA13" s="657"/>
      <c r="WQB13" s="657"/>
      <c r="WQC13" s="659"/>
      <c r="WQF13" s="657"/>
      <c r="WQG13" s="657"/>
      <c r="WQH13" s="657"/>
      <c r="WQI13" s="657"/>
      <c r="WQJ13" s="657"/>
      <c r="WQK13" s="657"/>
      <c r="WQL13" s="659"/>
      <c r="WQO13" s="657"/>
      <c r="WQP13" s="657"/>
      <c r="WQQ13" s="657"/>
      <c r="WQR13" s="657"/>
      <c r="WQS13" s="657"/>
      <c r="WQT13" s="657"/>
      <c r="WQU13" s="659"/>
      <c r="WQX13" s="657"/>
      <c r="WQY13" s="657"/>
      <c r="WQZ13" s="657"/>
      <c r="WRA13" s="657"/>
      <c r="WRB13" s="657"/>
      <c r="WRC13" s="657"/>
      <c r="WRD13" s="659"/>
      <c r="WRG13" s="657"/>
      <c r="WRH13" s="657"/>
      <c r="WRI13" s="657"/>
      <c r="WRJ13" s="657"/>
      <c r="WRK13" s="657"/>
      <c r="WRL13" s="657"/>
      <c r="WRM13" s="659"/>
      <c r="WRP13" s="657"/>
      <c r="WRQ13" s="657"/>
      <c r="WRR13" s="657"/>
      <c r="WRS13" s="657"/>
      <c r="WRT13" s="657"/>
      <c r="WRU13" s="657"/>
      <c r="WRV13" s="659"/>
      <c r="WRY13" s="657"/>
      <c r="WRZ13" s="657"/>
      <c r="WSA13" s="657"/>
      <c r="WSB13" s="657"/>
      <c r="WSC13" s="657"/>
      <c r="WSD13" s="657"/>
      <c r="WSE13" s="659"/>
      <c r="WSH13" s="657"/>
      <c r="WSI13" s="657"/>
      <c r="WSJ13" s="657"/>
      <c r="WSK13" s="657"/>
      <c r="WSL13" s="657"/>
      <c r="WSM13" s="657"/>
      <c r="WSN13" s="659"/>
      <c r="WSQ13" s="657"/>
      <c r="WSR13" s="657"/>
      <c r="WSS13" s="657"/>
      <c r="WST13" s="657"/>
      <c r="WSU13" s="657"/>
      <c r="WSV13" s="657"/>
      <c r="WSW13" s="659"/>
      <c r="WSZ13" s="657"/>
      <c r="WTA13" s="657"/>
      <c r="WTB13" s="657"/>
      <c r="WTC13" s="657"/>
      <c r="WTD13" s="657"/>
      <c r="WTE13" s="657"/>
      <c r="WTF13" s="659"/>
      <c r="WTI13" s="657"/>
      <c r="WTJ13" s="657"/>
      <c r="WTK13" s="657"/>
      <c r="WTL13" s="657"/>
      <c r="WTM13" s="657"/>
      <c r="WTN13" s="657"/>
      <c r="WTO13" s="659"/>
      <c r="WTR13" s="657"/>
      <c r="WTS13" s="657"/>
      <c r="WTT13" s="657"/>
      <c r="WTU13" s="657"/>
      <c r="WTV13" s="657"/>
      <c r="WTW13" s="657"/>
      <c r="WTX13" s="659"/>
      <c r="WUA13" s="657"/>
      <c r="WUB13" s="657"/>
      <c r="WUC13" s="657"/>
      <c r="WUD13" s="657"/>
      <c r="WUE13" s="657"/>
      <c r="WUF13" s="657"/>
      <c r="WUG13" s="659"/>
      <c r="WUJ13" s="657"/>
      <c r="WUK13" s="657"/>
      <c r="WUL13" s="657"/>
      <c r="WUM13" s="657"/>
      <c r="WUN13" s="657"/>
      <c r="WUO13" s="657"/>
      <c r="WUP13" s="659"/>
      <c r="WUS13" s="657"/>
      <c r="WUT13" s="657"/>
      <c r="WUU13" s="657"/>
      <c r="WUV13" s="657"/>
      <c r="WUW13" s="657"/>
      <c r="WUX13" s="657"/>
      <c r="WUY13" s="659"/>
      <c r="WVB13" s="657"/>
      <c r="WVC13" s="657"/>
      <c r="WVD13" s="657"/>
      <c r="WVE13" s="657"/>
      <c r="WVF13" s="657"/>
      <c r="WVG13" s="657"/>
      <c r="WVH13" s="659"/>
      <c r="WVK13" s="657"/>
      <c r="WVL13" s="657"/>
      <c r="WVM13" s="657"/>
      <c r="WVN13" s="657"/>
      <c r="WVO13" s="657"/>
      <c r="WVP13" s="657"/>
      <c r="WVQ13" s="659"/>
      <c r="WVT13" s="657"/>
      <c r="WVU13" s="657"/>
      <c r="WVV13" s="657"/>
      <c r="WVW13" s="657"/>
      <c r="WVX13" s="657"/>
      <c r="WVY13" s="657"/>
      <c r="WVZ13" s="659"/>
      <c r="WWC13" s="657"/>
      <c r="WWD13" s="657"/>
      <c r="WWE13" s="657"/>
      <c r="WWF13" s="657"/>
      <c r="WWG13" s="657"/>
      <c r="WWH13" s="657"/>
      <c r="WWI13" s="659"/>
      <c r="WWL13" s="657"/>
      <c r="WWM13" s="657"/>
      <c r="WWN13" s="657"/>
      <c r="WWO13" s="657"/>
      <c r="WWP13" s="657"/>
      <c r="WWQ13" s="657"/>
      <c r="WWR13" s="659"/>
      <c r="WWU13" s="657"/>
      <c r="WWV13" s="657"/>
      <c r="WWW13" s="657"/>
      <c r="WWX13" s="657"/>
      <c r="WWY13" s="657"/>
      <c r="WWZ13" s="657"/>
      <c r="WXA13" s="659"/>
      <c r="WXD13" s="657"/>
      <c r="WXE13" s="657"/>
      <c r="WXF13" s="657"/>
      <c r="WXG13" s="657"/>
      <c r="WXH13" s="657"/>
      <c r="WXI13" s="657"/>
      <c r="WXJ13" s="659"/>
      <c r="WXM13" s="657"/>
      <c r="WXN13" s="657"/>
      <c r="WXO13" s="657"/>
      <c r="WXP13" s="657"/>
      <c r="WXQ13" s="657"/>
      <c r="WXR13" s="657"/>
      <c r="WXS13" s="659"/>
      <c r="WXV13" s="657"/>
      <c r="WXW13" s="657"/>
      <c r="WXX13" s="657"/>
      <c r="WXY13" s="657"/>
      <c r="WXZ13" s="657"/>
      <c r="WYA13" s="657"/>
      <c r="WYB13" s="659"/>
      <c r="WYE13" s="657"/>
      <c r="WYF13" s="657"/>
      <c r="WYG13" s="657"/>
      <c r="WYH13" s="657"/>
      <c r="WYI13" s="657"/>
      <c r="WYJ13" s="657"/>
      <c r="WYK13" s="659"/>
      <c r="WYN13" s="657"/>
      <c r="WYO13" s="657"/>
      <c r="WYP13" s="657"/>
      <c r="WYQ13" s="657"/>
      <c r="WYR13" s="657"/>
      <c r="WYS13" s="657"/>
      <c r="WYT13" s="659"/>
      <c r="WYW13" s="657"/>
      <c r="WYX13" s="657"/>
      <c r="WYY13" s="657"/>
      <c r="WYZ13" s="657"/>
      <c r="WZA13" s="657"/>
      <c r="WZB13" s="657"/>
      <c r="WZC13" s="659"/>
      <c r="WZF13" s="657"/>
      <c r="WZG13" s="657"/>
      <c r="WZH13" s="657"/>
      <c r="WZI13" s="657"/>
      <c r="WZJ13" s="657"/>
      <c r="WZK13" s="657"/>
      <c r="WZL13" s="659"/>
      <c r="WZO13" s="657"/>
      <c r="WZP13" s="657"/>
      <c r="WZQ13" s="657"/>
      <c r="WZR13" s="657"/>
      <c r="WZS13" s="657"/>
      <c r="WZT13" s="657"/>
      <c r="WZU13" s="659"/>
      <c r="WZX13" s="657"/>
      <c r="WZY13" s="657"/>
      <c r="WZZ13" s="657"/>
      <c r="XAA13" s="657"/>
      <c r="XAB13" s="657"/>
      <c r="XAC13" s="657"/>
      <c r="XAD13" s="659"/>
      <c r="XAG13" s="657"/>
      <c r="XAH13" s="657"/>
      <c r="XAI13" s="657"/>
      <c r="XAJ13" s="657"/>
      <c r="XAK13" s="657"/>
      <c r="XAL13" s="657"/>
      <c r="XAM13" s="659"/>
      <c r="XAP13" s="657"/>
      <c r="XAQ13" s="657"/>
      <c r="XAR13" s="657"/>
      <c r="XAS13" s="657"/>
      <c r="XAT13" s="657"/>
      <c r="XAU13" s="657"/>
      <c r="XAV13" s="659"/>
      <c r="XAY13" s="657"/>
      <c r="XAZ13" s="657"/>
      <c r="XBA13" s="657"/>
      <c r="XBB13" s="657"/>
      <c r="XBC13" s="657"/>
      <c r="XBD13" s="657"/>
      <c r="XBE13" s="659"/>
      <c r="XBH13" s="657"/>
      <c r="XBI13" s="657"/>
      <c r="XBJ13" s="657"/>
      <c r="XBK13" s="657"/>
      <c r="XBL13" s="657"/>
      <c r="XBM13" s="657"/>
      <c r="XBN13" s="659"/>
      <c r="XBQ13" s="657"/>
      <c r="XBR13" s="657"/>
      <c r="XBS13" s="657"/>
      <c r="XBT13" s="657"/>
      <c r="XBU13" s="657"/>
      <c r="XBV13" s="657"/>
      <c r="XBW13" s="659"/>
      <c r="XBZ13" s="657"/>
      <c r="XCA13" s="657"/>
      <c r="XCB13" s="657"/>
      <c r="XCC13" s="657"/>
      <c r="XCD13" s="657"/>
      <c r="XCE13" s="657"/>
      <c r="XCF13" s="659"/>
      <c r="XCI13" s="657"/>
      <c r="XCJ13" s="657"/>
      <c r="XCK13" s="657"/>
      <c r="XCL13" s="657"/>
      <c r="XCM13" s="657"/>
      <c r="XCN13" s="657"/>
      <c r="XCO13" s="659"/>
      <c r="XCR13" s="657"/>
      <c r="XCS13" s="657"/>
      <c r="XCT13" s="657"/>
      <c r="XCU13" s="657"/>
      <c r="XCV13" s="657"/>
      <c r="XCW13" s="657"/>
      <c r="XCX13" s="659"/>
      <c r="XDA13" s="657"/>
      <c r="XDB13" s="657"/>
      <c r="XDC13" s="657"/>
      <c r="XDD13" s="657"/>
      <c r="XDE13" s="657"/>
      <c r="XDF13" s="657"/>
      <c r="XDG13" s="659"/>
      <c r="XDJ13" s="657"/>
      <c r="XDK13" s="657"/>
      <c r="XDL13" s="657"/>
      <c r="XDM13" s="657"/>
      <c r="XDN13" s="657"/>
      <c r="XDO13" s="657"/>
      <c r="XDP13" s="659"/>
      <c r="XDS13" s="657"/>
      <c r="XDT13" s="657"/>
      <c r="XDU13" s="657"/>
      <c r="XDV13" s="657"/>
      <c r="XDW13" s="657"/>
      <c r="XDX13" s="657"/>
      <c r="XDY13" s="659"/>
      <c r="XEB13" s="657"/>
      <c r="XEC13" s="657"/>
      <c r="XED13" s="657"/>
      <c r="XEE13" s="657"/>
      <c r="XEF13" s="657"/>
      <c r="XEG13" s="657"/>
      <c r="XEH13" s="659"/>
      <c r="XEK13" s="657"/>
      <c r="XEL13" s="657"/>
      <c r="XEM13" s="657"/>
      <c r="XEN13" s="657"/>
      <c r="XEO13" s="657"/>
      <c r="XEP13" s="657"/>
      <c r="XEQ13" s="659"/>
      <c r="XET13" s="657"/>
      <c r="XEU13" s="657"/>
      <c r="XEV13" s="657"/>
      <c r="XEW13" s="657"/>
      <c r="XEX13" s="657"/>
      <c r="XEY13" s="657"/>
      <c r="XEZ13" s="659"/>
      <c r="XFC13" s="657"/>
      <c r="XFD13" s="657"/>
    </row>
    <row r="14" spans="1:4095 4098:8190 8193:9216 9219:13311 13314:16384" ht="24.95" customHeight="1">
      <c r="A14" s="654">
        <v>3</v>
      </c>
      <c r="B14" s="655" t="s">
        <v>697</v>
      </c>
      <c r="C14" s="656">
        <f>'[8]QT kem TT 342'!C17</f>
        <v>350</v>
      </c>
      <c r="D14" s="656">
        <v>60</v>
      </c>
      <c r="E14" s="656"/>
      <c r="F14" s="656">
        <f>'[8]QT kem TT 342'!D17</f>
        <v>414</v>
      </c>
      <c r="G14" s="656">
        <v>60</v>
      </c>
      <c r="H14" s="656"/>
      <c r="I14" s="656"/>
      <c r="L14" s="657"/>
      <c r="M14" s="657"/>
      <c r="N14" s="657"/>
      <c r="O14" s="657"/>
      <c r="P14" s="657"/>
      <c r="Q14" s="657"/>
      <c r="R14" s="659"/>
      <c r="U14" s="657"/>
      <c r="V14" s="657"/>
      <c r="W14" s="657"/>
      <c r="X14" s="657"/>
      <c r="Y14" s="657"/>
      <c r="Z14" s="657"/>
      <c r="AA14" s="659"/>
      <c r="AD14" s="657"/>
      <c r="AE14" s="657"/>
      <c r="AF14" s="657"/>
      <c r="AG14" s="657"/>
      <c r="AH14" s="657"/>
      <c r="AI14" s="657"/>
      <c r="AJ14" s="659"/>
      <c r="AM14" s="657"/>
      <c r="AN14" s="657"/>
      <c r="AO14" s="657"/>
      <c r="AP14" s="657"/>
      <c r="AQ14" s="657"/>
      <c r="AR14" s="657"/>
      <c r="AS14" s="659"/>
      <c r="AV14" s="657"/>
      <c r="AW14" s="657"/>
      <c r="AX14" s="657"/>
      <c r="AY14" s="657"/>
      <c r="AZ14" s="657"/>
      <c r="BA14" s="657"/>
      <c r="BB14" s="659"/>
      <c r="BE14" s="657"/>
      <c r="BF14" s="657"/>
      <c r="BG14" s="657"/>
      <c r="BH14" s="657"/>
      <c r="BI14" s="657"/>
      <c r="BJ14" s="657"/>
      <c r="BK14" s="659"/>
      <c r="BN14" s="657"/>
      <c r="BO14" s="657"/>
      <c r="BP14" s="657"/>
      <c r="BQ14" s="657"/>
      <c r="BR14" s="657"/>
      <c r="BS14" s="657"/>
      <c r="BT14" s="659"/>
      <c r="BW14" s="657"/>
      <c r="BX14" s="657"/>
      <c r="BY14" s="657"/>
      <c r="BZ14" s="657"/>
      <c r="CA14" s="657"/>
      <c r="CB14" s="657"/>
      <c r="CC14" s="659"/>
      <c r="CF14" s="657"/>
      <c r="CG14" s="657"/>
      <c r="CH14" s="657"/>
      <c r="CI14" s="657"/>
      <c r="CJ14" s="657"/>
      <c r="CK14" s="657"/>
      <c r="CL14" s="659"/>
      <c r="CO14" s="657"/>
      <c r="CP14" s="657"/>
      <c r="CQ14" s="657"/>
      <c r="CR14" s="657"/>
      <c r="CS14" s="657"/>
      <c r="CT14" s="657"/>
      <c r="CU14" s="659"/>
      <c r="CX14" s="657"/>
      <c r="CY14" s="657"/>
      <c r="CZ14" s="657"/>
      <c r="DA14" s="657"/>
      <c r="DB14" s="657"/>
      <c r="DC14" s="657"/>
      <c r="DD14" s="659"/>
      <c r="DG14" s="657"/>
      <c r="DH14" s="657"/>
      <c r="DI14" s="657"/>
      <c r="DJ14" s="657"/>
      <c r="DK14" s="657"/>
      <c r="DL14" s="657"/>
      <c r="DM14" s="659"/>
      <c r="DP14" s="657"/>
      <c r="DQ14" s="657"/>
      <c r="DR14" s="657"/>
      <c r="DS14" s="657"/>
      <c r="DT14" s="657"/>
      <c r="DU14" s="657"/>
      <c r="DV14" s="659"/>
      <c r="DY14" s="657"/>
      <c r="DZ14" s="657"/>
      <c r="EA14" s="657"/>
      <c r="EB14" s="657"/>
      <c r="EC14" s="657"/>
      <c r="ED14" s="657"/>
      <c r="EE14" s="659"/>
      <c r="EH14" s="657"/>
      <c r="EI14" s="657"/>
      <c r="EJ14" s="657"/>
      <c r="EK14" s="657"/>
      <c r="EL14" s="657"/>
      <c r="EM14" s="657"/>
      <c r="EN14" s="659"/>
      <c r="EQ14" s="657"/>
      <c r="ER14" s="657"/>
      <c r="ES14" s="657"/>
      <c r="ET14" s="657"/>
      <c r="EU14" s="657"/>
      <c r="EV14" s="657"/>
      <c r="EW14" s="659"/>
      <c r="EZ14" s="657"/>
      <c r="FA14" s="657"/>
      <c r="FB14" s="657"/>
      <c r="FC14" s="657"/>
      <c r="FD14" s="657"/>
      <c r="FE14" s="657"/>
      <c r="FF14" s="659"/>
      <c r="FI14" s="657"/>
      <c r="FJ14" s="657"/>
      <c r="FK14" s="657"/>
      <c r="FL14" s="657"/>
      <c r="FM14" s="657"/>
      <c r="FN14" s="657"/>
      <c r="FO14" s="659"/>
      <c r="FR14" s="657"/>
      <c r="FS14" s="657"/>
      <c r="FT14" s="657"/>
      <c r="FU14" s="657"/>
      <c r="FV14" s="657"/>
      <c r="FW14" s="657"/>
      <c r="FX14" s="659"/>
      <c r="GA14" s="657"/>
      <c r="GB14" s="657"/>
      <c r="GC14" s="657"/>
      <c r="GD14" s="657"/>
      <c r="GE14" s="657"/>
      <c r="GF14" s="657"/>
      <c r="GG14" s="659"/>
      <c r="GJ14" s="657"/>
      <c r="GK14" s="657"/>
      <c r="GL14" s="657"/>
      <c r="GM14" s="657"/>
      <c r="GN14" s="657"/>
      <c r="GO14" s="657"/>
      <c r="GP14" s="659"/>
      <c r="GS14" s="657"/>
      <c r="GT14" s="657"/>
      <c r="GU14" s="657"/>
      <c r="GV14" s="657"/>
      <c r="GW14" s="657"/>
      <c r="GX14" s="657"/>
      <c r="GY14" s="659"/>
      <c r="HB14" s="657"/>
      <c r="HC14" s="657"/>
      <c r="HD14" s="657"/>
      <c r="HE14" s="657"/>
      <c r="HF14" s="657"/>
      <c r="HG14" s="657"/>
      <c r="HH14" s="659"/>
      <c r="HK14" s="657"/>
      <c r="HL14" s="657"/>
      <c r="HM14" s="657"/>
      <c r="HN14" s="657"/>
      <c r="HO14" s="657"/>
      <c r="HP14" s="657"/>
      <c r="HQ14" s="659"/>
      <c r="HT14" s="657"/>
      <c r="HU14" s="657"/>
      <c r="HV14" s="657"/>
      <c r="HW14" s="657"/>
      <c r="HX14" s="657"/>
      <c r="HY14" s="657"/>
      <c r="HZ14" s="659"/>
      <c r="IC14" s="657"/>
      <c r="ID14" s="657"/>
      <c r="IE14" s="657"/>
      <c r="IF14" s="657"/>
      <c r="IG14" s="657"/>
      <c r="IH14" s="657"/>
      <c r="II14" s="659"/>
      <c r="IL14" s="657"/>
      <c r="IM14" s="657"/>
      <c r="IN14" s="657"/>
      <c r="IO14" s="657"/>
      <c r="IP14" s="657"/>
      <c r="IQ14" s="657"/>
      <c r="IR14" s="659"/>
      <c r="IU14" s="657"/>
      <c r="IV14" s="657"/>
      <c r="IW14" s="657"/>
      <c r="IX14" s="657"/>
      <c r="IY14" s="657"/>
      <c r="IZ14" s="657"/>
      <c r="JA14" s="659"/>
      <c r="JD14" s="657"/>
      <c r="JE14" s="657"/>
      <c r="JF14" s="657"/>
      <c r="JG14" s="657"/>
      <c r="JH14" s="657"/>
      <c r="JI14" s="657"/>
      <c r="JJ14" s="659"/>
      <c r="JM14" s="657"/>
      <c r="JN14" s="657"/>
      <c r="JO14" s="657"/>
      <c r="JP14" s="657"/>
      <c r="JQ14" s="657"/>
      <c r="JR14" s="657"/>
      <c r="JS14" s="659"/>
      <c r="JV14" s="657"/>
      <c r="JW14" s="657"/>
      <c r="JX14" s="657"/>
      <c r="JY14" s="657"/>
      <c r="JZ14" s="657"/>
      <c r="KA14" s="657"/>
      <c r="KB14" s="659"/>
      <c r="KE14" s="657"/>
      <c r="KF14" s="657"/>
      <c r="KG14" s="657"/>
      <c r="KH14" s="657"/>
      <c r="KI14" s="657"/>
      <c r="KJ14" s="657"/>
      <c r="KK14" s="659"/>
      <c r="KN14" s="657"/>
      <c r="KO14" s="657"/>
      <c r="KP14" s="657"/>
      <c r="KQ14" s="657"/>
      <c r="KR14" s="657"/>
      <c r="KS14" s="657"/>
      <c r="KT14" s="659"/>
      <c r="KW14" s="657"/>
      <c r="KX14" s="657"/>
      <c r="KY14" s="657"/>
      <c r="KZ14" s="657"/>
      <c r="LA14" s="657"/>
      <c r="LB14" s="657"/>
      <c r="LC14" s="659"/>
      <c r="LF14" s="657"/>
      <c r="LG14" s="657"/>
      <c r="LH14" s="657"/>
      <c r="LI14" s="657"/>
      <c r="LJ14" s="657"/>
      <c r="LK14" s="657"/>
      <c r="LL14" s="659"/>
      <c r="LO14" s="657"/>
      <c r="LP14" s="657"/>
      <c r="LQ14" s="657"/>
      <c r="LR14" s="657"/>
      <c r="LS14" s="657"/>
      <c r="LT14" s="657"/>
      <c r="LU14" s="659"/>
      <c r="LX14" s="657"/>
      <c r="LY14" s="657"/>
      <c r="LZ14" s="657"/>
      <c r="MA14" s="657"/>
      <c r="MB14" s="657"/>
      <c r="MC14" s="657"/>
      <c r="MD14" s="659"/>
      <c r="MG14" s="657"/>
      <c r="MH14" s="657"/>
      <c r="MI14" s="657"/>
      <c r="MJ14" s="657"/>
      <c r="MK14" s="657"/>
      <c r="ML14" s="657"/>
      <c r="MM14" s="659"/>
      <c r="MP14" s="657"/>
      <c r="MQ14" s="657"/>
      <c r="MR14" s="657"/>
      <c r="MS14" s="657"/>
      <c r="MT14" s="657"/>
      <c r="MU14" s="657"/>
      <c r="MV14" s="659"/>
      <c r="MY14" s="657"/>
      <c r="MZ14" s="657"/>
      <c r="NA14" s="657"/>
      <c r="NB14" s="657"/>
      <c r="NC14" s="657"/>
      <c r="ND14" s="657"/>
      <c r="NE14" s="659"/>
      <c r="NH14" s="657"/>
      <c r="NI14" s="657"/>
      <c r="NJ14" s="657"/>
      <c r="NK14" s="657"/>
      <c r="NL14" s="657"/>
      <c r="NM14" s="657"/>
      <c r="NN14" s="659"/>
      <c r="NQ14" s="657"/>
      <c r="NR14" s="657"/>
      <c r="NS14" s="657"/>
      <c r="NT14" s="657"/>
      <c r="NU14" s="657"/>
      <c r="NV14" s="657"/>
      <c r="NW14" s="659"/>
      <c r="NZ14" s="657"/>
      <c r="OA14" s="657"/>
      <c r="OB14" s="657"/>
      <c r="OC14" s="657"/>
      <c r="OD14" s="657"/>
      <c r="OE14" s="657"/>
      <c r="OF14" s="659"/>
      <c r="OI14" s="657"/>
      <c r="OJ14" s="657"/>
      <c r="OK14" s="657"/>
      <c r="OL14" s="657"/>
      <c r="OM14" s="657"/>
      <c r="ON14" s="657"/>
      <c r="OO14" s="659"/>
      <c r="OR14" s="657"/>
      <c r="OS14" s="657"/>
      <c r="OT14" s="657"/>
      <c r="OU14" s="657"/>
      <c r="OV14" s="657"/>
      <c r="OW14" s="657"/>
      <c r="OX14" s="659"/>
      <c r="PA14" s="657"/>
      <c r="PB14" s="657"/>
      <c r="PC14" s="657"/>
      <c r="PD14" s="657"/>
      <c r="PE14" s="657"/>
      <c r="PF14" s="657"/>
      <c r="PG14" s="659"/>
      <c r="PJ14" s="657"/>
      <c r="PK14" s="657"/>
      <c r="PL14" s="657"/>
      <c r="PM14" s="657"/>
      <c r="PN14" s="657"/>
      <c r="PO14" s="657"/>
      <c r="PP14" s="659"/>
      <c r="PS14" s="657"/>
      <c r="PT14" s="657"/>
      <c r="PU14" s="657"/>
      <c r="PV14" s="657"/>
      <c r="PW14" s="657"/>
      <c r="PX14" s="657"/>
      <c r="PY14" s="659"/>
      <c r="QB14" s="657"/>
      <c r="QC14" s="657"/>
      <c r="QD14" s="657"/>
      <c r="QE14" s="657"/>
      <c r="QF14" s="657"/>
      <c r="QG14" s="657"/>
      <c r="QH14" s="659"/>
      <c r="QK14" s="657"/>
      <c r="QL14" s="657"/>
      <c r="QM14" s="657"/>
      <c r="QN14" s="657"/>
      <c r="QO14" s="657"/>
      <c r="QP14" s="657"/>
      <c r="QQ14" s="659"/>
      <c r="QT14" s="657"/>
      <c r="QU14" s="657"/>
      <c r="QV14" s="657"/>
      <c r="QW14" s="657"/>
      <c r="QX14" s="657"/>
      <c r="QY14" s="657"/>
      <c r="QZ14" s="659"/>
      <c r="RC14" s="657"/>
      <c r="RD14" s="657"/>
      <c r="RE14" s="657"/>
      <c r="RF14" s="657"/>
      <c r="RG14" s="657"/>
      <c r="RH14" s="657"/>
      <c r="RI14" s="659"/>
      <c r="RL14" s="657"/>
      <c r="RM14" s="657"/>
      <c r="RN14" s="657"/>
      <c r="RO14" s="657"/>
      <c r="RP14" s="657"/>
      <c r="RQ14" s="657"/>
      <c r="RR14" s="659"/>
      <c r="RU14" s="657"/>
      <c r="RV14" s="657"/>
      <c r="RW14" s="657"/>
      <c r="RX14" s="657"/>
      <c r="RY14" s="657"/>
      <c r="RZ14" s="657"/>
      <c r="SA14" s="659"/>
      <c r="SD14" s="657"/>
      <c r="SE14" s="657"/>
      <c r="SF14" s="657"/>
      <c r="SG14" s="657"/>
      <c r="SH14" s="657"/>
      <c r="SI14" s="657"/>
      <c r="SJ14" s="659"/>
      <c r="SM14" s="657"/>
      <c r="SN14" s="657"/>
      <c r="SO14" s="657"/>
      <c r="SP14" s="657"/>
      <c r="SQ14" s="657"/>
      <c r="SR14" s="657"/>
      <c r="SS14" s="659"/>
      <c r="SV14" s="657"/>
      <c r="SW14" s="657"/>
      <c r="SX14" s="657"/>
      <c r="SY14" s="657"/>
      <c r="SZ14" s="657"/>
      <c r="TA14" s="657"/>
      <c r="TB14" s="659"/>
      <c r="TE14" s="657"/>
      <c r="TF14" s="657"/>
      <c r="TG14" s="657"/>
      <c r="TH14" s="657"/>
      <c r="TI14" s="657"/>
      <c r="TJ14" s="657"/>
      <c r="TK14" s="659"/>
      <c r="TN14" s="657"/>
      <c r="TO14" s="657"/>
      <c r="TP14" s="657"/>
      <c r="TQ14" s="657"/>
      <c r="TR14" s="657"/>
      <c r="TS14" s="657"/>
      <c r="TT14" s="659"/>
      <c r="TW14" s="657"/>
      <c r="TX14" s="657"/>
      <c r="TY14" s="657"/>
      <c r="TZ14" s="657"/>
      <c r="UA14" s="657"/>
      <c r="UB14" s="657"/>
      <c r="UC14" s="659"/>
      <c r="UF14" s="657"/>
      <c r="UG14" s="657"/>
      <c r="UH14" s="657"/>
      <c r="UI14" s="657"/>
      <c r="UJ14" s="657"/>
      <c r="UK14" s="657"/>
      <c r="UL14" s="659"/>
      <c r="UO14" s="657"/>
      <c r="UP14" s="657"/>
      <c r="UQ14" s="657"/>
      <c r="UR14" s="657"/>
      <c r="US14" s="657"/>
      <c r="UT14" s="657"/>
      <c r="UU14" s="659"/>
      <c r="UX14" s="657"/>
      <c r="UY14" s="657"/>
      <c r="UZ14" s="657"/>
      <c r="VA14" s="657"/>
      <c r="VB14" s="657"/>
      <c r="VC14" s="657"/>
      <c r="VD14" s="659"/>
      <c r="VG14" s="657"/>
      <c r="VH14" s="657"/>
      <c r="VI14" s="657"/>
      <c r="VJ14" s="657"/>
      <c r="VK14" s="657"/>
      <c r="VL14" s="657"/>
      <c r="VM14" s="659"/>
      <c r="VP14" s="657"/>
      <c r="VQ14" s="657"/>
      <c r="VR14" s="657"/>
      <c r="VS14" s="657"/>
      <c r="VT14" s="657"/>
      <c r="VU14" s="657"/>
      <c r="VV14" s="659"/>
      <c r="VY14" s="657"/>
      <c r="VZ14" s="657"/>
      <c r="WA14" s="657"/>
      <c r="WB14" s="657"/>
      <c r="WC14" s="657"/>
      <c r="WD14" s="657"/>
      <c r="WE14" s="659"/>
      <c r="WH14" s="657"/>
      <c r="WI14" s="657"/>
      <c r="WJ14" s="657"/>
      <c r="WK14" s="657"/>
      <c r="WL14" s="657"/>
      <c r="WM14" s="657"/>
      <c r="WN14" s="659"/>
      <c r="WQ14" s="657"/>
      <c r="WR14" s="657"/>
      <c r="WS14" s="657"/>
      <c r="WT14" s="657"/>
      <c r="WU14" s="657"/>
      <c r="WV14" s="657"/>
      <c r="WW14" s="659"/>
      <c r="WZ14" s="657"/>
      <c r="XA14" s="657"/>
      <c r="XB14" s="657"/>
      <c r="XC14" s="657"/>
      <c r="XD14" s="657"/>
      <c r="XE14" s="657"/>
      <c r="XF14" s="659"/>
      <c r="XI14" s="657"/>
      <c r="XJ14" s="657"/>
      <c r="XK14" s="657"/>
      <c r="XL14" s="657"/>
      <c r="XM14" s="657"/>
      <c r="XN14" s="657"/>
      <c r="XO14" s="659"/>
      <c r="XR14" s="657"/>
      <c r="XS14" s="657"/>
      <c r="XT14" s="657"/>
      <c r="XU14" s="657"/>
      <c r="XV14" s="657"/>
      <c r="XW14" s="657"/>
      <c r="XX14" s="659"/>
      <c r="YA14" s="657"/>
      <c r="YB14" s="657"/>
      <c r="YC14" s="657"/>
      <c r="YD14" s="657"/>
      <c r="YE14" s="657"/>
      <c r="YF14" s="657"/>
      <c r="YG14" s="659"/>
      <c r="YJ14" s="657"/>
      <c r="YK14" s="657"/>
      <c r="YL14" s="657"/>
      <c r="YM14" s="657"/>
      <c r="YN14" s="657"/>
      <c r="YO14" s="657"/>
      <c r="YP14" s="659"/>
      <c r="YS14" s="657"/>
      <c r="YT14" s="657"/>
      <c r="YU14" s="657"/>
      <c r="YV14" s="657"/>
      <c r="YW14" s="657"/>
      <c r="YX14" s="657"/>
      <c r="YY14" s="659"/>
      <c r="ZB14" s="657"/>
      <c r="ZC14" s="657"/>
      <c r="ZD14" s="657"/>
      <c r="ZE14" s="657"/>
      <c r="ZF14" s="657"/>
      <c r="ZG14" s="657"/>
      <c r="ZH14" s="659"/>
      <c r="ZK14" s="657"/>
      <c r="ZL14" s="657"/>
      <c r="ZM14" s="657"/>
      <c r="ZN14" s="657"/>
      <c r="ZO14" s="657"/>
      <c r="ZP14" s="657"/>
      <c r="ZQ14" s="659"/>
      <c r="ZT14" s="657"/>
      <c r="ZU14" s="657"/>
      <c r="ZV14" s="657"/>
      <c r="ZW14" s="657"/>
      <c r="ZX14" s="657"/>
      <c r="ZY14" s="657"/>
      <c r="ZZ14" s="659"/>
      <c r="AAC14" s="657"/>
      <c r="AAD14" s="657"/>
      <c r="AAE14" s="657"/>
      <c r="AAF14" s="657"/>
      <c r="AAG14" s="657"/>
      <c r="AAH14" s="657"/>
      <c r="AAI14" s="659"/>
      <c r="AAL14" s="657"/>
      <c r="AAM14" s="657"/>
      <c r="AAN14" s="657"/>
      <c r="AAO14" s="657"/>
      <c r="AAP14" s="657"/>
      <c r="AAQ14" s="657"/>
      <c r="AAR14" s="659"/>
      <c r="AAU14" s="657"/>
      <c r="AAV14" s="657"/>
      <c r="AAW14" s="657"/>
      <c r="AAX14" s="657"/>
      <c r="AAY14" s="657"/>
      <c r="AAZ14" s="657"/>
      <c r="ABA14" s="659"/>
      <c r="ABD14" s="657"/>
      <c r="ABE14" s="657"/>
      <c r="ABF14" s="657"/>
      <c r="ABG14" s="657"/>
      <c r="ABH14" s="657"/>
      <c r="ABI14" s="657"/>
      <c r="ABJ14" s="659"/>
      <c r="ABM14" s="657"/>
      <c r="ABN14" s="657"/>
      <c r="ABO14" s="657"/>
      <c r="ABP14" s="657"/>
      <c r="ABQ14" s="657"/>
      <c r="ABR14" s="657"/>
      <c r="ABS14" s="659"/>
      <c r="ABV14" s="657"/>
      <c r="ABW14" s="657"/>
      <c r="ABX14" s="657"/>
      <c r="ABY14" s="657"/>
      <c r="ABZ14" s="657"/>
      <c r="ACA14" s="657"/>
      <c r="ACB14" s="659"/>
      <c r="ACE14" s="657"/>
      <c r="ACF14" s="657"/>
      <c r="ACG14" s="657"/>
      <c r="ACH14" s="657"/>
      <c r="ACI14" s="657"/>
      <c r="ACJ14" s="657"/>
      <c r="ACK14" s="659"/>
      <c r="ACN14" s="657"/>
      <c r="ACO14" s="657"/>
      <c r="ACP14" s="657"/>
      <c r="ACQ14" s="657"/>
      <c r="ACR14" s="657"/>
      <c r="ACS14" s="657"/>
      <c r="ACT14" s="659"/>
      <c r="ACW14" s="657"/>
      <c r="ACX14" s="657"/>
      <c r="ACY14" s="657"/>
      <c r="ACZ14" s="657"/>
      <c r="ADA14" s="657"/>
      <c r="ADB14" s="657"/>
      <c r="ADC14" s="659"/>
      <c r="ADF14" s="657"/>
      <c r="ADG14" s="657"/>
      <c r="ADH14" s="657"/>
      <c r="ADI14" s="657"/>
      <c r="ADJ14" s="657"/>
      <c r="ADK14" s="657"/>
      <c r="ADL14" s="659"/>
      <c r="ADO14" s="657"/>
      <c r="ADP14" s="657"/>
      <c r="ADQ14" s="657"/>
      <c r="ADR14" s="657"/>
      <c r="ADS14" s="657"/>
      <c r="ADT14" s="657"/>
      <c r="ADU14" s="659"/>
      <c r="ADX14" s="657"/>
      <c r="ADY14" s="657"/>
      <c r="ADZ14" s="657"/>
      <c r="AEA14" s="657"/>
      <c r="AEB14" s="657"/>
      <c r="AEC14" s="657"/>
      <c r="AED14" s="659"/>
      <c r="AEG14" s="657"/>
      <c r="AEH14" s="657"/>
      <c r="AEI14" s="657"/>
      <c r="AEJ14" s="657"/>
      <c r="AEK14" s="657"/>
      <c r="AEL14" s="657"/>
      <c r="AEM14" s="659"/>
      <c r="AEP14" s="657"/>
      <c r="AEQ14" s="657"/>
      <c r="AER14" s="657"/>
      <c r="AES14" s="657"/>
      <c r="AET14" s="657"/>
      <c r="AEU14" s="657"/>
      <c r="AEV14" s="659"/>
      <c r="AEY14" s="657"/>
      <c r="AEZ14" s="657"/>
      <c r="AFA14" s="657"/>
      <c r="AFB14" s="657"/>
      <c r="AFC14" s="657"/>
      <c r="AFD14" s="657"/>
      <c r="AFE14" s="659"/>
      <c r="AFH14" s="657"/>
      <c r="AFI14" s="657"/>
      <c r="AFJ14" s="657"/>
      <c r="AFK14" s="657"/>
      <c r="AFL14" s="657"/>
      <c r="AFM14" s="657"/>
      <c r="AFN14" s="659"/>
      <c r="AFQ14" s="657"/>
      <c r="AFR14" s="657"/>
      <c r="AFS14" s="657"/>
      <c r="AFT14" s="657"/>
      <c r="AFU14" s="657"/>
      <c r="AFV14" s="657"/>
      <c r="AFW14" s="659"/>
      <c r="AFZ14" s="657"/>
      <c r="AGA14" s="657"/>
      <c r="AGB14" s="657"/>
      <c r="AGC14" s="657"/>
      <c r="AGD14" s="657"/>
      <c r="AGE14" s="657"/>
      <c r="AGF14" s="659"/>
      <c r="AGI14" s="657"/>
      <c r="AGJ14" s="657"/>
      <c r="AGK14" s="657"/>
      <c r="AGL14" s="657"/>
      <c r="AGM14" s="657"/>
      <c r="AGN14" s="657"/>
      <c r="AGO14" s="659"/>
      <c r="AGR14" s="657"/>
      <c r="AGS14" s="657"/>
      <c r="AGT14" s="657"/>
      <c r="AGU14" s="657"/>
      <c r="AGV14" s="657"/>
      <c r="AGW14" s="657"/>
      <c r="AGX14" s="659"/>
      <c r="AHA14" s="657"/>
      <c r="AHB14" s="657"/>
      <c r="AHC14" s="657"/>
      <c r="AHD14" s="657"/>
      <c r="AHE14" s="657"/>
      <c r="AHF14" s="657"/>
      <c r="AHG14" s="659"/>
      <c r="AHJ14" s="657"/>
      <c r="AHK14" s="657"/>
      <c r="AHL14" s="657"/>
      <c r="AHM14" s="657"/>
      <c r="AHN14" s="657"/>
      <c r="AHO14" s="657"/>
      <c r="AHP14" s="659"/>
      <c r="AHS14" s="657"/>
      <c r="AHT14" s="657"/>
      <c r="AHU14" s="657"/>
      <c r="AHV14" s="657"/>
      <c r="AHW14" s="657"/>
      <c r="AHX14" s="657"/>
      <c r="AHY14" s="659"/>
      <c r="AIB14" s="657"/>
      <c r="AIC14" s="657"/>
      <c r="AID14" s="657"/>
      <c r="AIE14" s="657"/>
      <c r="AIF14" s="657"/>
      <c r="AIG14" s="657"/>
      <c r="AIH14" s="659"/>
      <c r="AIK14" s="657"/>
      <c r="AIL14" s="657"/>
      <c r="AIM14" s="657"/>
      <c r="AIN14" s="657"/>
      <c r="AIO14" s="657"/>
      <c r="AIP14" s="657"/>
      <c r="AIQ14" s="659"/>
      <c r="AIT14" s="657"/>
      <c r="AIU14" s="657"/>
      <c r="AIV14" s="657"/>
      <c r="AIW14" s="657"/>
      <c r="AIX14" s="657"/>
      <c r="AIY14" s="657"/>
      <c r="AIZ14" s="659"/>
      <c r="AJC14" s="657"/>
      <c r="AJD14" s="657"/>
      <c r="AJE14" s="657"/>
      <c r="AJF14" s="657"/>
      <c r="AJG14" s="657"/>
      <c r="AJH14" s="657"/>
      <c r="AJI14" s="659"/>
      <c r="AJL14" s="657"/>
      <c r="AJM14" s="657"/>
      <c r="AJN14" s="657"/>
      <c r="AJO14" s="657"/>
      <c r="AJP14" s="657"/>
      <c r="AJQ14" s="657"/>
      <c r="AJR14" s="659"/>
      <c r="AJU14" s="657"/>
      <c r="AJV14" s="657"/>
      <c r="AJW14" s="657"/>
      <c r="AJX14" s="657"/>
      <c r="AJY14" s="657"/>
      <c r="AJZ14" s="657"/>
      <c r="AKA14" s="659"/>
      <c r="AKD14" s="657"/>
      <c r="AKE14" s="657"/>
      <c r="AKF14" s="657"/>
      <c r="AKG14" s="657"/>
      <c r="AKH14" s="657"/>
      <c r="AKI14" s="657"/>
      <c r="AKJ14" s="659"/>
      <c r="AKM14" s="657"/>
      <c r="AKN14" s="657"/>
      <c r="AKO14" s="657"/>
      <c r="AKP14" s="657"/>
      <c r="AKQ14" s="657"/>
      <c r="AKR14" s="657"/>
      <c r="AKS14" s="659"/>
      <c r="AKV14" s="657"/>
      <c r="AKW14" s="657"/>
      <c r="AKX14" s="657"/>
      <c r="AKY14" s="657"/>
      <c r="AKZ14" s="657"/>
      <c r="ALA14" s="657"/>
      <c r="ALB14" s="659"/>
      <c r="ALE14" s="657"/>
      <c r="ALF14" s="657"/>
      <c r="ALG14" s="657"/>
      <c r="ALH14" s="657"/>
      <c r="ALI14" s="657"/>
      <c r="ALJ14" s="657"/>
      <c r="ALK14" s="659"/>
      <c r="ALN14" s="657"/>
      <c r="ALO14" s="657"/>
      <c r="ALP14" s="657"/>
      <c r="ALQ14" s="657"/>
      <c r="ALR14" s="657"/>
      <c r="ALS14" s="657"/>
      <c r="ALT14" s="659"/>
      <c r="ALW14" s="657"/>
      <c r="ALX14" s="657"/>
      <c r="ALY14" s="657"/>
      <c r="ALZ14" s="657"/>
      <c r="AMA14" s="657"/>
      <c r="AMB14" s="657"/>
      <c r="AMC14" s="659"/>
      <c r="AMF14" s="657"/>
      <c r="AMG14" s="657"/>
      <c r="AMH14" s="657"/>
      <c r="AMI14" s="657"/>
      <c r="AMJ14" s="657"/>
      <c r="AMK14" s="657"/>
      <c r="AML14" s="659"/>
      <c r="AMO14" s="657"/>
      <c r="AMP14" s="657"/>
      <c r="AMQ14" s="657"/>
      <c r="AMR14" s="657"/>
      <c r="AMS14" s="657"/>
      <c r="AMT14" s="657"/>
      <c r="AMU14" s="659"/>
      <c r="AMX14" s="657"/>
      <c r="AMY14" s="657"/>
      <c r="AMZ14" s="657"/>
      <c r="ANA14" s="657"/>
      <c r="ANB14" s="657"/>
      <c r="ANC14" s="657"/>
      <c r="AND14" s="659"/>
      <c r="ANG14" s="657"/>
      <c r="ANH14" s="657"/>
      <c r="ANI14" s="657"/>
      <c r="ANJ14" s="657"/>
      <c r="ANK14" s="657"/>
      <c r="ANL14" s="657"/>
      <c r="ANM14" s="659"/>
      <c r="ANP14" s="657"/>
      <c r="ANQ14" s="657"/>
      <c r="ANR14" s="657"/>
      <c r="ANS14" s="657"/>
      <c r="ANT14" s="657"/>
      <c r="ANU14" s="657"/>
      <c r="ANV14" s="659"/>
      <c r="ANY14" s="657"/>
      <c r="ANZ14" s="657"/>
      <c r="AOA14" s="657"/>
      <c r="AOB14" s="657"/>
      <c r="AOC14" s="657"/>
      <c r="AOD14" s="657"/>
      <c r="AOE14" s="659"/>
      <c r="AOH14" s="657"/>
      <c r="AOI14" s="657"/>
      <c r="AOJ14" s="657"/>
      <c r="AOK14" s="657"/>
      <c r="AOL14" s="657"/>
      <c r="AOM14" s="657"/>
      <c r="AON14" s="659"/>
      <c r="AOQ14" s="657"/>
      <c r="AOR14" s="657"/>
      <c r="AOS14" s="657"/>
      <c r="AOT14" s="657"/>
      <c r="AOU14" s="657"/>
      <c r="AOV14" s="657"/>
      <c r="AOW14" s="659"/>
      <c r="AOZ14" s="657"/>
      <c r="APA14" s="657"/>
      <c r="APB14" s="657"/>
      <c r="APC14" s="657"/>
      <c r="APD14" s="657"/>
      <c r="APE14" s="657"/>
      <c r="APF14" s="659"/>
      <c r="API14" s="657"/>
      <c r="APJ14" s="657"/>
      <c r="APK14" s="657"/>
      <c r="APL14" s="657"/>
      <c r="APM14" s="657"/>
      <c r="APN14" s="657"/>
      <c r="APO14" s="659"/>
      <c r="APR14" s="657"/>
      <c r="APS14" s="657"/>
      <c r="APT14" s="657"/>
      <c r="APU14" s="657"/>
      <c r="APV14" s="657"/>
      <c r="APW14" s="657"/>
      <c r="APX14" s="659"/>
      <c r="AQA14" s="657"/>
      <c r="AQB14" s="657"/>
      <c r="AQC14" s="657"/>
      <c r="AQD14" s="657"/>
      <c r="AQE14" s="657"/>
      <c r="AQF14" s="657"/>
      <c r="AQG14" s="659"/>
      <c r="AQJ14" s="657"/>
      <c r="AQK14" s="657"/>
      <c r="AQL14" s="657"/>
      <c r="AQM14" s="657"/>
      <c r="AQN14" s="657"/>
      <c r="AQO14" s="657"/>
      <c r="AQP14" s="659"/>
      <c r="AQS14" s="657"/>
      <c r="AQT14" s="657"/>
      <c r="AQU14" s="657"/>
      <c r="AQV14" s="657"/>
      <c r="AQW14" s="657"/>
      <c r="AQX14" s="657"/>
      <c r="AQY14" s="659"/>
      <c r="ARB14" s="657"/>
      <c r="ARC14" s="657"/>
      <c r="ARD14" s="657"/>
      <c r="ARE14" s="657"/>
      <c r="ARF14" s="657"/>
      <c r="ARG14" s="657"/>
      <c r="ARH14" s="659"/>
      <c r="ARK14" s="657"/>
      <c r="ARL14" s="657"/>
      <c r="ARM14" s="657"/>
      <c r="ARN14" s="657"/>
      <c r="ARO14" s="657"/>
      <c r="ARP14" s="657"/>
      <c r="ARQ14" s="659"/>
      <c r="ART14" s="657"/>
      <c r="ARU14" s="657"/>
      <c r="ARV14" s="657"/>
      <c r="ARW14" s="657"/>
      <c r="ARX14" s="657"/>
      <c r="ARY14" s="657"/>
      <c r="ARZ14" s="659"/>
      <c r="ASC14" s="657"/>
      <c r="ASD14" s="657"/>
      <c r="ASE14" s="657"/>
      <c r="ASF14" s="657"/>
      <c r="ASG14" s="657"/>
      <c r="ASH14" s="657"/>
      <c r="ASI14" s="659"/>
      <c r="ASL14" s="657"/>
      <c r="ASM14" s="657"/>
      <c r="ASN14" s="657"/>
      <c r="ASO14" s="657"/>
      <c r="ASP14" s="657"/>
      <c r="ASQ14" s="657"/>
      <c r="ASR14" s="659"/>
      <c r="ASU14" s="657"/>
      <c r="ASV14" s="657"/>
      <c r="ASW14" s="657"/>
      <c r="ASX14" s="657"/>
      <c r="ASY14" s="657"/>
      <c r="ASZ14" s="657"/>
      <c r="ATA14" s="659"/>
      <c r="ATD14" s="657"/>
      <c r="ATE14" s="657"/>
      <c r="ATF14" s="657"/>
      <c r="ATG14" s="657"/>
      <c r="ATH14" s="657"/>
      <c r="ATI14" s="657"/>
      <c r="ATJ14" s="659"/>
      <c r="ATM14" s="657"/>
      <c r="ATN14" s="657"/>
      <c r="ATO14" s="657"/>
      <c r="ATP14" s="657"/>
      <c r="ATQ14" s="657"/>
      <c r="ATR14" s="657"/>
      <c r="ATS14" s="659"/>
      <c r="ATV14" s="657"/>
      <c r="ATW14" s="657"/>
      <c r="ATX14" s="657"/>
      <c r="ATY14" s="657"/>
      <c r="ATZ14" s="657"/>
      <c r="AUA14" s="657"/>
      <c r="AUB14" s="659"/>
      <c r="AUE14" s="657"/>
      <c r="AUF14" s="657"/>
      <c r="AUG14" s="657"/>
      <c r="AUH14" s="657"/>
      <c r="AUI14" s="657"/>
      <c r="AUJ14" s="657"/>
      <c r="AUK14" s="659"/>
      <c r="AUN14" s="657"/>
      <c r="AUO14" s="657"/>
      <c r="AUP14" s="657"/>
      <c r="AUQ14" s="657"/>
      <c r="AUR14" s="657"/>
      <c r="AUS14" s="657"/>
      <c r="AUT14" s="659"/>
      <c r="AUW14" s="657"/>
      <c r="AUX14" s="657"/>
      <c r="AUY14" s="657"/>
      <c r="AUZ14" s="657"/>
      <c r="AVA14" s="657"/>
      <c r="AVB14" s="657"/>
      <c r="AVC14" s="659"/>
      <c r="AVF14" s="657"/>
      <c r="AVG14" s="657"/>
      <c r="AVH14" s="657"/>
      <c r="AVI14" s="657"/>
      <c r="AVJ14" s="657"/>
      <c r="AVK14" s="657"/>
      <c r="AVL14" s="659"/>
      <c r="AVO14" s="657"/>
      <c r="AVP14" s="657"/>
      <c r="AVQ14" s="657"/>
      <c r="AVR14" s="657"/>
      <c r="AVS14" s="657"/>
      <c r="AVT14" s="657"/>
      <c r="AVU14" s="659"/>
      <c r="AVX14" s="657"/>
      <c r="AVY14" s="657"/>
      <c r="AVZ14" s="657"/>
      <c r="AWA14" s="657"/>
      <c r="AWB14" s="657"/>
      <c r="AWC14" s="657"/>
      <c r="AWD14" s="659"/>
      <c r="AWG14" s="657"/>
      <c r="AWH14" s="657"/>
      <c r="AWI14" s="657"/>
      <c r="AWJ14" s="657"/>
      <c r="AWK14" s="657"/>
      <c r="AWL14" s="657"/>
      <c r="AWM14" s="659"/>
      <c r="AWP14" s="657"/>
      <c r="AWQ14" s="657"/>
      <c r="AWR14" s="657"/>
      <c r="AWS14" s="657"/>
      <c r="AWT14" s="657"/>
      <c r="AWU14" s="657"/>
      <c r="AWV14" s="659"/>
      <c r="AWY14" s="657"/>
      <c r="AWZ14" s="657"/>
      <c r="AXA14" s="657"/>
      <c r="AXB14" s="657"/>
      <c r="AXC14" s="657"/>
      <c r="AXD14" s="657"/>
      <c r="AXE14" s="659"/>
      <c r="AXH14" s="657"/>
      <c r="AXI14" s="657"/>
      <c r="AXJ14" s="657"/>
      <c r="AXK14" s="657"/>
      <c r="AXL14" s="657"/>
      <c r="AXM14" s="657"/>
      <c r="AXN14" s="659"/>
      <c r="AXQ14" s="657"/>
      <c r="AXR14" s="657"/>
      <c r="AXS14" s="657"/>
      <c r="AXT14" s="657"/>
      <c r="AXU14" s="657"/>
      <c r="AXV14" s="657"/>
      <c r="AXW14" s="659"/>
      <c r="AXZ14" s="657"/>
      <c r="AYA14" s="657"/>
      <c r="AYB14" s="657"/>
      <c r="AYC14" s="657"/>
      <c r="AYD14" s="657"/>
      <c r="AYE14" s="657"/>
      <c r="AYF14" s="659"/>
      <c r="AYI14" s="657"/>
      <c r="AYJ14" s="657"/>
      <c r="AYK14" s="657"/>
      <c r="AYL14" s="657"/>
      <c r="AYM14" s="657"/>
      <c r="AYN14" s="657"/>
      <c r="AYO14" s="659"/>
      <c r="AYR14" s="657"/>
      <c r="AYS14" s="657"/>
      <c r="AYT14" s="657"/>
      <c r="AYU14" s="657"/>
      <c r="AYV14" s="657"/>
      <c r="AYW14" s="657"/>
      <c r="AYX14" s="659"/>
      <c r="AZA14" s="657"/>
      <c r="AZB14" s="657"/>
      <c r="AZC14" s="657"/>
      <c r="AZD14" s="657"/>
      <c r="AZE14" s="657"/>
      <c r="AZF14" s="657"/>
      <c r="AZG14" s="659"/>
      <c r="AZJ14" s="657"/>
      <c r="AZK14" s="657"/>
      <c r="AZL14" s="657"/>
      <c r="AZM14" s="657"/>
      <c r="AZN14" s="657"/>
      <c r="AZO14" s="657"/>
      <c r="AZP14" s="659"/>
      <c r="AZS14" s="657"/>
      <c r="AZT14" s="657"/>
      <c r="AZU14" s="657"/>
      <c r="AZV14" s="657"/>
      <c r="AZW14" s="657"/>
      <c r="AZX14" s="657"/>
      <c r="AZY14" s="659"/>
      <c r="BAB14" s="657"/>
      <c r="BAC14" s="657"/>
      <c r="BAD14" s="657"/>
      <c r="BAE14" s="657"/>
      <c r="BAF14" s="657"/>
      <c r="BAG14" s="657"/>
      <c r="BAH14" s="659"/>
      <c r="BAK14" s="657"/>
      <c r="BAL14" s="657"/>
      <c r="BAM14" s="657"/>
      <c r="BAN14" s="657"/>
      <c r="BAO14" s="657"/>
      <c r="BAP14" s="657"/>
      <c r="BAQ14" s="659"/>
      <c r="BAT14" s="657"/>
      <c r="BAU14" s="657"/>
      <c r="BAV14" s="657"/>
      <c r="BAW14" s="657"/>
      <c r="BAX14" s="657"/>
      <c r="BAY14" s="657"/>
      <c r="BAZ14" s="659"/>
      <c r="BBC14" s="657"/>
      <c r="BBD14" s="657"/>
      <c r="BBE14" s="657"/>
      <c r="BBF14" s="657"/>
      <c r="BBG14" s="657"/>
      <c r="BBH14" s="657"/>
      <c r="BBI14" s="659"/>
      <c r="BBL14" s="657"/>
      <c r="BBM14" s="657"/>
      <c r="BBN14" s="657"/>
      <c r="BBO14" s="657"/>
      <c r="BBP14" s="657"/>
      <c r="BBQ14" s="657"/>
      <c r="BBR14" s="659"/>
      <c r="BBU14" s="657"/>
      <c r="BBV14" s="657"/>
      <c r="BBW14" s="657"/>
      <c r="BBX14" s="657"/>
      <c r="BBY14" s="657"/>
      <c r="BBZ14" s="657"/>
      <c r="BCA14" s="659"/>
      <c r="BCD14" s="657"/>
      <c r="BCE14" s="657"/>
      <c r="BCF14" s="657"/>
      <c r="BCG14" s="657"/>
      <c r="BCH14" s="657"/>
      <c r="BCI14" s="657"/>
      <c r="BCJ14" s="659"/>
      <c r="BCM14" s="657"/>
      <c r="BCN14" s="657"/>
      <c r="BCO14" s="657"/>
      <c r="BCP14" s="657"/>
      <c r="BCQ14" s="657"/>
      <c r="BCR14" s="657"/>
      <c r="BCS14" s="659"/>
      <c r="BCV14" s="657"/>
      <c r="BCW14" s="657"/>
      <c r="BCX14" s="657"/>
      <c r="BCY14" s="657"/>
      <c r="BCZ14" s="657"/>
      <c r="BDA14" s="657"/>
      <c r="BDB14" s="659"/>
      <c r="BDE14" s="657"/>
      <c r="BDF14" s="657"/>
      <c r="BDG14" s="657"/>
      <c r="BDH14" s="657"/>
      <c r="BDI14" s="657"/>
      <c r="BDJ14" s="657"/>
      <c r="BDK14" s="659"/>
      <c r="BDN14" s="657"/>
      <c r="BDO14" s="657"/>
      <c r="BDP14" s="657"/>
      <c r="BDQ14" s="657"/>
      <c r="BDR14" s="657"/>
      <c r="BDS14" s="657"/>
      <c r="BDT14" s="659"/>
      <c r="BDW14" s="657"/>
      <c r="BDX14" s="657"/>
      <c r="BDY14" s="657"/>
      <c r="BDZ14" s="657"/>
      <c r="BEA14" s="657"/>
      <c r="BEB14" s="657"/>
      <c r="BEC14" s="659"/>
      <c r="BEF14" s="657"/>
      <c r="BEG14" s="657"/>
      <c r="BEH14" s="657"/>
      <c r="BEI14" s="657"/>
      <c r="BEJ14" s="657"/>
      <c r="BEK14" s="657"/>
      <c r="BEL14" s="659"/>
      <c r="BEO14" s="657"/>
      <c r="BEP14" s="657"/>
      <c r="BEQ14" s="657"/>
      <c r="BER14" s="657"/>
      <c r="BES14" s="657"/>
      <c r="BET14" s="657"/>
      <c r="BEU14" s="659"/>
      <c r="BEX14" s="657"/>
      <c r="BEY14" s="657"/>
      <c r="BEZ14" s="657"/>
      <c r="BFA14" s="657"/>
      <c r="BFB14" s="657"/>
      <c r="BFC14" s="657"/>
      <c r="BFD14" s="659"/>
      <c r="BFG14" s="657"/>
      <c r="BFH14" s="657"/>
      <c r="BFI14" s="657"/>
      <c r="BFJ14" s="657"/>
      <c r="BFK14" s="657"/>
      <c r="BFL14" s="657"/>
      <c r="BFM14" s="659"/>
      <c r="BFP14" s="657"/>
      <c r="BFQ14" s="657"/>
      <c r="BFR14" s="657"/>
      <c r="BFS14" s="657"/>
      <c r="BFT14" s="657"/>
      <c r="BFU14" s="657"/>
      <c r="BFV14" s="659"/>
      <c r="BFY14" s="657"/>
      <c r="BFZ14" s="657"/>
      <c r="BGA14" s="657"/>
      <c r="BGB14" s="657"/>
      <c r="BGC14" s="657"/>
      <c r="BGD14" s="657"/>
      <c r="BGE14" s="659"/>
      <c r="BGH14" s="657"/>
      <c r="BGI14" s="657"/>
      <c r="BGJ14" s="657"/>
      <c r="BGK14" s="657"/>
      <c r="BGL14" s="657"/>
      <c r="BGM14" s="657"/>
      <c r="BGN14" s="659"/>
      <c r="BGQ14" s="657"/>
      <c r="BGR14" s="657"/>
      <c r="BGS14" s="657"/>
      <c r="BGT14" s="657"/>
      <c r="BGU14" s="657"/>
      <c r="BGV14" s="657"/>
      <c r="BGW14" s="659"/>
      <c r="BGZ14" s="657"/>
      <c r="BHA14" s="657"/>
      <c r="BHB14" s="657"/>
      <c r="BHC14" s="657"/>
      <c r="BHD14" s="657"/>
      <c r="BHE14" s="657"/>
      <c r="BHF14" s="659"/>
      <c r="BHI14" s="657"/>
      <c r="BHJ14" s="657"/>
      <c r="BHK14" s="657"/>
      <c r="BHL14" s="657"/>
      <c r="BHM14" s="657"/>
      <c r="BHN14" s="657"/>
      <c r="BHO14" s="659"/>
      <c r="BHR14" s="657"/>
      <c r="BHS14" s="657"/>
      <c r="BHT14" s="657"/>
      <c r="BHU14" s="657"/>
      <c r="BHV14" s="657"/>
      <c r="BHW14" s="657"/>
      <c r="BHX14" s="659"/>
      <c r="BIA14" s="657"/>
      <c r="BIB14" s="657"/>
      <c r="BIC14" s="657"/>
      <c r="BID14" s="657"/>
      <c r="BIE14" s="657"/>
      <c r="BIF14" s="657"/>
      <c r="BIG14" s="659"/>
      <c r="BIJ14" s="657"/>
      <c r="BIK14" s="657"/>
      <c r="BIL14" s="657"/>
      <c r="BIM14" s="657"/>
      <c r="BIN14" s="657"/>
      <c r="BIO14" s="657"/>
      <c r="BIP14" s="659"/>
      <c r="BIS14" s="657"/>
      <c r="BIT14" s="657"/>
      <c r="BIU14" s="657"/>
      <c r="BIV14" s="657"/>
      <c r="BIW14" s="657"/>
      <c r="BIX14" s="657"/>
      <c r="BIY14" s="659"/>
      <c r="BJB14" s="657"/>
      <c r="BJC14" s="657"/>
      <c r="BJD14" s="657"/>
      <c r="BJE14" s="657"/>
      <c r="BJF14" s="657"/>
      <c r="BJG14" s="657"/>
      <c r="BJH14" s="659"/>
      <c r="BJK14" s="657"/>
      <c r="BJL14" s="657"/>
      <c r="BJM14" s="657"/>
      <c r="BJN14" s="657"/>
      <c r="BJO14" s="657"/>
      <c r="BJP14" s="657"/>
      <c r="BJQ14" s="659"/>
      <c r="BJT14" s="657"/>
      <c r="BJU14" s="657"/>
      <c r="BJV14" s="657"/>
      <c r="BJW14" s="657"/>
      <c r="BJX14" s="657"/>
      <c r="BJY14" s="657"/>
      <c r="BJZ14" s="659"/>
      <c r="BKC14" s="657"/>
      <c r="BKD14" s="657"/>
      <c r="BKE14" s="657"/>
      <c r="BKF14" s="657"/>
      <c r="BKG14" s="657"/>
      <c r="BKH14" s="657"/>
      <c r="BKI14" s="659"/>
      <c r="BKL14" s="657"/>
      <c r="BKM14" s="657"/>
      <c r="BKN14" s="657"/>
      <c r="BKO14" s="657"/>
      <c r="BKP14" s="657"/>
      <c r="BKQ14" s="657"/>
      <c r="BKR14" s="659"/>
      <c r="BKU14" s="657"/>
      <c r="BKV14" s="657"/>
      <c r="BKW14" s="657"/>
      <c r="BKX14" s="657"/>
      <c r="BKY14" s="657"/>
      <c r="BKZ14" s="657"/>
      <c r="BLA14" s="659"/>
      <c r="BLD14" s="657"/>
      <c r="BLE14" s="657"/>
      <c r="BLF14" s="657"/>
      <c r="BLG14" s="657"/>
      <c r="BLH14" s="657"/>
      <c r="BLI14" s="657"/>
      <c r="BLJ14" s="659"/>
      <c r="BLM14" s="657"/>
      <c r="BLN14" s="657"/>
      <c r="BLO14" s="657"/>
      <c r="BLP14" s="657"/>
      <c r="BLQ14" s="657"/>
      <c r="BLR14" s="657"/>
      <c r="BLS14" s="659"/>
      <c r="BLV14" s="657"/>
      <c r="BLW14" s="657"/>
      <c r="BLX14" s="657"/>
      <c r="BLY14" s="657"/>
      <c r="BLZ14" s="657"/>
      <c r="BMA14" s="657"/>
      <c r="BMB14" s="659"/>
      <c r="BME14" s="657"/>
      <c r="BMF14" s="657"/>
      <c r="BMG14" s="657"/>
      <c r="BMH14" s="657"/>
      <c r="BMI14" s="657"/>
      <c r="BMJ14" s="657"/>
      <c r="BMK14" s="659"/>
      <c r="BMN14" s="657"/>
      <c r="BMO14" s="657"/>
      <c r="BMP14" s="657"/>
      <c r="BMQ14" s="657"/>
      <c r="BMR14" s="657"/>
      <c r="BMS14" s="657"/>
      <c r="BMT14" s="659"/>
      <c r="BMW14" s="657"/>
      <c r="BMX14" s="657"/>
      <c r="BMY14" s="657"/>
      <c r="BMZ14" s="657"/>
      <c r="BNA14" s="657"/>
      <c r="BNB14" s="657"/>
      <c r="BNC14" s="659"/>
      <c r="BNF14" s="657"/>
      <c r="BNG14" s="657"/>
      <c r="BNH14" s="657"/>
      <c r="BNI14" s="657"/>
      <c r="BNJ14" s="657"/>
      <c r="BNK14" s="657"/>
      <c r="BNL14" s="659"/>
      <c r="BNO14" s="657"/>
      <c r="BNP14" s="657"/>
      <c r="BNQ14" s="657"/>
      <c r="BNR14" s="657"/>
      <c r="BNS14" s="657"/>
      <c r="BNT14" s="657"/>
      <c r="BNU14" s="659"/>
      <c r="BNX14" s="657"/>
      <c r="BNY14" s="657"/>
      <c r="BNZ14" s="657"/>
      <c r="BOA14" s="657"/>
      <c r="BOB14" s="657"/>
      <c r="BOC14" s="657"/>
      <c r="BOD14" s="659"/>
      <c r="BOG14" s="657"/>
      <c r="BOH14" s="657"/>
      <c r="BOI14" s="657"/>
      <c r="BOJ14" s="657"/>
      <c r="BOK14" s="657"/>
      <c r="BOL14" s="657"/>
      <c r="BOM14" s="659"/>
      <c r="BOP14" s="657"/>
      <c r="BOQ14" s="657"/>
      <c r="BOR14" s="657"/>
      <c r="BOS14" s="657"/>
      <c r="BOT14" s="657"/>
      <c r="BOU14" s="657"/>
      <c r="BOV14" s="659"/>
      <c r="BOY14" s="657"/>
      <c r="BOZ14" s="657"/>
      <c r="BPA14" s="657"/>
      <c r="BPB14" s="657"/>
      <c r="BPC14" s="657"/>
      <c r="BPD14" s="657"/>
      <c r="BPE14" s="659"/>
      <c r="BPH14" s="657"/>
      <c r="BPI14" s="657"/>
      <c r="BPJ14" s="657"/>
      <c r="BPK14" s="657"/>
      <c r="BPL14" s="657"/>
      <c r="BPM14" s="657"/>
      <c r="BPN14" s="659"/>
      <c r="BPQ14" s="657"/>
      <c r="BPR14" s="657"/>
      <c r="BPS14" s="657"/>
      <c r="BPT14" s="657"/>
      <c r="BPU14" s="657"/>
      <c r="BPV14" s="657"/>
      <c r="BPW14" s="659"/>
      <c r="BPZ14" s="657"/>
      <c r="BQA14" s="657"/>
      <c r="BQB14" s="657"/>
      <c r="BQC14" s="657"/>
      <c r="BQD14" s="657"/>
      <c r="BQE14" s="657"/>
      <c r="BQF14" s="659"/>
      <c r="BQI14" s="657"/>
      <c r="BQJ14" s="657"/>
      <c r="BQK14" s="657"/>
      <c r="BQL14" s="657"/>
      <c r="BQM14" s="657"/>
      <c r="BQN14" s="657"/>
      <c r="BQO14" s="659"/>
      <c r="BQR14" s="657"/>
      <c r="BQS14" s="657"/>
      <c r="BQT14" s="657"/>
      <c r="BQU14" s="657"/>
      <c r="BQV14" s="657"/>
      <c r="BQW14" s="657"/>
      <c r="BQX14" s="659"/>
      <c r="BRA14" s="657"/>
      <c r="BRB14" s="657"/>
      <c r="BRC14" s="657"/>
      <c r="BRD14" s="657"/>
      <c r="BRE14" s="657"/>
      <c r="BRF14" s="657"/>
      <c r="BRG14" s="659"/>
      <c r="BRJ14" s="657"/>
      <c r="BRK14" s="657"/>
      <c r="BRL14" s="657"/>
      <c r="BRM14" s="657"/>
      <c r="BRN14" s="657"/>
      <c r="BRO14" s="657"/>
      <c r="BRP14" s="659"/>
      <c r="BRS14" s="657"/>
      <c r="BRT14" s="657"/>
      <c r="BRU14" s="657"/>
      <c r="BRV14" s="657"/>
      <c r="BRW14" s="657"/>
      <c r="BRX14" s="657"/>
      <c r="BRY14" s="659"/>
      <c r="BSB14" s="657"/>
      <c r="BSC14" s="657"/>
      <c r="BSD14" s="657"/>
      <c r="BSE14" s="657"/>
      <c r="BSF14" s="657"/>
      <c r="BSG14" s="657"/>
      <c r="BSH14" s="659"/>
      <c r="BSK14" s="657"/>
      <c r="BSL14" s="657"/>
      <c r="BSM14" s="657"/>
      <c r="BSN14" s="657"/>
      <c r="BSO14" s="657"/>
      <c r="BSP14" s="657"/>
      <c r="BSQ14" s="659"/>
      <c r="BST14" s="657"/>
      <c r="BSU14" s="657"/>
      <c r="BSV14" s="657"/>
      <c r="BSW14" s="657"/>
      <c r="BSX14" s="657"/>
      <c r="BSY14" s="657"/>
      <c r="BSZ14" s="659"/>
      <c r="BTC14" s="657"/>
      <c r="BTD14" s="657"/>
      <c r="BTE14" s="657"/>
      <c r="BTF14" s="657"/>
      <c r="BTG14" s="657"/>
      <c r="BTH14" s="657"/>
      <c r="BTI14" s="659"/>
      <c r="BTL14" s="657"/>
      <c r="BTM14" s="657"/>
      <c r="BTN14" s="657"/>
      <c r="BTO14" s="657"/>
      <c r="BTP14" s="657"/>
      <c r="BTQ14" s="657"/>
      <c r="BTR14" s="659"/>
      <c r="BTU14" s="657"/>
      <c r="BTV14" s="657"/>
      <c r="BTW14" s="657"/>
      <c r="BTX14" s="657"/>
      <c r="BTY14" s="657"/>
      <c r="BTZ14" s="657"/>
      <c r="BUA14" s="659"/>
      <c r="BUD14" s="657"/>
      <c r="BUE14" s="657"/>
      <c r="BUF14" s="657"/>
      <c r="BUG14" s="657"/>
      <c r="BUH14" s="657"/>
      <c r="BUI14" s="657"/>
      <c r="BUJ14" s="659"/>
      <c r="BUM14" s="657"/>
      <c r="BUN14" s="657"/>
      <c r="BUO14" s="657"/>
      <c r="BUP14" s="657"/>
      <c r="BUQ14" s="657"/>
      <c r="BUR14" s="657"/>
      <c r="BUS14" s="659"/>
      <c r="BUV14" s="657"/>
      <c r="BUW14" s="657"/>
      <c r="BUX14" s="657"/>
      <c r="BUY14" s="657"/>
      <c r="BUZ14" s="657"/>
      <c r="BVA14" s="657"/>
      <c r="BVB14" s="659"/>
      <c r="BVE14" s="657"/>
      <c r="BVF14" s="657"/>
      <c r="BVG14" s="657"/>
      <c r="BVH14" s="657"/>
      <c r="BVI14" s="657"/>
      <c r="BVJ14" s="657"/>
      <c r="BVK14" s="659"/>
      <c r="BVN14" s="657"/>
      <c r="BVO14" s="657"/>
      <c r="BVP14" s="657"/>
      <c r="BVQ14" s="657"/>
      <c r="BVR14" s="657"/>
      <c r="BVS14" s="657"/>
      <c r="BVT14" s="659"/>
      <c r="BVW14" s="657"/>
      <c r="BVX14" s="657"/>
      <c r="BVY14" s="657"/>
      <c r="BVZ14" s="657"/>
      <c r="BWA14" s="657"/>
      <c r="BWB14" s="657"/>
      <c r="BWC14" s="659"/>
      <c r="BWF14" s="657"/>
      <c r="BWG14" s="657"/>
      <c r="BWH14" s="657"/>
      <c r="BWI14" s="657"/>
      <c r="BWJ14" s="657"/>
      <c r="BWK14" s="657"/>
      <c r="BWL14" s="659"/>
      <c r="BWO14" s="657"/>
      <c r="BWP14" s="657"/>
      <c r="BWQ14" s="657"/>
      <c r="BWR14" s="657"/>
      <c r="BWS14" s="657"/>
      <c r="BWT14" s="657"/>
      <c r="BWU14" s="659"/>
      <c r="BWX14" s="657"/>
      <c r="BWY14" s="657"/>
      <c r="BWZ14" s="657"/>
      <c r="BXA14" s="657"/>
      <c r="BXB14" s="657"/>
      <c r="BXC14" s="657"/>
      <c r="BXD14" s="659"/>
      <c r="BXG14" s="657"/>
      <c r="BXH14" s="657"/>
      <c r="BXI14" s="657"/>
      <c r="BXJ14" s="657"/>
      <c r="BXK14" s="657"/>
      <c r="BXL14" s="657"/>
      <c r="BXM14" s="659"/>
      <c r="BXP14" s="657"/>
      <c r="BXQ14" s="657"/>
      <c r="BXR14" s="657"/>
      <c r="BXS14" s="657"/>
      <c r="BXT14" s="657"/>
      <c r="BXU14" s="657"/>
      <c r="BXV14" s="659"/>
      <c r="BXY14" s="657"/>
      <c r="BXZ14" s="657"/>
      <c r="BYA14" s="657"/>
      <c r="BYB14" s="657"/>
      <c r="BYC14" s="657"/>
      <c r="BYD14" s="657"/>
      <c r="BYE14" s="659"/>
      <c r="BYH14" s="657"/>
      <c r="BYI14" s="657"/>
      <c r="BYJ14" s="657"/>
      <c r="BYK14" s="657"/>
      <c r="BYL14" s="657"/>
      <c r="BYM14" s="657"/>
      <c r="BYN14" s="659"/>
      <c r="BYQ14" s="657"/>
      <c r="BYR14" s="657"/>
      <c r="BYS14" s="657"/>
      <c r="BYT14" s="657"/>
      <c r="BYU14" s="657"/>
      <c r="BYV14" s="657"/>
      <c r="BYW14" s="659"/>
      <c r="BYZ14" s="657"/>
      <c r="BZA14" s="657"/>
      <c r="BZB14" s="657"/>
      <c r="BZC14" s="657"/>
      <c r="BZD14" s="657"/>
      <c r="BZE14" s="657"/>
      <c r="BZF14" s="659"/>
      <c r="BZI14" s="657"/>
      <c r="BZJ14" s="657"/>
      <c r="BZK14" s="657"/>
      <c r="BZL14" s="657"/>
      <c r="BZM14" s="657"/>
      <c r="BZN14" s="657"/>
      <c r="BZO14" s="659"/>
      <c r="BZR14" s="657"/>
      <c r="BZS14" s="657"/>
      <c r="BZT14" s="657"/>
      <c r="BZU14" s="657"/>
      <c r="BZV14" s="657"/>
      <c r="BZW14" s="657"/>
      <c r="BZX14" s="659"/>
      <c r="CAA14" s="657"/>
      <c r="CAB14" s="657"/>
      <c r="CAC14" s="657"/>
      <c r="CAD14" s="657"/>
      <c r="CAE14" s="657"/>
      <c r="CAF14" s="657"/>
      <c r="CAG14" s="659"/>
      <c r="CAJ14" s="657"/>
      <c r="CAK14" s="657"/>
      <c r="CAL14" s="657"/>
      <c r="CAM14" s="657"/>
      <c r="CAN14" s="657"/>
      <c r="CAO14" s="657"/>
      <c r="CAP14" s="659"/>
      <c r="CAS14" s="657"/>
      <c r="CAT14" s="657"/>
      <c r="CAU14" s="657"/>
      <c r="CAV14" s="657"/>
      <c r="CAW14" s="657"/>
      <c r="CAX14" s="657"/>
      <c r="CAY14" s="659"/>
      <c r="CBB14" s="657"/>
      <c r="CBC14" s="657"/>
      <c r="CBD14" s="657"/>
      <c r="CBE14" s="657"/>
      <c r="CBF14" s="657"/>
      <c r="CBG14" s="657"/>
      <c r="CBH14" s="659"/>
      <c r="CBK14" s="657"/>
      <c r="CBL14" s="657"/>
      <c r="CBM14" s="657"/>
      <c r="CBN14" s="657"/>
      <c r="CBO14" s="657"/>
      <c r="CBP14" s="657"/>
      <c r="CBQ14" s="659"/>
      <c r="CBT14" s="657"/>
      <c r="CBU14" s="657"/>
      <c r="CBV14" s="657"/>
      <c r="CBW14" s="657"/>
      <c r="CBX14" s="657"/>
      <c r="CBY14" s="657"/>
      <c r="CBZ14" s="659"/>
      <c r="CCC14" s="657"/>
      <c r="CCD14" s="657"/>
      <c r="CCE14" s="657"/>
      <c r="CCF14" s="657"/>
      <c r="CCG14" s="657"/>
      <c r="CCH14" s="657"/>
      <c r="CCI14" s="659"/>
      <c r="CCL14" s="657"/>
      <c r="CCM14" s="657"/>
      <c r="CCN14" s="657"/>
      <c r="CCO14" s="657"/>
      <c r="CCP14" s="657"/>
      <c r="CCQ14" s="657"/>
      <c r="CCR14" s="659"/>
      <c r="CCU14" s="657"/>
      <c r="CCV14" s="657"/>
      <c r="CCW14" s="657"/>
      <c r="CCX14" s="657"/>
      <c r="CCY14" s="657"/>
      <c r="CCZ14" s="657"/>
      <c r="CDA14" s="659"/>
      <c r="CDD14" s="657"/>
      <c r="CDE14" s="657"/>
      <c r="CDF14" s="657"/>
      <c r="CDG14" s="657"/>
      <c r="CDH14" s="657"/>
      <c r="CDI14" s="657"/>
      <c r="CDJ14" s="659"/>
      <c r="CDM14" s="657"/>
      <c r="CDN14" s="657"/>
      <c r="CDO14" s="657"/>
      <c r="CDP14" s="657"/>
      <c r="CDQ14" s="657"/>
      <c r="CDR14" s="657"/>
      <c r="CDS14" s="659"/>
      <c r="CDV14" s="657"/>
      <c r="CDW14" s="657"/>
      <c r="CDX14" s="657"/>
      <c r="CDY14" s="657"/>
      <c r="CDZ14" s="657"/>
      <c r="CEA14" s="657"/>
      <c r="CEB14" s="659"/>
      <c r="CEE14" s="657"/>
      <c r="CEF14" s="657"/>
      <c r="CEG14" s="657"/>
      <c r="CEH14" s="657"/>
      <c r="CEI14" s="657"/>
      <c r="CEJ14" s="657"/>
      <c r="CEK14" s="659"/>
      <c r="CEN14" s="657"/>
      <c r="CEO14" s="657"/>
      <c r="CEP14" s="657"/>
      <c r="CEQ14" s="657"/>
      <c r="CER14" s="657"/>
      <c r="CES14" s="657"/>
      <c r="CET14" s="659"/>
      <c r="CEW14" s="657"/>
      <c r="CEX14" s="657"/>
      <c r="CEY14" s="657"/>
      <c r="CEZ14" s="657"/>
      <c r="CFA14" s="657"/>
      <c r="CFB14" s="657"/>
      <c r="CFC14" s="659"/>
      <c r="CFF14" s="657"/>
      <c r="CFG14" s="657"/>
      <c r="CFH14" s="657"/>
      <c r="CFI14" s="657"/>
      <c r="CFJ14" s="657"/>
      <c r="CFK14" s="657"/>
      <c r="CFL14" s="659"/>
      <c r="CFO14" s="657"/>
      <c r="CFP14" s="657"/>
      <c r="CFQ14" s="657"/>
      <c r="CFR14" s="657"/>
      <c r="CFS14" s="657"/>
      <c r="CFT14" s="657"/>
      <c r="CFU14" s="659"/>
      <c r="CFX14" s="657"/>
      <c r="CFY14" s="657"/>
      <c r="CFZ14" s="657"/>
      <c r="CGA14" s="657"/>
      <c r="CGB14" s="657"/>
      <c r="CGC14" s="657"/>
      <c r="CGD14" s="659"/>
      <c r="CGG14" s="657"/>
      <c r="CGH14" s="657"/>
      <c r="CGI14" s="657"/>
      <c r="CGJ14" s="657"/>
      <c r="CGK14" s="657"/>
      <c r="CGL14" s="657"/>
      <c r="CGM14" s="659"/>
      <c r="CGP14" s="657"/>
      <c r="CGQ14" s="657"/>
      <c r="CGR14" s="657"/>
      <c r="CGS14" s="657"/>
      <c r="CGT14" s="657"/>
      <c r="CGU14" s="657"/>
      <c r="CGV14" s="659"/>
      <c r="CGY14" s="657"/>
      <c r="CGZ14" s="657"/>
      <c r="CHA14" s="657"/>
      <c r="CHB14" s="657"/>
      <c r="CHC14" s="657"/>
      <c r="CHD14" s="657"/>
      <c r="CHE14" s="659"/>
      <c r="CHH14" s="657"/>
      <c r="CHI14" s="657"/>
      <c r="CHJ14" s="657"/>
      <c r="CHK14" s="657"/>
      <c r="CHL14" s="657"/>
      <c r="CHM14" s="657"/>
      <c r="CHN14" s="659"/>
      <c r="CHQ14" s="657"/>
      <c r="CHR14" s="657"/>
      <c r="CHS14" s="657"/>
      <c r="CHT14" s="657"/>
      <c r="CHU14" s="657"/>
      <c r="CHV14" s="657"/>
      <c r="CHW14" s="659"/>
      <c r="CHZ14" s="657"/>
      <c r="CIA14" s="657"/>
      <c r="CIB14" s="657"/>
      <c r="CIC14" s="657"/>
      <c r="CID14" s="657"/>
      <c r="CIE14" s="657"/>
      <c r="CIF14" s="659"/>
      <c r="CII14" s="657"/>
      <c r="CIJ14" s="657"/>
      <c r="CIK14" s="657"/>
      <c r="CIL14" s="657"/>
      <c r="CIM14" s="657"/>
      <c r="CIN14" s="657"/>
      <c r="CIO14" s="659"/>
      <c r="CIR14" s="657"/>
      <c r="CIS14" s="657"/>
      <c r="CIT14" s="657"/>
      <c r="CIU14" s="657"/>
      <c r="CIV14" s="657"/>
      <c r="CIW14" s="657"/>
      <c r="CIX14" s="659"/>
      <c r="CJA14" s="657"/>
      <c r="CJB14" s="657"/>
      <c r="CJC14" s="657"/>
      <c r="CJD14" s="657"/>
      <c r="CJE14" s="657"/>
      <c r="CJF14" s="657"/>
      <c r="CJG14" s="659"/>
      <c r="CJJ14" s="657"/>
      <c r="CJK14" s="657"/>
      <c r="CJL14" s="657"/>
      <c r="CJM14" s="657"/>
      <c r="CJN14" s="657"/>
      <c r="CJO14" s="657"/>
      <c r="CJP14" s="659"/>
      <c r="CJS14" s="657"/>
      <c r="CJT14" s="657"/>
      <c r="CJU14" s="657"/>
      <c r="CJV14" s="657"/>
      <c r="CJW14" s="657"/>
      <c r="CJX14" s="657"/>
      <c r="CJY14" s="659"/>
      <c r="CKB14" s="657"/>
      <c r="CKC14" s="657"/>
      <c r="CKD14" s="657"/>
      <c r="CKE14" s="657"/>
      <c r="CKF14" s="657"/>
      <c r="CKG14" s="657"/>
      <c r="CKH14" s="659"/>
      <c r="CKK14" s="657"/>
      <c r="CKL14" s="657"/>
      <c r="CKM14" s="657"/>
      <c r="CKN14" s="657"/>
      <c r="CKO14" s="657"/>
      <c r="CKP14" s="657"/>
      <c r="CKQ14" s="659"/>
      <c r="CKT14" s="657"/>
      <c r="CKU14" s="657"/>
      <c r="CKV14" s="657"/>
      <c r="CKW14" s="657"/>
      <c r="CKX14" s="657"/>
      <c r="CKY14" s="657"/>
      <c r="CKZ14" s="659"/>
      <c r="CLC14" s="657"/>
      <c r="CLD14" s="657"/>
      <c r="CLE14" s="657"/>
      <c r="CLF14" s="657"/>
      <c r="CLG14" s="657"/>
      <c r="CLH14" s="657"/>
      <c r="CLI14" s="659"/>
      <c r="CLL14" s="657"/>
      <c r="CLM14" s="657"/>
      <c r="CLN14" s="657"/>
      <c r="CLO14" s="657"/>
      <c r="CLP14" s="657"/>
      <c r="CLQ14" s="657"/>
      <c r="CLR14" s="659"/>
      <c r="CLU14" s="657"/>
      <c r="CLV14" s="657"/>
      <c r="CLW14" s="657"/>
      <c r="CLX14" s="657"/>
      <c r="CLY14" s="657"/>
      <c r="CLZ14" s="657"/>
      <c r="CMA14" s="659"/>
      <c r="CMD14" s="657"/>
      <c r="CME14" s="657"/>
      <c r="CMF14" s="657"/>
      <c r="CMG14" s="657"/>
      <c r="CMH14" s="657"/>
      <c r="CMI14" s="657"/>
      <c r="CMJ14" s="659"/>
      <c r="CMM14" s="657"/>
      <c r="CMN14" s="657"/>
      <c r="CMO14" s="657"/>
      <c r="CMP14" s="657"/>
      <c r="CMQ14" s="657"/>
      <c r="CMR14" s="657"/>
      <c r="CMS14" s="659"/>
      <c r="CMV14" s="657"/>
      <c r="CMW14" s="657"/>
      <c r="CMX14" s="657"/>
      <c r="CMY14" s="657"/>
      <c r="CMZ14" s="657"/>
      <c r="CNA14" s="657"/>
      <c r="CNB14" s="659"/>
      <c r="CNE14" s="657"/>
      <c r="CNF14" s="657"/>
      <c r="CNG14" s="657"/>
      <c r="CNH14" s="657"/>
      <c r="CNI14" s="657"/>
      <c r="CNJ14" s="657"/>
      <c r="CNK14" s="659"/>
      <c r="CNN14" s="657"/>
      <c r="CNO14" s="657"/>
      <c r="CNP14" s="657"/>
      <c r="CNQ14" s="657"/>
      <c r="CNR14" s="657"/>
      <c r="CNS14" s="657"/>
      <c r="CNT14" s="659"/>
      <c r="CNW14" s="657"/>
      <c r="CNX14" s="657"/>
      <c r="CNY14" s="657"/>
      <c r="CNZ14" s="657"/>
      <c r="COA14" s="657"/>
      <c r="COB14" s="657"/>
      <c r="COC14" s="659"/>
      <c r="COF14" s="657"/>
      <c r="COG14" s="657"/>
      <c r="COH14" s="657"/>
      <c r="COI14" s="657"/>
      <c r="COJ14" s="657"/>
      <c r="COK14" s="657"/>
      <c r="COL14" s="659"/>
      <c r="COO14" s="657"/>
      <c r="COP14" s="657"/>
      <c r="COQ14" s="657"/>
      <c r="COR14" s="657"/>
      <c r="COS14" s="657"/>
      <c r="COT14" s="657"/>
      <c r="COU14" s="659"/>
      <c r="COX14" s="657"/>
      <c r="COY14" s="657"/>
      <c r="COZ14" s="657"/>
      <c r="CPA14" s="657"/>
      <c r="CPB14" s="657"/>
      <c r="CPC14" s="657"/>
      <c r="CPD14" s="659"/>
      <c r="CPG14" s="657"/>
      <c r="CPH14" s="657"/>
      <c r="CPI14" s="657"/>
      <c r="CPJ14" s="657"/>
      <c r="CPK14" s="657"/>
      <c r="CPL14" s="657"/>
      <c r="CPM14" s="659"/>
      <c r="CPP14" s="657"/>
      <c r="CPQ14" s="657"/>
      <c r="CPR14" s="657"/>
      <c r="CPS14" s="657"/>
      <c r="CPT14" s="657"/>
      <c r="CPU14" s="657"/>
      <c r="CPV14" s="659"/>
      <c r="CPY14" s="657"/>
      <c r="CPZ14" s="657"/>
      <c r="CQA14" s="657"/>
      <c r="CQB14" s="657"/>
      <c r="CQC14" s="657"/>
      <c r="CQD14" s="657"/>
      <c r="CQE14" s="659"/>
      <c r="CQH14" s="657"/>
      <c r="CQI14" s="657"/>
      <c r="CQJ14" s="657"/>
      <c r="CQK14" s="657"/>
      <c r="CQL14" s="657"/>
      <c r="CQM14" s="657"/>
      <c r="CQN14" s="659"/>
      <c r="CQQ14" s="657"/>
      <c r="CQR14" s="657"/>
      <c r="CQS14" s="657"/>
      <c r="CQT14" s="657"/>
      <c r="CQU14" s="657"/>
      <c r="CQV14" s="657"/>
      <c r="CQW14" s="659"/>
      <c r="CQZ14" s="657"/>
      <c r="CRA14" s="657"/>
      <c r="CRB14" s="657"/>
      <c r="CRC14" s="657"/>
      <c r="CRD14" s="657"/>
      <c r="CRE14" s="657"/>
      <c r="CRF14" s="659"/>
      <c r="CRI14" s="657"/>
      <c r="CRJ14" s="657"/>
      <c r="CRK14" s="657"/>
      <c r="CRL14" s="657"/>
      <c r="CRM14" s="657"/>
      <c r="CRN14" s="657"/>
      <c r="CRO14" s="659"/>
      <c r="CRR14" s="657"/>
      <c r="CRS14" s="657"/>
      <c r="CRT14" s="657"/>
      <c r="CRU14" s="657"/>
      <c r="CRV14" s="657"/>
      <c r="CRW14" s="657"/>
      <c r="CRX14" s="659"/>
      <c r="CSA14" s="657"/>
      <c r="CSB14" s="657"/>
      <c r="CSC14" s="657"/>
      <c r="CSD14" s="657"/>
      <c r="CSE14" s="657"/>
      <c r="CSF14" s="657"/>
      <c r="CSG14" s="659"/>
      <c r="CSJ14" s="657"/>
      <c r="CSK14" s="657"/>
      <c r="CSL14" s="657"/>
      <c r="CSM14" s="657"/>
      <c r="CSN14" s="657"/>
      <c r="CSO14" s="657"/>
      <c r="CSP14" s="659"/>
      <c r="CSS14" s="657"/>
      <c r="CST14" s="657"/>
      <c r="CSU14" s="657"/>
      <c r="CSV14" s="657"/>
      <c r="CSW14" s="657"/>
      <c r="CSX14" s="657"/>
      <c r="CSY14" s="659"/>
      <c r="CTB14" s="657"/>
      <c r="CTC14" s="657"/>
      <c r="CTD14" s="657"/>
      <c r="CTE14" s="657"/>
      <c r="CTF14" s="657"/>
      <c r="CTG14" s="657"/>
      <c r="CTH14" s="659"/>
      <c r="CTK14" s="657"/>
      <c r="CTL14" s="657"/>
      <c r="CTM14" s="657"/>
      <c r="CTN14" s="657"/>
      <c r="CTO14" s="657"/>
      <c r="CTP14" s="657"/>
      <c r="CTQ14" s="659"/>
      <c r="CTT14" s="657"/>
      <c r="CTU14" s="657"/>
      <c r="CTV14" s="657"/>
      <c r="CTW14" s="657"/>
      <c r="CTX14" s="657"/>
      <c r="CTY14" s="657"/>
      <c r="CTZ14" s="659"/>
      <c r="CUC14" s="657"/>
      <c r="CUD14" s="657"/>
      <c r="CUE14" s="657"/>
      <c r="CUF14" s="657"/>
      <c r="CUG14" s="657"/>
      <c r="CUH14" s="657"/>
      <c r="CUI14" s="659"/>
      <c r="CUL14" s="657"/>
      <c r="CUM14" s="657"/>
      <c r="CUN14" s="657"/>
      <c r="CUO14" s="657"/>
      <c r="CUP14" s="657"/>
      <c r="CUQ14" s="657"/>
      <c r="CUR14" s="659"/>
      <c r="CUU14" s="657"/>
      <c r="CUV14" s="657"/>
      <c r="CUW14" s="657"/>
      <c r="CUX14" s="657"/>
      <c r="CUY14" s="657"/>
      <c r="CUZ14" s="657"/>
      <c r="CVA14" s="659"/>
      <c r="CVD14" s="657"/>
      <c r="CVE14" s="657"/>
      <c r="CVF14" s="657"/>
      <c r="CVG14" s="657"/>
      <c r="CVH14" s="657"/>
      <c r="CVI14" s="657"/>
      <c r="CVJ14" s="659"/>
      <c r="CVM14" s="657"/>
      <c r="CVN14" s="657"/>
      <c r="CVO14" s="657"/>
      <c r="CVP14" s="657"/>
      <c r="CVQ14" s="657"/>
      <c r="CVR14" s="657"/>
      <c r="CVS14" s="659"/>
      <c r="CVV14" s="657"/>
      <c r="CVW14" s="657"/>
      <c r="CVX14" s="657"/>
      <c r="CVY14" s="657"/>
      <c r="CVZ14" s="657"/>
      <c r="CWA14" s="657"/>
      <c r="CWB14" s="659"/>
      <c r="CWE14" s="657"/>
      <c r="CWF14" s="657"/>
      <c r="CWG14" s="657"/>
      <c r="CWH14" s="657"/>
      <c r="CWI14" s="657"/>
      <c r="CWJ14" s="657"/>
      <c r="CWK14" s="659"/>
      <c r="CWN14" s="657"/>
      <c r="CWO14" s="657"/>
      <c r="CWP14" s="657"/>
      <c r="CWQ14" s="657"/>
      <c r="CWR14" s="657"/>
      <c r="CWS14" s="657"/>
      <c r="CWT14" s="659"/>
      <c r="CWW14" s="657"/>
      <c r="CWX14" s="657"/>
      <c r="CWY14" s="657"/>
      <c r="CWZ14" s="657"/>
      <c r="CXA14" s="657"/>
      <c r="CXB14" s="657"/>
      <c r="CXC14" s="659"/>
      <c r="CXF14" s="657"/>
      <c r="CXG14" s="657"/>
      <c r="CXH14" s="657"/>
      <c r="CXI14" s="657"/>
      <c r="CXJ14" s="657"/>
      <c r="CXK14" s="657"/>
      <c r="CXL14" s="659"/>
      <c r="CXO14" s="657"/>
      <c r="CXP14" s="657"/>
      <c r="CXQ14" s="657"/>
      <c r="CXR14" s="657"/>
      <c r="CXS14" s="657"/>
      <c r="CXT14" s="657"/>
      <c r="CXU14" s="659"/>
      <c r="CXX14" s="657"/>
      <c r="CXY14" s="657"/>
      <c r="CXZ14" s="657"/>
      <c r="CYA14" s="657"/>
      <c r="CYB14" s="657"/>
      <c r="CYC14" s="657"/>
      <c r="CYD14" s="659"/>
      <c r="CYG14" s="657"/>
      <c r="CYH14" s="657"/>
      <c r="CYI14" s="657"/>
      <c r="CYJ14" s="657"/>
      <c r="CYK14" s="657"/>
      <c r="CYL14" s="657"/>
      <c r="CYM14" s="659"/>
      <c r="CYP14" s="657"/>
      <c r="CYQ14" s="657"/>
      <c r="CYR14" s="657"/>
      <c r="CYS14" s="657"/>
      <c r="CYT14" s="657"/>
      <c r="CYU14" s="657"/>
      <c r="CYV14" s="659"/>
      <c r="CYY14" s="657"/>
      <c r="CYZ14" s="657"/>
      <c r="CZA14" s="657"/>
      <c r="CZB14" s="657"/>
      <c r="CZC14" s="657"/>
      <c r="CZD14" s="657"/>
      <c r="CZE14" s="659"/>
      <c r="CZH14" s="657"/>
      <c r="CZI14" s="657"/>
      <c r="CZJ14" s="657"/>
      <c r="CZK14" s="657"/>
      <c r="CZL14" s="657"/>
      <c r="CZM14" s="657"/>
      <c r="CZN14" s="659"/>
      <c r="CZQ14" s="657"/>
      <c r="CZR14" s="657"/>
      <c r="CZS14" s="657"/>
      <c r="CZT14" s="657"/>
      <c r="CZU14" s="657"/>
      <c r="CZV14" s="657"/>
      <c r="CZW14" s="659"/>
      <c r="CZZ14" s="657"/>
      <c r="DAA14" s="657"/>
      <c r="DAB14" s="657"/>
      <c r="DAC14" s="657"/>
      <c r="DAD14" s="657"/>
      <c r="DAE14" s="657"/>
      <c r="DAF14" s="659"/>
      <c r="DAI14" s="657"/>
      <c r="DAJ14" s="657"/>
      <c r="DAK14" s="657"/>
      <c r="DAL14" s="657"/>
      <c r="DAM14" s="657"/>
      <c r="DAN14" s="657"/>
      <c r="DAO14" s="659"/>
      <c r="DAR14" s="657"/>
      <c r="DAS14" s="657"/>
      <c r="DAT14" s="657"/>
      <c r="DAU14" s="657"/>
      <c r="DAV14" s="657"/>
      <c r="DAW14" s="657"/>
      <c r="DAX14" s="659"/>
      <c r="DBA14" s="657"/>
      <c r="DBB14" s="657"/>
      <c r="DBC14" s="657"/>
      <c r="DBD14" s="657"/>
      <c r="DBE14" s="657"/>
      <c r="DBF14" s="657"/>
      <c r="DBG14" s="659"/>
      <c r="DBJ14" s="657"/>
      <c r="DBK14" s="657"/>
      <c r="DBL14" s="657"/>
      <c r="DBM14" s="657"/>
      <c r="DBN14" s="657"/>
      <c r="DBO14" s="657"/>
      <c r="DBP14" s="659"/>
      <c r="DBS14" s="657"/>
      <c r="DBT14" s="657"/>
      <c r="DBU14" s="657"/>
      <c r="DBV14" s="657"/>
      <c r="DBW14" s="657"/>
      <c r="DBX14" s="657"/>
      <c r="DBY14" s="659"/>
      <c r="DCB14" s="657"/>
      <c r="DCC14" s="657"/>
      <c r="DCD14" s="657"/>
      <c r="DCE14" s="657"/>
      <c r="DCF14" s="657"/>
      <c r="DCG14" s="657"/>
      <c r="DCH14" s="659"/>
      <c r="DCK14" s="657"/>
      <c r="DCL14" s="657"/>
      <c r="DCM14" s="657"/>
      <c r="DCN14" s="657"/>
      <c r="DCO14" s="657"/>
      <c r="DCP14" s="657"/>
      <c r="DCQ14" s="659"/>
      <c r="DCT14" s="657"/>
      <c r="DCU14" s="657"/>
      <c r="DCV14" s="657"/>
      <c r="DCW14" s="657"/>
      <c r="DCX14" s="657"/>
      <c r="DCY14" s="657"/>
      <c r="DCZ14" s="659"/>
      <c r="DDC14" s="657"/>
      <c r="DDD14" s="657"/>
      <c r="DDE14" s="657"/>
      <c r="DDF14" s="657"/>
      <c r="DDG14" s="657"/>
      <c r="DDH14" s="657"/>
      <c r="DDI14" s="659"/>
      <c r="DDL14" s="657"/>
      <c r="DDM14" s="657"/>
      <c r="DDN14" s="657"/>
      <c r="DDO14" s="657"/>
      <c r="DDP14" s="657"/>
      <c r="DDQ14" s="657"/>
      <c r="DDR14" s="659"/>
      <c r="DDU14" s="657"/>
      <c r="DDV14" s="657"/>
      <c r="DDW14" s="657"/>
      <c r="DDX14" s="657"/>
      <c r="DDY14" s="657"/>
      <c r="DDZ14" s="657"/>
      <c r="DEA14" s="659"/>
      <c r="DED14" s="657"/>
      <c r="DEE14" s="657"/>
      <c r="DEF14" s="657"/>
      <c r="DEG14" s="657"/>
      <c r="DEH14" s="657"/>
      <c r="DEI14" s="657"/>
      <c r="DEJ14" s="659"/>
      <c r="DEM14" s="657"/>
      <c r="DEN14" s="657"/>
      <c r="DEO14" s="657"/>
      <c r="DEP14" s="657"/>
      <c r="DEQ14" s="657"/>
      <c r="DER14" s="657"/>
      <c r="DES14" s="659"/>
      <c r="DEV14" s="657"/>
      <c r="DEW14" s="657"/>
      <c r="DEX14" s="657"/>
      <c r="DEY14" s="657"/>
      <c r="DEZ14" s="657"/>
      <c r="DFA14" s="657"/>
      <c r="DFB14" s="659"/>
      <c r="DFE14" s="657"/>
      <c r="DFF14" s="657"/>
      <c r="DFG14" s="657"/>
      <c r="DFH14" s="657"/>
      <c r="DFI14" s="657"/>
      <c r="DFJ14" s="657"/>
      <c r="DFK14" s="659"/>
      <c r="DFN14" s="657"/>
      <c r="DFO14" s="657"/>
      <c r="DFP14" s="657"/>
      <c r="DFQ14" s="657"/>
      <c r="DFR14" s="657"/>
      <c r="DFS14" s="657"/>
      <c r="DFT14" s="659"/>
      <c r="DFW14" s="657"/>
      <c r="DFX14" s="657"/>
      <c r="DFY14" s="657"/>
      <c r="DFZ14" s="657"/>
      <c r="DGA14" s="657"/>
      <c r="DGB14" s="657"/>
      <c r="DGC14" s="659"/>
      <c r="DGF14" s="657"/>
      <c r="DGG14" s="657"/>
      <c r="DGH14" s="657"/>
      <c r="DGI14" s="657"/>
      <c r="DGJ14" s="657"/>
      <c r="DGK14" s="657"/>
      <c r="DGL14" s="659"/>
      <c r="DGO14" s="657"/>
      <c r="DGP14" s="657"/>
      <c r="DGQ14" s="657"/>
      <c r="DGR14" s="657"/>
      <c r="DGS14" s="657"/>
      <c r="DGT14" s="657"/>
      <c r="DGU14" s="659"/>
      <c r="DGX14" s="657"/>
      <c r="DGY14" s="657"/>
      <c r="DGZ14" s="657"/>
      <c r="DHA14" s="657"/>
      <c r="DHB14" s="657"/>
      <c r="DHC14" s="657"/>
      <c r="DHD14" s="659"/>
      <c r="DHG14" s="657"/>
      <c r="DHH14" s="657"/>
      <c r="DHI14" s="657"/>
      <c r="DHJ14" s="657"/>
      <c r="DHK14" s="657"/>
      <c r="DHL14" s="657"/>
      <c r="DHM14" s="659"/>
      <c r="DHP14" s="657"/>
      <c r="DHQ14" s="657"/>
      <c r="DHR14" s="657"/>
      <c r="DHS14" s="657"/>
      <c r="DHT14" s="657"/>
      <c r="DHU14" s="657"/>
      <c r="DHV14" s="659"/>
      <c r="DHY14" s="657"/>
      <c r="DHZ14" s="657"/>
      <c r="DIA14" s="657"/>
      <c r="DIB14" s="657"/>
      <c r="DIC14" s="657"/>
      <c r="DID14" s="657"/>
      <c r="DIE14" s="659"/>
      <c r="DIH14" s="657"/>
      <c r="DII14" s="657"/>
      <c r="DIJ14" s="657"/>
      <c r="DIK14" s="657"/>
      <c r="DIL14" s="657"/>
      <c r="DIM14" s="657"/>
      <c r="DIN14" s="659"/>
      <c r="DIQ14" s="657"/>
      <c r="DIR14" s="657"/>
      <c r="DIS14" s="657"/>
      <c r="DIT14" s="657"/>
      <c r="DIU14" s="657"/>
      <c r="DIV14" s="657"/>
      <c r="DIW14" s="659"/>
      <c r="DIZ14" s="657"/>
      <c r="DJA14" s="657"/>
      <c r="DJB14" s="657"/>
      <c r="DJC14" s="657"/>
      <c r="DJD14" s="657"/>
      <c r="DJE14" s="657"/>
      <c r="DJF14" s="659"/>
      <c r="DJI14" s="657"/>
      <c r="DJJ14" s="657"/>
      <c r="DJK14" s="657"/>
      <c r="DJL14" s="657"/>
      <c r="DJM14" s="657"/>
      <c r="DJN14" s="657"/>
      <c r="DJO14" s="659"/>
      <c r="DJR14" s="657"/>
      <c r="DJS14" s="657"/>
      <c r="DJT14" s="657"/>
      <c r="DJU14" s="657"/>
      <c r="DJV14" s="657"/>
      <c r="DJW14" s="657"/>
      <c r="DJX14" s="659"/>
      <c r="DKA14" s="657"/>
      <c r="DKB14" s="657"/>
      <c r="DKC14" s="657"/>
      <c r="DKD14" s="657"/>
      <c r="DKE14" s="657"/>
      <c r="DKF14" s="657"/>
      <c r="DKG14" s="659"/>
      <c r="DKJ14" s="657"/>
      <c r="DKK14" s="657"/>
      <c r="DKL14" s="657"/>
      <c r="DKM14" s="657"/>
      <c r="DKN14" s="657"/>
      <c r="DKO14" s="657"/>
      <c r="DKP14" s="659"/>
      <c r="DKS14" s="657"/>
      <c r="DKT14" s="657"/>
      <c r="DKU14" s="657"/>
      <c r="DKV14" s="657"/>
      <c r="DKW14" s="657"/>
      <c r="DKX14" s="657"/>
      <c r="DKY14" s="659"/>
      <c r="DLB14" s="657"/>
      <c r="DLC14" s="657"/>
      <c r="DLD14" s="657"/>
      <c r="DLE14" s="657"/>
      <c r="DLF14" s="657"/>
      <c r="DLG14" s="657"/>
      <c r="DLH14" s="659"/>
      <c r="DLK14" s="657"/>
      <c r="DLL14" s="657"/>
      <c r="DLM14" s="657"/>
      <c r="DLN14" s="657"/>
      <c r="DLO14" s="657"/>
      <c r="DLP14" s="657"/>
      <c r="DLQ14" s="659"/>
      <c r="DLT14" s="657"/>
      <c r="DLU14" s="657"/>
      <c r="DLV14" s="657"/>
      <c r="DLW14" s="657"/>
      <c r="DLX14" s="657"/>
      <c r="DLY14" s="657"/>
      <c r="DLZ14" s="659"/>
      <c r="DMC14" s="657"/>
      <c r="DMD14" s="657"/>
      <c r="DME14" s="657"/>
      <c r="DMF14" s="657"/>
      <c r="DMG14" s="657"/>
      <c r="DMH14" s="657"/>
      <c r="DMI14" s="659"/>
      <c r="DML14" s="657"/>
      <c r="DMM14" s="657"/>
      <c r="DMN14" s="657"/>
      <c r="DMO14" s="657"/>
      <c r="DMP14" s="657"/>
      <c r="DMQ14" s="657"/>
      <c r="DMR14" s="659"/>
      <c r="DMU14" s="657"/>
      <c r="DMV14" s="657"/>
      <c r="DMW14" s="657"/>
      <c r="DMX14" s="657"/>
      <c r="DMY14" s="657"/>
      <c r="DMZ14" s="657"/>
      <c r="DNA14" s="659"/>
      <c r="DND14" s="657"/>
      <c r="DNE14" s="657"/>
      <c r="DNF14" s="657"/>
      <c r="DNG14" s="657"/>
      <c r="DNH14" s="657"/>
      <c r="DNI14" s="657"/>
      <c r="DNJ14" s="659"/>
      <c r="DNM14" s="657"/>
      <c r="DNN14" s="657"/>
      <c r="DNO14" s="657"/>
      <c r="DNP14" s="657"/>
      <c r="DNQ14" s="657"/>
      <c r="DNR14" s="657"/>
      <c r="DNS14" s="659"/>
      <c r="DNV14" s="657"/>
      <c r="DNW14" s="657"/>
      <c r="DNX14" s="657"/>
      <c r="DNY14" s="657"/>
      <c r="DNZ14" s="657"/>
      <c r="DOA14" s="657"/>
      <c r="DOB14" s="659"/>
      <c r="DOE14" s="657"/>
      <c r="DOF14" s="657"/>
      <c r="DOG14" s="657"/>
      <c r="DOH14" s="657"/>
      <c r="DOI14" s="657"/>
      <c r="DOJ14" s="657"/>
      <c r="DOK14" s="659"/>
      <c r="DON14" s="657"/>
      <c r="DOO14" s="657"/>
      <c r="DOP14" s="657"/>
      <c r="DOQ14" s="657"/>
      <c r="DOR14" s="657"/>
      <c r="DOS14" s="657"/>
      <c r="DOT14" s="659"/>
      <c r="DOW14" s="657"/>
      <c r="DOX14" s="657"/>
      <c r="DOY14" s="657"/>
      <c r="DOZ14" s="657"/>
      <c r="DPA14" s="657"/>
      <c r="DPB14" s="657"/>
      <c r="DPC14" s="659"/>
      <c r="DPF14" s="657"/>
      <c r="DPG14" s="657"/>
      <c r="DPH14" s="657"/>
      <c r="DPI14" s="657"/>
      <c r="DPJ14" s="657"/>
      <c r="DPK14" s="657"/>
      <c r="DPL14" s="659"/>
      <c r="DPO14" s="657"/>
      <c r="DPP14" s="657"/>
      <c r="DPQ14" s="657"/>
      <c r="DPR14" s="657"/>
      <c r="DPS14" s="657"/>
      <c r="DPT14" s="657"/>
      <c r="DPU14" s="659"/>
      <c r="DPX14" s="657"/>
      <c r="DPY14" s="657"/>
      <c r="DPZ14" s="657"/>
      <c r="DQA14" s="657"/>
      <c r="DQB14" s="657"/>
      <c r="DQC14" s="657"/>
      <c r="DQD14" s="659"/>
      <c r="DQG14" s="657"/>
      <c r="DQH14" s="657"/>
      <c r="DQI14" s="657"/>
      <c r="DQJ14" s="657"/>
      <c r="DQK14" s="657"/>
      <c r="DQL14" s="657"/>
      <c r="DQM14" s="659"/>
      <c r="DQP14" s="657"/>
      <c r="DQQ14" s="657"/>
      <c r="DQR14" s="657"/>
      <c r="DQS14" s="657"/>
      <c r="DQT14" s="657"/>
      <c r="DQU14" s="657"/>
      <c r="DQV14" s="659"/>
      <c r="DQY14" s="657"/>
      <c r="DQZ14" s="657"/>
      <c r="DRA14" s="657"/>
      <c r="DRB14" s="657"/>
      <c r="DRC14" s="657"/>
      <c r="DRD14" s="657"/>
      <c r="DRE14" s="659"/>
      <c r="DRH14" s="657"/>
      <c r="DRI14" s="657"/>
      <c r="DRJ14" s="657"/>
      <c r="DRK14" s="657"/>
      <c r="DRL14" s="657"/>
      <c r="DRM14" s="657"/>
      <c r="DRN14" s="659"/>
      <c r="DRQ14" s="657"/>
      <c r="DRR14" s="657"/>
      <c r="DRS14" s="657"/>
      <c r="DRT14" s="657"/>
      <c r="DRU14" s="657"/>
      <c r="DRV14" s="657"/>
      <c r="DRW14" s="659"/>
      <c r="DRZ14" s="657"/>
      <c r="DSA14" s="657"/>
      <c r="DSB14" s="657"/>
      <c r="DSC14" s="657"/>
      <c r="DSD14" s="657"/>
      <c r="DSE14" s="657"/>
      <c r="DSF14" s="659"/>
      <c r="DSI14" s="657"/>
      <c r="DSJ14" s="657"/>
      <c r="DSK14" s="657"/>
      <c r="DSL14" s="657"/>
      <c r="DSM14" s="657"/>
      <c r="DSN14" s="657"/>
      <c r="DSO14" s="659"/>
      <c r="DSR14" s="657"/>
      <c r="DSS14" s="657"/>
      <c r="DST14" s="657"/>
      <c r="DSU14" s="657"/>
      <c r="DSV14" s="657"/>
      <c r="DSW14" s="657"/>
      <c r="DSX14" s="659"/>
      <c r="DTA14" s="657"/>
      <c r="DTB14" s="657"/>
      <c r="DTC14" s="657"/>
      <c r="DTD14" s="657"/>
      <c r="DTE14" s="657"/>
      <c r="DTF14" s="657"/>
      <c r="DTG14" s="659"/>
      <c r="DTJ14" s="657"/>
      <c r="DTK14" s="657"/>
      <c r="DTL14" s="657"/>
      <c r="DTM14" s="657"/>
      <c r="DTN14" s="657"/>
      <c r="DTO14" s="657"/>
      <c r="DTP14" s="659"/>
      <c r="DTS14" s="657"/>
      <c r="DTT14" s="657"/>
      <c r="DTU14" s="657"/>
      <c r="DTV14" s="657"/>
      <c r="DTW14" s="657"/>
      <c r="DTX14" s="657"/>
      <c r="DTY14" s="659"/>
      <c r="DUB14" s="657"/>
      <c r="DUC14" s="657"/>
      <c r="DUD14" s="657"/>
      <c r="DUE14" s="657"/>
      <c r="DUF14" s="657"/>
      <c r="DUG14" s="657"/>
      <c r="DUH14" s="659"/>
      <c r="DUK14" s="657"/>
      <c r="DUL14" s="657"/>
      <c r="DUM14" s="657"/>
      <c r="DUN14" s="657"/>
      <c r="DUO14" s="657"/>
      <c r="DUP14" s="657"/>
      <c r="DUQ14" s="659"/>
      <c r="DUT14" s="657"/>
      <c r="DUU14" s="657"/>
      <c r="DUV14" s="657"/>
      <c r="DUW14" s="657"/>
      <c r="DUX14" s="657"/>
      <c r="DUY14" s="657"/>
      <c r="DUZ14" s="659"/>
      <c r="DVC14" s="657"/>
      <c r="DVD14" s="657"/>
      <c r="DVE14" s="657"/>
      <c r="DVF14" s="657"/>
      <c r="DVG14" s="657"/>
      <c r="DVH14" s="657"/>
      <c r="DVI14" s="659"/>
      <c r="DVL14" s="657"/>
      <c r="DVM14" s="657"/>
      <c r="DVN14" s="657"/>
      <c r="DVO14" s="657"/>
      <c r="DVP14" s="657"/>
      <c r="DVQ14" s="657"/>
      <c r="DVR14" s="659"/>
      <c r="DVU14" s="657"/>
      <c r="DVV14" s="657"/>
      <c r="DVW14" s="657"/>
      <c r="DVX14" s="657"/>
      <c r="DVY14" s="657"/>
      <c r="DVZ14" s="657"/>
      <c r="DWA14" s="659"/>
      <c r="DWD14" s="657"/>
      <c r="DWE14" s="657"/>
      <c r="DWF14" s="657"/>
      <c r="DWG14" s="657"/>
      <c r="DWH14" s="657"/>
      <c r="DWI14" s="657"/>
      <c r="DWJ14" s="659"/>
      <c r="DWM14" s="657"/>
      <c r="DWN14" s="657"/>
      <c r="DWO14" s="657"/>
      <c r="DWP14" s="657"/>
      <c r="DWQ14" s="657"/>
      <c r="DWR14" s="657"/>
      <c r="DWS14" s="659"/>
      <c r="DWV14" s="657"/>
      <c r="DWW14" s="657"/>
      <c r="DWX14" s="657"/>
      <c r="DWY14" s="657"/>
      <c r="DWZ14" s="657"/>
      <c r="DXA14" s="657"/>
      <c r="DXB14" s="659"/>
      <c r="DXE14" s="657"/>
      <c r="DXF14" s="657"/>
      <c r="DXG14" s="657"/>
      <c r="DXH14" s="657"/>
      <c r="DXI14" s="657"/>
      <c r="DXJ14" s="657"/>
      <c r="DXK14" s="659"/>
      <c r="DXN14" s="657"/>
      <c r="DXO14" s="657"/>
      <c r="DXP14" s="657"/>
      <c r="DXQ14" s="657"/>
      <c r="DXR14" s="657"/>
      <c r="DXS14" s="657"/>
      <c r="DXT14" s="659"/>
      <c r="DXW14" s="657"/>
      <c r="DXX14" s="657"/>
      <c r="DXY14" s="657"/>
      <c r="DXZ14" s="657"/>
      <c r="DYA14" s="657"/>
      <c r="DYB14" s="657"/>
      <c r="DYC14" s="659"/>
      <c r="DYF14" s="657"/>
      <c r="DYG14" s="657"/>
      <c r="DYH14" s="657"/>
      <c r="DYI14" s="657"/>
      <c r="DYJ14" s="657"/>
      <c r="DYK14" s="657"/>
      <c r="DYL14" s="659"/>
      <c r="DYO14" s="657"/>
      <c r="DYP14" s="657"/>
      <c r="DYQ14" s="657"/>
      <c r="DYR14" s="657"/>
      <c r="DYS14" s="657"/>
      <c r="DYT14" s="657"/>
      <c r="DYU14" s="659"/>
      <c r="DYX14" s="657"/>
      <c r="DYY14" s="657"/>
      <c r="DYZ14" s="657"/>
      <c r="DZA14" s="657"/>
      <c r="DZB14" s="657"/>
      <c r="DZC14" s="657"/>
      <c r="DZD14" s="659"/>
      <c r="DZG14" s="657"/>
      <c r="DZH14" s="657"/>
      <c r="DZI14" s="657"/>
      <c r="DZJ14" s="657"/>
      <c r="DZK14" s="657"/>
      <c r="DZL14" s="657"/>
      <c r="DZM14" s="659"/>
      <c r="DZP14" s="657"/>
      <c r="DZQ14" s="657"/>
      <c r="DZR14" s="657"/>
      <c r="DZS14" s="657"/>
      <c r="DZT14" s="657"/>
      <c r="DZU14" s="657"/>
      <c r="DZV14" s="659"/>
      <c r="DZY14" s="657"/>
      <c r="DZZ14" s="657"/>
      <c r="EAA14" s="657"/>
      <c r="EAB14" s="657"/>
      <c r="EAC14" s="657"/>
      <c r="EAD14" s="657"/>
      <c r="EAE14" s="659"/>
      <c r="EAH14" s="657"/>
      <c r="EAI14" s="657"/>
      <c r="EAJ14" s="657"/>
      <c r="EAK14" s="657"/>
      <c r="EAL14" s="657"/>
      <c r="EAM14" s="657"/>
      <c r="EAN14" s="659"/>
      <c r="EAQ14" s="657"/>
      <c r="EAR14" s="657"/>
      <c r="EAS14" s="657"/>
      <c r="EAT14" s="657"/>
      <c r="EAU14" s="657"/>
      <c r="EAV14" s="657"/>
      <c r="EAW14" s="659"/>
      <c r="EAZ14" s="657"/>
      <c r="EBA14" s="657"/>
      <c r="EBB14" s="657"/>
      <c r="EBC14" s="657"/>
      <c r="EBD14" s="657"/>
      <c r="EBE14" s="657"/>
      <c r="EBF14" s="659"/>
      <c r="EBI14" s="657"/>
      <c r="EBJ14" s="657"/>
      <c r="EBK14" s="657"/>
      <c r="EBL14" s="657"/>
      <c r="EBM14" s="657"/>
      <c r="EBN14" s="657"/>
      <c r="EBO14" s="659"/>
      <c r="EBR14" s="657"/>
      <c r="EBS14" s="657"/>
      <c r="EBT14" s="657"/>
      <c r="EBU14" s="657"/>
      <c r="EBV14" s="657"/>
      <c r="EBW14" s="657"/>
      <c r="EBX14" s="659"/>
      <c r="ECA14" s="657"/>
      <c r="ECB14" s="657"/>
      <c r="ECC14" s="657"/>
      <c r="ECD14" s="657"/>
      <c r="ECE14" s="657"/>
      <c r="ECF14" s="657"/>
      <c r="ECG14" s="659"/>
      <c r="ECJ14" s="657"/>
      <c r="ECK14" s="657"/>
      <c r="ECL14" s="657"/>
      <c r="ECM14" s="657"/>
      <c r="ECN14" s="657"/>
      <c r="ECO14" s="657"/>
      <c r="ECP14" s="659"/>
      <c r="ECS14" s="657"/>
      <c r="ECT14" s="657"/>
      <c r="ECU14" s="657"/>
      <c r="ECV14" s="657"/>
      <c r="ECW14" s="657"/>
      <c r="ECX14" s="657"/>
      <c r="ECY14" s="659"/>
      <c r="EDB14" s="657"/>
      <c r="EDC14" s="657"/>
      <c r="EDD14" s="657"/>
      <c r="EDE14" s="657"/>
      <c r="EDF14" s="657"/>
      <c r="EDG14" s="657"/>
      <c r="EDH14" s="659"/>
      <c r="EDK14" s="657"/>
      <c r="EDL14" s="657"/>
      <c r="EDM14" s="657"/>
      <c r="EDN14" s="657"/>
      <c r="EDO14" s="657"/>
      <c r="EDP14" s="657"/>
      <c r="EDQ14" s="659"/>
      <c r="EDT14" s="657"/>
      <c r="EDU14" s="657"/>
      <c r="EDV14" s="657"/>
      <c r="EDW14" s="657"/>
      <c r="EDX14" s="657"/>
      <c r="EDY14" s="657"/>
      <c r="EDZ14" s="659"/>
      <c r="EEC14" s="657"/>
      <c r="EED14" s="657"/>
      <c r="EEE14" s="657"/>
      <c r="EEF14" s="657"/>
      <c r="EEG14" s="657"/>
      <c r="EEH14" s="657"/>
      <c r="EEI14" s="659"/>
      <c r="EEL14" s="657"/>
      <c r="EEM14" s="657"/>
      <c r="EEN14" s="657"/>
      <c r="EEO14" s="657"/>
      <c r="EEP14" s="657"/>
      <c r="EEQ14" s="657"/>
      <c r="EER14" s="659"/>
      <c r="EEU14" s="657"/>
      <c r="EEV14" s="657"/>
      <c r="EEW14" s="657"/>
      <c r="EEX14" s="657"/>
      <c r="EEY14" s="657"/>
      <c r="EEZ14" s="657"/>
      <c r="EFA14" s="659"/>
      <c r="EFD14" s="657"/>
      <c r="EFE14" s="657"/>
      <c r="EFF14" s="657"/>
      <c r="EFG14" s="657"/>
      <c r="EFH14" s="657"/>
      <c r="EFI14" s="657"/>
      <c r="EFJ14" s="659"/>
      <c r="EFM14" s="657"/>
      <c r="EFN14" s="657"/>
      <c r="EFO14" s="657"/>
      <c r="EFP14" s="657"/>
      <c r="EFQ14" s="657"/>
      <c r="EFR14" s="657"/>
      <c r="EFS14" s="659"/>
      <c r="EFV14" s="657"/>
      <c r="EFW14" s="657"/>
      <c r="EFX14" s="657"/>
      <c r="EFY14" s="657"/>
      <c r="EFZ14" s="657"/>
      <c r="EGA14" s="657"/>
      <c r="EGB14" s="659"/>
      <c r="EGE14" s="657"/>
      <c r="EGF14" s="657"/>
      <c r="EGG14" s="657"/>
      <c r="EGH14" s="657"/>
      <c r="EGI14" s="657"/>
      <c r="EGJ14" s="657"/>
      <c r="EGK14" s="659"/>
      <c r="EGN14" s="657"/>
      <c r="EGO14" s="657"/>
      <c r="EGP14" s="657"/>
      <c r="EGQ14" s="657"/>
      <c r="EGR14" s="657"/>
      <c r="EGS14" s="657"/>
      <c r="EGT14" s="659"/>
      <c r="EGW14" s="657"/>
      <c r="EGX14" s="657"/>
      <c r="EGY14" s="657"/>
      <c r="EGZ14" s="657"/>
      <c r="EHA14" s="657"/>
      <c r="EHB14" s="657"/>
      <c r="EHC14" s="659"/>
      <c r="EHF14" s="657"/>
      <c r="EHG14" s="657"/>
      <c r="EHH14" s="657"/>
      <c r="EHI14" s="657"/>
      <c r="EHJ14" s="657"/>
      <c r="EHK14" s="657"/>
      <c r="EHL14" s="659"/>
      <c r="EHO14" s="657"/>
      <c r="EHP14" s="657"/>
      <c r="EHQ14" s="657"/>
      <c r="EHR14" s="657"/>
      <c r="EHS14" s="657"/>
      <c r="EHT14" s="657"/>
      <c r="EHU14" s="659"/>
      <c r="EHX14" s="657"/>
      <c r="EHY14" s="657"/>
      <c r="EHZ14" s="657"/>
      <c r="EIA14" s="657"/>
      <c r="EIB14" s="657"/>
      <c r="EIC14" s="657"/>
      <c r="EID14" s="659"/>
      <c r="EIG14" s="657"/>
      <c r="EIH14" s="657"/>
      <c r="EII14" s="657"/>
      <c r="EIJ14" s="657"/>
      <c r="EIK14" s="657"/>
      <c r="EIL14" s="657"/>
      <c r="EIM14" s="659"/>
      <c r="EIP14" s="657"/>
      <c r="EIQ14" s="657"/>
      <c r="EIR14" s="657"/>
      <c r="EIS14" s="657"/>
      <c r="EIT14" s="657"/>
      <c r="EIU14" s="657"/>
      <c r="EIV14" s="659"/>
      <c r="EIY14" s="657"/>
      <c r="EIZ14" s="657"/>
      <c r="EJA14" s="657"/>
      <c r="EJB14" s="657"/>
      <c r="EJC14" s="657"/>
      <c r="EJD14" s="657"/>
      <c r="EJE14" s="659"/>
      <c r="EJH14" s="657"/>
      <c r="EJI14" s="657"/>
      <c r="EJJ14" s="657"/>
      <c r="EJK14" s="657"/>
      <c r="EJL14" s="657"/>
      <c r="EJM14" s="657"/>
      <c r="EJN14" s="659"/>
      <c r="EJQ14" s="657"/>
      <c r="EJR14" s="657"/>
      <c r="EJS14" s="657"/>
      <c r="EJT14" s="657"/>
      <c r="EJU14" s="657"/>
      <c r="EJV14" s="657"/>
      <c r="EJW14" s="659"/>
      <c r="EJZ14" s="657"/>
      <c r="EKA14" s="657"/>
      <c r="EKB14" s="657"/>
      <c r="EKC14" s="657"/>
      <c r="EKD14" s="657"/>
      <c r="EKE14" s="657"/>
      <c r="EKF14" s="659"/>
      <c r="EKI14" s="657"/>
      <c r="EKJ14" s="657"/>
      <c r="EKK14" s="657"/>
      <c r="EKL14" s="657"/>
      <c r="EKM14" s="657"/>
      <c r="EKN14" s="657"/>
      <c r="EKO14" s="659"/>
      <c r="EKR14" s="657"/>
      <c r="EKS14" s="657"/>
      <c r="EKT14" s="657"/>
      <c r="EKU14" s="657"/>
      <c r="EKV14" s="657"/>
      <c r="EKW14" s="657"/>
      <c r="EKX14" s="659"/>
      <c r="ELA14" s="657"/>
      <c r="ELB14" s="657"/>
      <c r="ELC14" s="657"/>
      <c r="ELD14" s="657"/>
      <c r="ELE14" s="657"/>
      <c r="ELF14" s="657"/>
      <c r="ELG14" s="659"/>
      <c r="ELJ14" s="657"/>
      <c r="ELK14" s="657"/>
      <c r="ELL14" s="657"/>
      <c r="ELM14" s="657"/>
      <c r="ELN14" s="657"/>
      <c r="ELO14" s="657"/>
      <c r="ELP14" s="659"/>
      <c r="ELS14" s="657"/>
      <c r="ELT14" s="657"/>
      <c r="ELU14" s="657"/>
      <c r="ELV14" s="657"/>
      <c r="ELW14" s="657"/>
      <c r="ELX14" s="657"/>
      <c r="ELY14" s="659"/>
      <c r="EMB14" s="657"/>
      <c r="EMC14" s="657"/>
      <c r="EMD14" s="657"/>
      <c r="EME14" s="657"/>
      <c r="EMF14" s="657"/>
      <c r="EMG14" s="657"/>
      <c r="EMH14" s="659"/>
      <c r="EMK14" s="657"/>
      <c r="EML14" s="657"/>
      <c r="EMM14" s="657"/>
      <c r="EMN14" s="657"/>
      <c r="EMO14" s="657"/>
      <c r="EMP14" s="657"/>
      <c r="EMQ14" s="659"/>
      <c r="EMT14" s="657"/>
      <c r="EMU14" s="657"/>
      <c r="EMV14" s="657"/>
      <c r="EMW14" s="657"/>
      <c r="EMX14" s="657"/>
      <c r="EMY14" s="657"/>
      <c r="EMZ14" s="659"/>
      <c r="ENC14" s="657"/>
      <c r="END14" s="657"/>
      <c r="ENE14" s="657"/>
      <c r="ENF14" s="657"/>
      <c r="ENG14" s="657"/>
      <c r="ENH14" s="657"/>
      <c r="ENI14" s="659"/>
      <c r="ENL14" s="657"/>
      <c r="ENM14" s="657"/>
      <c r="ENN14" s="657"/>
      <c r="ENO14" s="657"/>
      <c r="ENP14" s="657"/>
      <c r="ENQ14" s="657"/>
      <c r="ENR14" s="659"/>
      <c r="ENU14" s="657"/>
      <c r="ENV14" s="657"/>
      <c r="ENW14" s="657"/>
      <c r="ENX14" s="657"/>
      <c r="ENY14" s="657"/>
      <c r="ENZ14" s="657"/>
      <c r="EOA14" s="659"/>
      <c r="EOD14" s="657"/>
      <c r="EOE14" s="657"/>
      <c r="EOF14" s="657"/>
      <c r="EOG14" s="657"/>
      <c r="EOH14" s="657"/>
      <c r="EOI14" s="657"/>
      <c r="EOJ14" s="659"/>
      <c r="EOM14" s="657"/>
      <c r="EON14" s="657"/>
      <c r="EOO14" s="657"/>
      <c r="EOP14" s="657"/>
      <c r="EOQ14" s="657"/>
      <c r="EOR14" s="657"/>
      <c r="EOS14" s="659"/>
      <c r="EOV14" s="657"/>
      <c r="EOW14" s="657"/>
      <c r="EOX14" s="657"/>
      <c r="EOY14" s="657"/>
      <c r="EOZ14" s="657"/>
      <c r="EPA14" s="657"/>
      <c r="EPB14" s="659"/>
      <c r="EPE14" s="657"/>
      <c r="EPF14" s="657"/>
      <c r="EPG14" s="657"/>
      <c r="EPH14" s="657"/>
      <c r="EPI14" s="657"/>
      <c r="EPJ14" s="657"/>
      <c r="EPK14" s="659"/>
      <c r="EPN14" s="657"/>
      <c r="EPO14" s="657"/>
      <c r="EPP14" s="657"/>
      <c r="EPQ14" s="657"/>
      <c r="EPR14" s="657"/>
      <c r="EPS14" s="657"/>
      <c r="EPT14" s="659"/>
      <c r="EPW14" s="657"/>
      <c r="EPX14" s="657"/>
      <c r="EPY14" s="657"/>
      <c r="EPZ14" s="657"/>
      <c r="EQA14" s="657"/>
      <c r="EQB14" s="657"/>
      <c r="EQC14" s="659"/>
      <c r="EQF14" s="657"/>
      <c r="EQG14" s="657"/>
      <c r="EQH14" s="657"/>
      <c r="EQI14" s="657"/>
      <c r="EQJ14" s="657"/>
      <c r="EQK14" s="657"/>
      <c r="EQL14" s="659"/>
      <c r="EQO14" s="657"/>
      <c r="EQP14" s="657"/>
      <c r="EQQ14" s="657"/>
      <c r="EQR14" s="657"/>
      <c r="EQS14" s="657"/>
      <c r="EQT14" s="657"/>
      <c r="EQU14" s="659"/>
      <c r="EQX14" s="657"/>
      <c r="EQY14" s="657"/>
      <c r="EQZ14" s="657"/>
      <c r="ERA14" s="657"/>
      <c r="ERB14" s="657"/>
      <c r="ERC14" s="657"/>
      <c r="ERD14" s="659"/>
      <c r="ERG14" s="657"/>
      <c r="ERH14" s="657"/>
      <c r="ERI14" s="657"/>
      <c r="ERJ14" s="657"/>
      <c r="ERK14" s="657"/>
      <c r="ERL14" s="657"/>
      <c r="ERM14" s="659"/>
      <c r="ERP14" s="657"/>
      <c r="ERQ14" s="657"/>
      <c r="ERR14" s="657"/>
      <c r="ERS14" s="657"/>
      <c r="ERT14" s="657"/>
      <c r="ERU14" s="657"/>
      <c r="ERV14" s="659"/>
      <c r="ERY14" s="657"/>
      <c r="ERZ14" s="657"/>
      <c r="ESA14" s="657"/>
      <c r="ESB14" s="657"/>
      <c r="ESC14" s="657"/>
      <c r="ESD14" s="657"/>
      <c r="ESE14" s="659"/>
      <c r="ESH14" s="657"/>
      <c r="ESI14" s="657"/>
      <c r="ESJ14" s="657"/>
      <c r="ESK14" s="657"/>
      <c r="ESL14" s="657"/>
      <c r="ESM14" s="657"/>
      <c r="ESN14" s="659"/>
      <c r="ESQ14" s="657"/>
      <c r="ESR14" s="657"/>
      <c r="ESS14" s="657"/>
      <c r="EST14" s="657"/>
      <c r="ESU14" s="657"/>
      <c r="ESV14" s="657"/>
      <c r="ESW14" s="659"/>
      <c r="ESZ14" s="657"/>
      <c r="ETA14" s="657"/>
      <c r="ETB14" s="657"/>
      <c r="ETC14" s="657"/>
      <c r="ETD14" s="657"/>
      <c r="ETE14" s="657"/>
      <c r="ETF14" s="659"/>
      <c r="ETI14" s="657"/>
      <c r="ETJ14" s="657"/>
      <c r="ETK14" s="657"/>
      <c r="ETL14" s="657"/>
      <c r="ETM14" s="657"/>
      <c r="ETN14" s="657"/>
      <c r="ETO14" s="659"/>
      <c r="ETR14" s="657"/>
      <c r="ETS14" s="657"/>
      <c r="ETT14" s="657"/>
      <c r="ETU14" s="657"/>
      <c r="ETV14" s="657"/>
      <c r="ETW14" s="657"/>
      <c r="ETX14" s="659"/>
      <c r="EUA14" s="657"/>
      <c r="EUB14" s="657"/>
      <c r="EUC14" s="657"/>
      <c r="EUD14" s="657"/>
      <c r="EUE14" s="657"/>
      <c r="EUF14" s="657"/>
      <c r="EUG14" s="659"/>
      <c r="EUJ14" s="657"/>
      <c r="EUK14" s="657"/>
      <c r="EUL14" s="657"/>
      <c r="EUM14" s="657"/>
      <c r="EUN14" s="657"/>
      <c r="EUO14" s="657"/>
      <c r="EUP14" s="659"/>
      <c r="EUS14" s="657"/>
      <c r="EUT14" s="657"/>
      <c r="EUU14" s="657"/>
      <c r="EUV14" s="657"/>
      <c r="EUW14" s="657"/>
      <c r="EUX14" s="657"/>
      <c r="EUY14" s="659"/>
      <c r="EVB14" s="657"/>
      <c r="EVC14" s="657"/>
      <c r="EVD14" s="657"/>
      <c r="EVE14" s="657"/>
      <c r="EVF14" s="657"/>
      <c r="EVG14" s="657"/>
      <c r="EVH14" s="659"/>
      <c r="EVK14" s="657"/>
      <c r="EVL14" s="657"/>
      <c r="EVM14" s="657"/>
      <c r="EVN14" s="657"/>
      <c r="EVO14" s="657"/>
      <c r="EVP14" s="657"/>
      <c r="EVQ14" s="659"/>
      <c r="EVT14" s="657"/>
      <c r="EVU14" s="657"/>
      <c r="EVV14" s="657"/>
      <c r="EVW14" s="657"/>
      <c r="EVX14" s="657"/>
      <c r="EVY14" s="657"/>
      <c r="EVZ14" s="659"/>
      <c r="EWC14" s="657"/>
      <c r="EWD14" s="657"/>
      <c r="EWE14" s="657"/>
      <c r="EWF14" s="657"/>
      <c r="EWG14" s="657"/>
      <c r="EWH14" s="657"/>
      <c r="EWI14" s="659"/>
      <c r="EWL14" s="657"/>
      <c r="EWM14" s="657"/>
      <c r="EWN14" s="657"/>
      <c r="EWO14" s="657"/>
      <c r="EWP14" s="657"/>
      <c r="EWQ14" s="657"/>
      <c r="EWR14" s="659"/>
      <c r="EWU14" s="657"/>
      <c r="EWV14" s="657"/>
      <c r="EWW14" s="657"/>
      <c r="EWX14" s="657"/>
      <c r="EWY14" s="657"/>
      <c r="EWZ14" s="657"/>
      <c r="EXA14" s="659"/>
      <c r="EXD14" s="657"/>
      <c r="EXE14" s="657"/>
      <c r="EXF14" s="657"/>
      <c r="EXG14" s="657"/>
      <c r="EXH14" s="657"/>
      <c r="EXI14" s="657"/>
      <c r="EXJ14" s="659"/>
      <c r="EXM14" s="657"/>
      <c r="EXN14" s="657"/>
      <c r="EXO14" s="657"/>
      <c r="EXP14" s="657"/>
      <c r="EXQ14" s="657"/>
      <c r="EXR14" s="657"/>
      <c r="EXS14" s="659"/>
      <c r="EXV14" s="657"/>
      <c r="EXW14" s="657"/>
      <c r="EXX14" s="657"/>
      <c r="EXY14" s="657"/>
      <c r="EXZ14" s="657"/>
      <c r="EYA14" s="657"/>
      <c r="EYB14" s="659"/>
      <c r="EYE14" s="657"/>
      <c r="EYF14" s="657"/>
      <c r="EYG14" s="657"/>
      <c r="EYH14" s="657"/>
      <c r="EYI14" s="657"/>
      <c r="EYJ14" s="657"/>
      <c r="EYK14" s="659"/>
      <c r="EYN14" s="657"/>
      <c r="EYO14" s="657"/>
      <c r="EYP14" s="657"/>
      <c r="EYQ14" s="657"/>
      <c r="EYR14" s="657"/>
      <c r="EYS14" s="657"/>
      <c r="EYT14" s="659"/>
      <c r="EYW14" s="657"/>
      <c r="EYX14" s="657"/>
      <c r="EYY14" s="657"/>
      <c r="EYZ14" s="657"/>
      <c r="EZA14" s="657"/>
      <c r="EZB14" s="657"/>
      <c r="EZC14" s="659"/>
      <c r="EZF14" s="657"/>
      <c r="EZG14" s="657"/>
      <c r="EZH14" s="657"/>
      <c r="EZI14" s="657"/>
      <c r="EZJ14" s="657"/>
      <c r="EZK14" s="657"/>
      <c r="EZL14" s="659"/>
      <c r="EZO14" s="657"/>
      <c r="EZP14" s="657"/>
      <c r="EZQ14" s="657"/>
      <c r="EZR14" s="657"/>
      <c r="EZS14" s="657"/>
      <c r="EZT14" s="657"/>
      <c r="EZU14" s="659"/>
      <c r="EZX14" s="657"/>
      <c r="EZY14" s="657"/>
      <c r="EZZ14" s="657"/>
      <c r="FAA14" s="657"/>
      <c r="FAB14" s="657"/>
      <c r="FAC14" s="657"/>
      <c r="FAD14" s="659"/>
      <c r="FAG14" s="657"/>
      <c r="FAH14" s="657"/>
      <c r="FAI14" s="657"/>
      <c r="FAJ14" s="657"/>
      <c r="FAK14" s="657"/>
      <c r="FAL14" s="657"/>
      <c r="FAM14" s="659"/>
      <c r="FAP14" s="657"/>
      <c r="FAQ14" s="657"/>
      <c r="FAR14" s="657"/>
      <c r="FAS14" s="657"/>
      <c r="FAT14" s="657"/>
      <c r="FAU14" s="657"/>
      <c r="FAV14" s="659"/>
      <c r="FAY14" s="657"/>
      <c r="FAZ14" s="657"/>
      <c r="FBA14" s="657"/>
      <c r="FBB14" s="657"/>
      <c r="FBC14" s="657"/>
      <c r="FBD14" s="657"/>
      <c r="FBE14" s="659"/>
      <c r="FBH14" s="657"/>
      <c r="FBI14" s="657"/>
      <c r="FBJ14" s="657"/>
      <c r="FBK14" s="657"/>
      <c r="FBL14" s="657"/>
      <c r="FBM14" s="657"/>
      <c r="FBN14" s="659"/>
      <c r="FBQ14" s="657"/>
      <c r="FBR14" s="657"/>
      <c r="FBS14" s="657"/>
      <c r="FBT14" s="657"/>
      <c r="FBU14" s="657"/>
      <c r="FBV14" s="657"/>
      <c r="FBW14" s="659"/>
      <c r="FBZ14" s="657"/>
      <c r="FCA14" s="657"/>
      <c r="FCB14" s="657"/>
      <c r="FCC14" s="657"/>
      <c r="FCD14" s="657"/>
      <c r="FCE14" s="657"/>
      <c r="FCF14" s="659"/>
      <c r="FCI14" s="657"/>
      <c r="FCJ14" s="657"/>
      <c r="FCK14" s="657"/>
      <c r="FCL14" s="657"/>
      <c r="FCM14" s="657"/>
      <c r="FCN14" s="657"/>
      <c r="FCO14" s="659"/>
      <c r="FCR14" s="657"/>
      <c r="FCS14" s="657"/>
      <c r="FCT14" s="657"/>
      <c r="FCU14" s="657"/>
      <c r="FCV14" s="657"/>
      <c r="FCW14" s="657"/>
      <c r="FCX14" s="659"/>
      <c r="FDA14" s="657"/>
      <c r="FDB14" s="657"/>
      <c r="FDC14" s="657"/>
      <c r="FDD14" s="657"/>
      <c r="FDE14" s="657"/>
      <c r="FDF14" s="657"/>
      <c r="FDG14" s="659"/>
      <c r="FDJ14" s="657"/>
      <c r="FDK14" s="657"/>
      <c r="FDL14" s="657"/>
      <c r="FDM14" s="657"/>
      <c r="FDN14" s="657"/>
      <c r="FDO14" s="657"/>
      <c r="FDP14" s="659"/>
      <c r="FDS14" s="657"/>
      <c r="FDT14" s="657"/>
      <c r="FDU14" s="657"/>
      <c r="FDV14" s="657"/>
      <c r="FDW14" s="657"/>
      <c r="FDX14" s="657"/>
      <c r="FDY14" s="659"/>
      <c r="FEB14" s="657"/>
      <c r="FEC14" s="657"/>
      <c r="FED14" s="657"/>
      <c r="FEE14" s="657"/>
      <c r="FEF14" s="657"/>
      <c r="FEG14" s="657"/>
      <c r="FEH14" s="659"/>
      <c r="FEK14" s="657"/>
      <c r="FEL14" s="657"/>
      <c r="FEM14" s="657"/>
      <c r="FEN14" s="657"/>
      <c r="FEO14" s="657"/>
      <c r="FEP14" s="657"/>
      <c r="FEQ14" s="659"/>
      <c r="FET14" s="657"/>
      <c r="FEU14" s="657"/>
      <c r="FEV14" s="657"/>
      <c r="FEW14" s="657"/>
      <c r="FEX14" s="657"/>
      <c r="FEY14" s="657"/>
      <c r="FEZ14" s="659"/>
      <c r="FFC14" s="657"/>
      <c r="FFD14" s="657"/>
      <c r="FFE14" s="657"/>
      <c r="FFF14" s="657"/>
      <c r="FFG14" s="657"/>
      <c r="FFH14" s="657"/>
      <c r="FFI14" s="659"/>
      <c r="FFL14" s="657"/>
      <c r="FFM14" s="657"/>
      <c r="FFN14" s="657"/>
      <c r="FFO14" s="657"/>
      <c r="FFP14" s="657"/>
      <c r="FFQ14" s="657"/>
      <c r="FFR14" s="659"/>
      <c r="FFU14" s="657"/>
      <c r="FFV14" s="657"/>
      <c r="FFW14" s="657"/>
      <c r="FFX14" s="657"/>
      <c r="FFY14" s="657"/>
      <c r="FFZ14" s="657"/>
      <c r="FGA14" s="659"/>
      <c r="FGD14" s="657"/>
      <c r="FGE14" s="657"/>
      <c r="FGF14" s="657"/>
      <c r="FGG14" s="657"/>
      <c r="FGH14" s="657"/>
      <c r="FGI14" s="657"/>
      <c r="FGJ14" s="659"/>
      <c r="FGM14" s="657"/>
      <c r="FGN14" s="657"/>
      <c r="FGO14" s="657"/>
      <c r="FGP14" s="657"/>
      <c r="FGQ14" s="657"/>
      <c r="FGR14" s="657"/>
      <c r="FGS14" s="659"/>
      <c r="FGV14" s="657"/>
      <c r="FGW14" s="657"/>
      <c r="FGX14" s="657"/>
      <c r="FGY14" s="657"/>
      <c r="FGZ14" s="657"/>
      <c r="FHA14" s="657"/>
      <c r="FHB14" s="659"/>
      <c r="FHE14" s="657"/>
      <c r="FHF14" s="657"/>
      <c r="FHG14" s="657"/>
      <c r="FHH14" s="657"/>
      <c r="FHI14" s="657"/>
      <c r="FHJ14" s="657"/>
      <c r="FHK14" s="659"/>
      <c r="FHN14" s="657"/>
      <c r="FHO14" s="657"/>
      <c r="FHP14" s="657"/>
      <c r="FHQ14" s="657"/>
      <c r="FHR14" s="657"/>
      <c r="FHS14" s="657"/>
      <c r="FHT14" s="659"/>
      <c r="FHW14" s="657"/>
      <c r="FHX14" s="657"/>
      <c r="FHY14" s="657"/>
      <c r="FHZ14" s="657"/>
      <c r="FIA14" s="657"/>
      <c r="FIB14" s="657"/>
      <c r="FIC14" s="659"/>
      <c r="FIF14" s="657"/>
      <c r="FIG14" s="657"/>
      <c r="FIH14" s="657"/>
      <c r="FII14" s="657"/>
      <c r="FIJ14" s="657"/>
      <c r="FIK14" s="657"/>
      <c r="FIL14" s="659"/>
      <c r="FIO14" s="657"/>
      <c r="FIP14" s="657"/>
      <c r="FIQ14" s="657"/>
      <c r="FIR14" s="657"/>
      <c r="FIS14" s="657"/>
      <c r="FIT14" s="657"/>
      <c r="FIU14" s="659"/>
      <c r="FIX14" s="657"/>
      <c r="FIY14" s="657"/>
      <c r="FIZ14" s="657"/>
      <c r="FJA14" s="657"/>
      <c r="FJB14" s="657"/>
      <c r="FJC14" s="657"/>
      <c r="FJD14" s="659"/>
      <c r="FJG14" s="657"/>
      <c r="FJH14" s="657"/>
      <c r="FJI14" s="657"/>
      <c r="FJJ14" s="657"/>
      <c r="FJK14" s="657"/>
      <c r="FJL14" s="657"/>
      <c r="FJM14" s="659"/>
      <c r="FJP14" s="657"/>
      <c r="FJQ14" s="657"/>
      <c r="FJR14" s="657"/>
      <c r="FJS14" s="657"/>
      <c r="FJT14" s="657"/>
      <c r="FJU14" s="657"/>
      <c r="FJV14" s="659"/>
      <c r="FJY14" s="657"/>
      <c r="FJZ14" s="657"/>
      <c r="FKA14" s="657"/>
      <c r="FKB14" s="657"/>
      <c r="FKC14" s="657"/>
      <c r="FKD14" s="657"/>
      <c r="FKE14" s="659"/>
      <c r="FKH14" s="657"/>
      <c r="FKI14" s="657"/>
      <c r="FKJ14" s="657"/>
      <c r="FKK14" s="657"/>
      <c r="FKL14" s="657"/>
      <c r="FKM14" s="657"/>
      <c r="FKN14" s="659"/>
      <c r="FKQ14" s="657"/>
      <c r="FKR14" s="657"/>
      <c r="FKS14" s="657"/>
      <c r="FKT14" s="657"/>
      <c r="FKU14" s="657"/>
      <c r="FKV14" s="657"/>
      <c r="FKW14" s="659"/>
      <c r="FKZ14" s="657"/>
      <c r="FLA14" s="657"/>
      <c r="FLB14" s="657"/>
      <c r="FLC14" s="657"/>
      <c r="FLD14" s="657"/>
      <c r="FLE14" s="657"/>
      <c r="FLF14" s="659"/>
      <c r="FLI14" s="657"/>
      <c r="FLJ14" s="657"/>
      <c r="FLK14" s="657"/>
      <c r="FLL14" s="657"/>
      <c r="FLM14" s="657"/>
      <c r="FLN14" s="657"/>
      <c r="FLO14" s="659"/>
      <c r="FLR14" s="657"/>
      <c r="FLS14" s="657"/>
      <c r="FLT14" s="657"/>
      <c r="FLU14" s="657"/>
      <c r="FLV14" s="657"/>
      <c r="FLW14" s="657"/>
      <c r="FLX14" s="659"/>
      <c r="FMA14" s="657"/>
      <c r="FMB14" s="657"/>
      <c r="FMC14" s="657"/>
      <c r="FMD14" s="657"/>
      <c r="FME14" s="657"/>
      <c r="FMF14" s="657"/>
      <c r="FMG14" s="659"/>
      <c r="FMJ14" s="657"/>
      <c r="FMK14" s="657"/>
      <c r="FML14" s="657"/>
      <c r="FMM14" s="657"/>
      <c r="FMN14" s="657"/>
      <c r="FMO14" s="657"/>
      <c r="FMP14" s="659"/>
      <c r="FMS14" s="657"/>
      <c r="FMT14" s="657"/>
      <c r="FMU14" s="657"/>
      <c r="FMV14" s="657"/>
      <c r="FMW14" s="657"/>
      <c r="FMX14" s="657"/>
      <c r="FMY14" s="659"/>
      <c r="FNB14" s="657"/>
      <c r="FNC14" s="657"/>
      <c r="FND14" s="657"/>
      <c r="FNE14" s="657"/>
      <c r="FNF14" s="657"/>
      <c r="FNG14" s="657"/>
      <c r="FNH14" s="659"/>
      <c r="FNK14" s="657"/>
      <c r="FNL14" s="657"/>
      <c r="FNM14" s="657"/>
      <c r="FNN14" s="657"/>
      <c r="FNO14" s="657"/>
      <c r="FNP14" s="657"/>
      <c r="FNQ14" s="659"/>
      <c r="FNT14" s="657"/>
      <c r="FNU14" s="657"/>
      <c r="FNV14" s="657"/>
      <c r="FNW14" s="657"/>
      <c r="FNX14" s="657"/>
      <c r="FNY14" s="657"/>
      <c r="FNZ14" s="659"/>
      <c r="FOC14" s="657"/>
      <c r="FOD14" s="657"/>
      <c r="FOE14" s="657"/>
      <c r="FOF14" s="657"/>
      <c r="FOG14" s="657"/>
      <c r="FOH14" s="657"/>
      <c r="FOI14" s="659"/>
      <c r="FOL14" s="657"/>
      <c r="FOM14" s="657"/>
      <c r="FON14" s="657"/>
      <c r="FOO14" s="657"/>
      <c r="FOP14" s="657"/>
      <c r="FOQ14" s="657"/>
      <c r="FOR14" s="659"/>
      <c r="FOU14" s="657"/>
      <c r="FOV14" s="657"/>
      <c r="FOW14" s="657"/>
      <c r="FOX14" s="657"/>
      <c r="FOY14" s="657"/>
      <c r="FOZ14" s="657"/>
      <c r="FPA14" s="659"/>
      <c r="FPD14" s="657"/>
      <c r="FPE14" s="657"/>
      <c r="FPF14" s="657"/>
      <c r="FPG14" s="657"/>
      <c r="FPH14" s="657"/>
      <c r="FPI14" s="657"/>
      <c r="FPJ14" s="659"/>
      <c r="FPM14" s="657"/>
      <c r="FPN14" s="657"/>
      <c r="FPO14" s="657"/>
      <c r="FPP14" s="657"/>
      <c r="FPQ14" s="657"/>
      <c r="FPR14" s="657"/>
      <c r="FPS14" s="659"/>
      <c r="FPV14" s="657"/>
      <c r="FPW14" s="657"/>
      <c r="FPX14" s="657"/>
      <c r="FPY14" s="657"/>
      <c r="FPZ14" s="657"/>
      <c r="FQA14" s="657"/>
      <c r="FQB14" s="659"/>
      <c r="FQE14" s="657"/>
      <c r="FQF14" s="657"/>
      <c r="FQG14" s="657"/>
      <c r="FQH14" s="657"/>
      <c r="FQI14" s="657"/>
      <c r="FQJ14" s="657"/>
      <c r="FQK14" s="659"/>
      <c r="FQN14" s="657"/>
      <c r="FQO14" s="657"/>
      <c r="FQP14" s="657"/>
      <c r="FQQ14" s="657"/>
      <c r="FQR14" s="657"/>
      <c r="FQS14" s="657"/>
      <c r="FQT14" s="659"/>
      <c r="FQW14" s="657"/>
      <c r="FQX14" s="657"/>
      <c r="FQY14" s="657"/>
      <c r="FQZ14" s="657"/>
      <c r="FRA14" s="657"/>
      <c r="FRB14" s="657"/>
      <c r="FRC14" s="659"/>
      <c r="FRF14" s="657"/>
      <c r="FRG14" s="657"/>
      <c r="FRH14" s="657"/>
      <c r="FRI14" s="657"/>
      <c r="FRJ14" s="657"/>
      <c r="FRK14" s="657"/>
      <c r="FRL14" s="659"/>
      <c r="FRO14" s="657"/>
      <c r="FRP14" s="657"/>
      <c r="FRQ14" s="657"/>
      <c r="FRR14" s="657"/>
      <c r="FRS14" s="657"/>
      <c r="FRT14" s="657"/>
      <c r="FRU14" s="659"/>
      <c r="FRX14" s="657"/>
      <c r="FRY14" s="657"/>
      <c r="FRZ14" s="657"/>
      <c r="FSA14" s="657"/>
      <c r="FSB14" s="657"/>
      <c r="FSC14" s="657"/>
      <c r="FSD14" s="659"/>
      <c r="FSG14" s="657"/>
      <c r="FSH14" s="657"/>
      <c r="FSI14" s="657"/>
      <c r="FSJ14" s="657"/>
      <c r="FSK14" s="657"/>
      <c r="FSL14" s="657"/>
      <c r="FSM14" s="659"/>
      <c r="FSP14" s="657"/>
      <c r="FSQ14" s="657"/>
      <c r="FSR14" s="657"/>
      <c r="FSS14" s="657"/>
      <c r="FST14" s="657"/>
      <c r="FSU14" s="657"/>
      <c r="FSV14" s="659"/>
      <c r="FSY14" s="657"/>
      <c r="FSZ14" s="657"/>
      <c r="FTA14" s="657"/>
      <c r="FTB14" s="657"/>
      <c r="FTC14" s="657"/>
      <c r="FTD14" s="657"/>
      <c r="FTE14" s="659"/>
      <c r="FTH14" s="657"/>
      <c r="FTI14" s="657"/>
      <c r="FTJ14" s="657"/>
      <c r="FTK14" s="657"/>
      <c r="FTL14" s="657"/>
      <c r="FTM14" s="657"/>
      <c r="FTN14" s="659"/>
      <c r="FTQ14" s="657"/>
      <c r="FTR14" s="657"/>
      <c r="FTS14" s="657"/>
      <c r="FTT14" s="657"/>
      <c r="FTU14" s="657"/>
      <c r="FTV14" s="657"/>
      <c r="FTW14" s="659"/>
      <c r="FTZ14" s="657"/>
      <c r="FUA14" s="657"/>
      <c r="FUB14" s="657"/>
      <c r="FUC14" s="657"/>
      <c r="FUD14" s="657"/>
      <c r="FUE14" s="657"/>
      <c r="FUF14" s="659"/>
      <c r="FUI14" s="657"/>
      <c r="FUJ14" s="657"/>
      <c r="FUK14" s="657"/>
      <c r="FUL14" s="657"/>
      <c r="FUM14" s="657"/>
      <c r="FUN14" s="657"/>
      <c r="FUO14" s="659"/>
      <c r="FUR14" s="657"/>
      <c r="FUS14" s="657"/>
      <c r="FUT14" s="657"/>
      <c r="FUU14" s="657"/>
      <c r="FUV14" s="657"/>
      <c r="FUW14" s="657"/>
      <c r="FUX14" s="659"/>
      <c r="FVA14" s="657"/>
      <c r="FVB14" s="657"/>
      <c r="FVC14" s="657"/>
      <c r="FVD14" s="657"/>
      <c r="FVE14" s="657"/>
      <c r="FVF14" s="657"/>
      <c r="FVG14" s="659"/>
      <c r="FVJ14" s="657"/>
      <c r="FVK14" s="657"/>
      <c r="FVL14" s="657"/>
      <c r="FVM14" s="657"/>
      <c r="FVN14" s="657"/>
      <c r="FVO14" s="657"/>
      <c r="FVP14" s="659"/>
      <c r="FVS14" s="657"/>
      <c r="FVT14" s="657"/>
      <c r="FVU14" s="657"/>
      <c r="FVV14" s="657"/>
      <c r="FVW14" s="657"/>
      <c r="FVX14" s="657"/>
      <c r="FVY14" s="659"/>
      <c r="FWB14" s="657"/>
      <c r="FWC14" s="657"/>
      <c r="FWD14" s="657"/>
      <c r="FWE14" s="657"/>
      <c r="FWF14" s="657"/>
      <c r="FWG14" s="657"/>
      <c r="FWH14" s="659"/>
      <c r="FWK14" s="657"/>
      <c r="FWL14" s="657"/>
      <c r="FWM14" s="657"/>
      <c r="FWN14" s="657"/>
      <c r="FWO14" s="657"/>
      <c r="FWP14" s="657"/>
      <c r="FWQ14" s="659"/>
      <c r="FWT14" s="657"/>
      <c r="FWU14" s="657"/>
      <c r="FWV14" s="657"/>
      <c r="FWW14" s="657"/>
      <c r="FWX14" s="657"/>
      <c r="FWY14" s="657"/>
      <c r="FWZ14" s="659"/>
      <c r="FXC14" s="657"/>
      <c r="FXD14" s="657"/>
      <c r="FXE14" s="657"/>
      <c r="FXF14" s="657"/>
      <c r="FXG14" s="657"/>
      <c r="FXH14" s="657"/>
      <c r="FXI14" s="659"/>
      <c r="FXL14" s="657"/>
      <c r="FXM14" s="657"/>
      <c r="FXN14" s="657"/>
      <c r="FXO14" s="657"/>
      <c r="FXP14" s="657"/>
      <c r="FXQ14" s="657"/>
      <c r="FXR14" s="659"/>
      <c r="FXU14" s="657"/>
      <c r="FXV14" s="657"/>
      <c r="FXW14" s="657"/>
      <c r="FXX14" s="657"/>
      <c r="FXY14" s="657"/>
      <c r="FXZ14" s="657"/>
      <c r="FYA14" s="659"/>
      <c r="FYD14" s="657"/>
      <c r="FYE14" s="657"/>
      <c r="FYF14" s="657"/>
      <c r="FYG14" s="657"/>
      <c r="FYH14" s="657"/>
      <c r="FYI14" s="657"/>
      <c r="FYJ14" s="659"/>
      <c r="FYM14" s="657"/>
      <c r="FYN14" s="657"/>
      <c r="FYO14" s="657"/>
      <c r="FYP14" s="657"/>
      <c r="FYQ14" s="657"/>
      <c r="FYR14" s="657"/>
      <c r="FYS14" s="659"/>
      <c r="FYV14" s="657"/>
      <c r="FYW14" s="657"/>
      <c r="FYX14" s="657"/>
      <c r="FYY14" s="657"/>
      <c r="FYZ14" s="657"/>
      <c r="FZA14" s="657"/>
      <c r="FZB14" s="659"/>
      <c r="FZE14" s="657"/>
      <c r="FZF14" s="657"/>
      <c r="FZG14" s="657"/>
      <c r="FZH14" s="657"/>
      <c r="FZI14" s="657"/>
      <c r="FZJ14" s="657"/>
      <c r="FZK14" s="659"/>
      <c r="FZN14" s="657"/>
      <c r="FZO14" s="657"/>
      <c r="FZP14" s="657"/>
      <c r="FZQ14" s="657"/>
      <c r="FZR14" s="657"/>
      <c r="FZS14" s="657"/>
      <c r="FZT14" s="659"/>
      <c r="FZW14" s="657"/>
      <c r="FZX14" s="657"/>
      <c r="FZY14" s="657"/>
      <c r="FZZ14" s="657"/>
      <c r="GAA14" s="657"/>
      <c r="GAB14" s="657"/>
      <c r="GAC14" s="659"/>
      <c r="GAF14" s="657"/>
      <c r="GAG14" s="657"/>
      <c r="GAH14" s="657"/>
      <c r="GAI14" s="657"/>
      <c r="GAJ14" s="657"/>
      <c r="GAK14" s="657"/>
      <c r="GAL14" s="659"/>
      <c r="GAO14" s="657"/>
      <c r="GAP14" s="657"/>
      <c r="GAQ14" s="657"/>
      <c r="GAR14" s="657"/>
      <c r="GAS14" s="657"/>
      <c r="GAT14" s="657"/>
      <c r="GAU14" s="659"/>
      <c r="GAX14" s="657"/>
      <c r="GAY14" s="657"/>
      <c r="GAZ14" s="657"/>
      <c r="GBA14" s="657"/>
      <c r="GBB14" s="657"/>
      <c r="GBC14" s="657"/>
      <c r="GBD14" s="659"/>
      <c r="GBG14" s="657"/>
      <c r="GBH14" s="657"/>
      <c r="GBI14" s="657"/>
      <c r="GBJ14" s="657"/>
      <c r="GBK14" s="657"/>
      <c r="GBL14" s="657"/>
      <c r="GBM14" s="659"/>
      <c r="GBP14" s="657"/>
      <c r="GBQ14" s="657"/>
      <c r="GBR14" s="657"/>
      <c r="GBS14" s="657"/>
      <c r="GBT14" s="657"/>
      <c r="GBU14" s="657"/>
      <c r="GBV14" s="659"/>
      <c r="GBY14" s="657"/>
      <c r="GBZ14" s="657"/>
      <c r="GCA14" s="657"/>
      <c r="GCB14" s="657"/>
      <c r="GCC14" s="657"/>
      <c r="GCD14" s="657"/>
      <c r="GCE14" s="659"/>
      <c r="GCH14" s="657"/>
      <c r="GCI14" s="657"/>
      <c r="GCJ14" s="657"/>
      <c r="GCK14" s="657"/>
      <c r="GCL14" s="657"/>
      <c r="GCM14" s="657"/>
      <c r="GCN14" s="659"/>
      <c r="GCQ14" s="657"/>
      <c r="GCR14" s="657"/>
      <c r="GCS14" s="657"/>
      <c r="GCT14" s="657"/>
      <c r="GCU14" s="657"/>
      <c r="GCV14" s="657"/>
      <c r="GCW14" s="659"/>
      <c r="GCZ14" s="657"/>
      <c r="GDA14" s="657"/>
      <c r="GDB14" s="657"/>
      <c r="GDC14" s="657"/>
      <c r="GDD14" s="657"/>
      <c r="GDE14" s="657"/>
      <c r="GDF14" s="659"/>
      <c r="GDI14" s="657"/>
      <c r="GDJ14" s="657"/>
      <c r="GDK14" s="657"/>
      <c r="GDL14" s="657"/>
      <c r="GDM14" s="657"/>
      <c r="GDN14" s="657"/>
      <c r="GDO14" s="659"/>
      <c r="GDR14" s="657"/>
      <c r="GDS14" s="657"/>
      <c r="GDT14" s="657"/>
      <c r="GDU14" s="657"/>
      <c r="GDV14" s="657"/>
      <c r="GDW14" s="657"/>
      <c r="GDX14" s="659"/>
      <c r="GEA14" s="657"/>
      <c r="GEB14" s="657"/>
      <c r="GEC14" s="657"/>
      <c r="GED14" s="657"/>
      <c r="GEE14" s="657"/>
      <c r="GEF14" s="657"/>
      <c r="GEG14" s="659"/>
      <c r="GEJ14" s="657"/>
      <c r="GEK14" s="657"/>
      <c r="GEL14" s="657"/>
      <c r="GEM14" s="657"/>
      <c r="GEN14" s="657"/>
      <c r="GEO14" s="657"/>
      <c r="GEP14" s="659"/>
      <c r="GES14" s="657"/>
      <c r="GET14" s="657"/>
      <c r="GEU14" s="657"/>
      <c r="GEV14" s="657"/>
      <c r="GEW14" s="657"/>
      <c r="GEX14" s="657"/>
      <c r="GEY14" s="659"/>
      <c r="GFB14" s="657"/>
      <c r="GFC14" s="657"/>
      <c r="GFD14" s="657"/>
      <c r="GFE14" s="657"/>
      <c r="GFF14" s="657"/>
      <c r="GFG14" s="657"/>
      <c r="GFH14" s="659"/>
      <c r="GFK14" s="657"/>
      <c r="GFL14" s="657"/>
      <c r="GFM14" s="657"/>
      <c r="GFN14" s="657"/>
      <c r="GFO14" s="657"/>
      <c r="GFP14" s="657"/>
      <c r="GFQ14" s="659"/>
      <c r="GFT14" s="657"/>
      <c r="GFU14" s="657"/>
      <c r="GFV14" s="657"/>
      <c r="GFW14" s="657"/>
      <c r="GFX14" s="657"/>
      <c r="GFY14" s="657"/>
      <c r="GFZ14" s="659"/>
      <c r="GGC14" s="657"/>
      <c r="GGD14" s="657"/>
      <c r="GGE14" s="657"/>
      <c r="GGF14" s="657"/>
      <c r="GGG14" s="657"/>
      <c r="GGH14" s="657"/>
      <c r="GGI14" s="659"/>
      <c r="GGL14" s="657"/>
      <c r="GGM14" s="657"/>
      <c r="GGN14" s="657"/>
      <c r="GGO14" s="657"/>
      <c r="GGP14" s="657"/>
      <c r="GGQ14" s="657"/>
      <c r="GGR14" s="659"/>
      <c r="GGU14" s="657"/>
      <c r="GGV14" s="657"/>
      <c r="GGW14" s="657"/>
      <c r="GGX14" s="657"/>
      <c r="GGY14" s="657"/>
      <c r="GGZ14" s="657"/>
      <c r="GHA14" s="659"/>
      <c r="GHD14" s="657"/>
      <c r="GHE14" s="657"/>
      <c r="GHF14" s="657"/>
      <c r="GHG14" s="657"/>
      <c r="GHH14" s="657"/>
      <c r="GHI14" s="657"/>
      <c r="GHJ14" s="659"/>
      <c r="GHM14" s="657"/>
      <c r="GHN14" s="657"/>
      <c r="GHO14" s="657"/>
      <c r="GHP14" s="657"/>
      <c r="GHQ14" s="657"/>
      <c r="GHR14" s="657"/>
      <c r="GHS14" s="659"/>
      <c r="GHV14" s="657"/>
      <c r="GHW14" s="657"/>
      <c r="GHX14" s="657"/>
      <c r="GHY14" s="657"/>
      <c r="GHZ14" s="657"/>
      <c r="GIA14" s="657"/>
      <c r="GIB14" s="659"/>
      <c r="GIE14" s="657"/>
      <c r="GIF14" s="657"/>
      <c r="GIG14" s="657"/>
      <c r="GIH14" s="657"/>
      <c r="GII14" s="657"/>
      <c r="GIJ14" s="657"/>
      <c r="GIK14" s="659"/>
      <c r="GIN14" s="657"/>
      <c r="GIO14" s="657"/>
      <c r="GIP14" s="657"/>
      <c r="GIQ14" s="657"/>
      <c r="GIR14" s="657"/>
      <c r="GIS14" s="657"/>
      <c r="GIT14" s="659"/>
      <c r="GIW14" s="657"/>
      <c r="GIX14" s="657"/>
      <c r="GIY14" s="657"/>
      <c r="GIZ14" s="657"/>
      <c r="GJA14" s="657"/>
      <c r="GJB14" s="657"/>
      <c r="GJC14" s="659"/>
      <c r="GJF14" s="657"/>
      <c r="GJG14" s="657"/>
      <c r="GJH14" s="657"/>
      <c r="GJI14" s="657"/>
      <c r="GJJ14" s="657"/>
      <c r="GJK14" s="657"/>
      <c r="GJL14" s="659"/>
      <c r="GJO14" s="657"/>
      <c r="GJP14" s="657"/>
      <c r="GJQ14" s="657"/>
      <c r="GJR14" s="657"/>
      <c r="GJS14" s="657"/>
      <c r="GJT14" s="657"/>
      <c r="GJU14" s="659"/>
      <c r="GJX14" s="657"/>
      <c r="GJY14" s="657"/>
      <c r="GJZ14" s="657"/>
      <c r="GKA14" s="657"/>
      <c r="GKB14" s="657"/>
      <c r="GKC14" s="657"/>
      <c r="GKD14" s="659"/>
      <c r="GKG14" s="657"/>
      <c r="GKH14" s="657"/>
      <c r="GKI14" s="657"/>
      <c r="GKJ14" s="657"/>
      <c r="GKK14" s="657"/>
      <c r="GKL14" s="657"/>
      <c r="GKM14" s="659"/>
      <c r="GKP14" s="657"/>
      <c r="GKQ14" s="657"/>
      <c r="GKR14" s="657"/>
      <c r="GKS14" s="657"/>
      <c r="GKT14" s="657"/>
      <c r="GKU14" s="657"/>
      <c r="GKV14" s="659"/>
      <c r="GKY14" s="657"/>
      <c r="GKZ14" s="657"/>
      <c r="GLA14" s="657"/>
      <c r="GLB14" s="657"/>
      <c r="GLC14" s="657"/>
      <c r="GLD14" s="657"/>
      <c r="GLE14" s="659"/>
      <c r="GLH14" s="657"/>
      <c r="GLI14" s="657"/>
      <c r="GLJ14" s="657"/>
      <c r="GLK14" s="657"/>
      <c r="GLL14" s="657"/>
      <c r="GLM14" s="657"/>
      <c r="GLN14" s="659"/>
      <c r="GLQ14" s="657"/>
      <c r="GLR14" s="657"/>
      <c r="GLS14" s="657"/>
      <c r="GLT14" s="657"/>
      <c r="GLU14" s="657"/>
      <c r="GLV14" s="657"/>
      <c r="GLW14" s="659"/>
      <c r="GLZ14" s="657"/>
      <c r="GMA14" s="657"/>
      <c r="GMB14" s="657"/>
      <c r="GMC14" s="657"/>
      <c r="GMD14" s="657"/>
      <c r="GME14" s="657"/>
      <c r="GMF14" s="659"/>
      <c r="GMI14" s="657"/>
      <c r="GMJ14" s="657"/>
      <c r="GMK14" s="657"/>
      <c r="GML14" s="657"/>
      <c r="GMM14" s="657"/>
      <c r="GMN14" s="657"/>
      <c r="GMO14" s="659"/>
      <c r="GMR14" s="657"/>
      <c r="GMS14" s="657"/>
      <c r="GMT14" s="657"/>
      <c r="GMU14" s="657"/>
      <c r="GMV14" s="657"/>
      <c r="GMW14" s="657"/>
      <c r="GMX14" s="659"/>
      <c r="GNA14" s="657"/>
      <c r="GNB14" s="657"/>
      <c r="GNC14" s="657"/>
      <c r="GND14" s="657"/>
      <c r="GNE14" s="657"/>
      <c r="GNF14" s="657"/>
      <c r="GNG14" s="659"/>
      <c r="GNJ14" s="657"/>
      <c r="GNK14" s="657"/>
      <c r="GNL14" s="657"/>
      <c r="GNM14" s="657"/>
      <c r="GNN14" s="657"/>
      <c r="GNO14" s="657"/>
      <c r="GNP14" s="659"/>
      <c r="GNS14" s="657"/>
      <c r="GNT14" s="657"/>
      <c r="GNU14" s="657"/>
      <c r="GNV14" s="657"/>
      <c r="GNW14" s="657"/>
      <c r="GNX14" s="657"/>
      <c r="GNY14" s="659"/>
      <c r="GOB14" s="657"/>
      <c r="GOC14" s="657"/>
      <c r="GOD14" s="657"/>
      <c r="GOE14" s="657"/>
      <c r="GOF14" s="657"/>
      <c r="GOG14" s="657"/>
      <c r="GOH14" s="659"/>
      <c r="GOK14" s="657"/>
      <c r="GOL14" s="657"/>
      <c r="GOM14" s="657"/>
      <c r="GON14" s="657"/>
      <c r="GOO14" s="657"/>
      <c r="GOP14" s="657"/>
      <c r="GOQ14" s="659"/>
      <c r="GOT14" s="657"/>
      <c r="GOU14" s="657"/>
      <c r="GOV14" s="657"/>
      <c r="GOW14" s="657"/>
      <c r="GOX14" s="657"/>
      <c r="GOY14" s="657"/>
      <c r="GOZ14" s="659"/>
      <c r="GPC14" s="657"/>
      <c r="GPD14" s="657"/>
      <c r="GPE14" s="657"/>
      <c r="GPF14" s="657"/>
      <c r="GPG14" s="657"/>
      <c r="GPH14" s="657"/>
      <c r="GPI14" s="659"/>
      <c r="GPL14" s="657"/>
      <c r="GPM14" s="657"/>
      <c r="GPN14" s="657"/>
      <c r="GPO14" s="657"/>
      <c r="GPP14" s="657"/>
      <c r="GPQ14" s="657"/>
      <c r="GPR14" s="659"/>
      <c r="GPU14" s="657"/>
      <c r="GPV14" s="657"/>
      <c r="GPW14" s="657"/>
      <c r="GPX14" s="657"/>
      <c r="GPY14" s="657"/>
      <c r="GPZ14" s="657"/>
      <c r="GQA14" s="659"/>
      <c r="GQD14" s="657"/>
      <c r="GQE14" s="657"/>
      <c r="GQF14" s="657"/>
      <c r="GQG14" s="657"/>
      <c r="GQH14" s="657"/>
      <c r="GQI14" s="657"/>
      <c r="GQJ14" s="659"/>
      <c r="GQM14" s="657"/>
      <c r="GQN14" s="657"/>
      <c r="GQO14" s="657"/>
      <c r="GQP14" s="657"/>
      <c r="GQQ14" s="657"/>
      <c r="GQR14" s="657"/>
      <c r="GQS14" s="659"/>
      <c r="GQV14" s="657"/>
      <c r="GQW14" s="657"/>
      <c r="GQX14" s="657"/>
      <c r="GQY14" s="657"/>
      <c r="GQZ14" s="657"/>
      <c r="GRA14" s="657"/>
      <c r="GRB14" s="659"/>
      <c r="GRE14" s="657"/>
      <c r="GRF14" s="657"/>
      <c r="GRG14" s="657"/>
      <c r="GRH14" s="657"/>
      <c r="GRI14" s="657"/>
      <c r="GRJ14" s="657"/>
      <c r="GRK14" s="659"/>
      <c r="GRN14" s="657"/>
      <c r="GRO14" s="657"/>
      <c r="GRP14" s="657"/>
      <c r="GRQ14" s="657"/>
      <c r="GRR14" s="657"/>
      <c r="GRS14" s="657"/>
      <c r="GRT14" s="659"/>
      <c r="GRW14" s="657"/>
      <c r="GRX14" s="657"/>
      <c r="GRY14" s="657"/>
      <c r="GRZ14" s="657"/>
      <c r="GSA14" s="657"/>
      <c r="GSB14" s="657"/>
      <c r="GSC14" s="659"/>
      <c r="GSF14" s="657"/>
      <c r="GSG14" s="657"/>
      <c r="GSH14" s="657"/>
      <c r="GSI14" s="657"/>
      <c r="GSJ14" s="657"/>
      <c r="GSK14" s="657"/>
      <c r="GSL14" s="659"/>
      <c r="GSO14" s="657"/>
      <c r="GSP14" s="657"/>
      <c r="GSQ14" s="657"/>
      <c r="GSR14" s="657"/>
      <c r="GSS14" s="657"/>
      <c r="GST14" s="657"/>
      <c r="GSU14" s="659"/>
      <c r="GSX14" s="657"/>
      <c r="GSY14" s="657"/>
      <c r="GSZ14" s="657"/>
      <c r="GTA14" s="657"/>
      <c r="GTB14" s="657"/>
      <c r="GTC14" s="657"/>
      <c r="GTD14" s="659"/>
      <c r="GTG14" s="657"/>
      <c r="GTH14" s="657"/>
      <c r="GTI14" s="657"/>
      <c r="GTJ14" s="657"/>
      <c r="GTK14" s="657"/>
      <c r="GTL14" s="657"/>
      <c r="GTM14" s="659"/>
      <c r="GTP14" s="657"/>
      <c r="GTQ14" s="657"/>
      <c r="GTR14" s="657"/>
      <c r="GTS14" s="657"/>
      <c r="GTT14" s="657"/>
      <c r="GTU14" s="657"/>
      <c r="GTV14" s="659"/>
      <c r="GTY14" s="657"/>
      <c r="GTZ14" s="657"/>
      <c r="GUA14" s="657"/>
      <c r="GUB14" s="657"/>
      <c r="GUC14" s="657"/>
      <c r="GUD14" s="657"/>
      <c r="GUE14" s="659"/>
      <c r="GUH14" s="657"/>
      <c r="GUI14" s="657"/>
      <c r="GUJ14" s="657"/>
      <c r="GUK14" s="657"/>
      <c r="GUL14" s="657"/>
      <c r="GUM14" s="657"/>
      <c r="GUN14" s="659"/>
      <c r="GUQ14" s="657"/>
      <c r="GUR14" s="657"/>
      <c r="GUS14" s="657"/>
      <c r="GUT14" s="657"/>
      <c r="GUU14" s="657"/>
      <c r="GUV14" s="657"/>
      <c r="GUW14" s="659"/>
      <c r="GUZ14" s="657"/>
      <c r="GVA14" s="657"/>
      <c r="GVB14" s="657"/>
      <c r="GVC14" s="657"/>
      <c r="GVD14" s="657"/>
      <c r="GVE14" s="657"/>
      <c r="GVF14" s="659"/>
      <c r="GVI14" s="657"/>
      <c r="GVJ14" s="657"/>
      <c r="GVK14" s="657"/>
      <c r="GVL14" s="657"/>
      <c r="GVM14" s="657"/>
      <c r="GVN14" s="657"/>
      <c r="GVO14" s="659"/>
      <c r="GVR14" s="657"/>
      <c r="GVS14" s="657"/>
      <c r="GVT14" s="657"/>
      <c r="GVU14" s="657"/>
      <c r="GVV14" s="657"/>
      <c r="GVW14" s="657"/>
      <c r="GVX14" s="659"/>
      <c r="GWA14" s="657"/>
      <c r="GWB14" s="657"/>
      <c r="GWC14" s="657"/>
      <c r="GWD14" s="657"/>
      <c r="GWE14" s="657"/>
      <c r="GWF14" s="657"/>
      <c r="GWG14" s="659"/>
      <c r="GWJ14" s="657"/>
      <c r="GWK14" s="657"/>
      <c r="GWL14" s="657"/>
      <c r="GWM14" s="657"/>
      <c r="GWN14" s="657"/>
      <c r="GWO14" s="657"/>
      <c r="GWP14" s="659"/>
      <c r="GWS14" s="657"/>
      <c r="GWT14" s="657"/>
      <c r="GWU14" s="657"/>
      <c r="GWV14" s="657"/>
      <c r="GWW14" s="657"/>
      <c r="GWX14" s="657"/>
      <c r="GWY14" s="659"/>
      <c r="GXB14" s="657"/>
      <c r="GXC14" s="657"/>
      <c r="GXD14" s="657"/>
      <c r="GXE14" s="657"/>
      <c r="GXF14" s="657"/>
      <c r="GXG14" s="657"/>
      <c r="GXH14" s="659"/>
      <c r="GXK14" s="657"/>
      <c r="GXL14" s="657"/>
      <c r="GXM14" s="657"/>
      <c r="GXN14" s="657"/>
      <c r="GXO14" s="657"/>
      <c r="GXP14" s="657"/>
      <c r="GXQ14" s="659"/>
      <c r="GXT14" s="657"/>
      <c r="GXU14" s="657"/>
      <c r="GXV14" s="657"/>
      <c r="GXW14" s="657"/>
      <c r="GXX14" s="657"/>
      <c r="GXY14" s="657"/>
      <c r="GXZ14" s="659"/>
      <c r="GYC14" s="657"/>
      <c r="GYD14" s="657"/>
      <c r="GYE14" s="657"/>
      <c r="GYF14" s="657"/>
      <c r="GYG14" s="657"/>
      <c r="GYH14" s="657"/>
      <c r="GYI14" s="659"/>
      <c r="GYL14" s="657"/>
      <c r="GYM14" s="657"/>
      <c r="GYN14" s="657"/>
      <c r="GYO14" s="657"/>
      <c r="GYP14" s="657"/>
      <c r="GYQ14" s="657"/>
      <c r="GYR14" s="659"/>
      <c r="GYU14" s="657"/>
      <c r="GYV14" s="657"/>
      <c r="GYW14" s="657"/>
      <c r="GYX14" s="657"/>
      <c r="GYY14" s="657"/>
      <c r="GYZ14" s="657"/>
      <c r="GZA14" s="659"/>
      <c r="GZD14" s="657"/>
      <c r="GZE14" s="657"/>
      <c r="GZF14" s="657"/>
      <c r="GZG14" s="657"/>
      <c r="GZH14" s="657"/>
      <c r="GZI14" s="657"/>
      <c r="GZJ14" s="659"/>
      <c r="GZM14" s="657"/>
      <c r="GZN14" s="657"/>
      <c r="GZO14" s="657"/>
      <c r="GZP14" s="657"/>
      <c r="GZQ14" s="657"/>
      <c r="GZR14" s="657"/>
      <c r="GZS14" s="659"/>
      <c r="GZV14" s="657"/>
      <c r="GZW14" s="657"/>
      <c r="GZX14" s="657"/>
      <c r="GZY14" s="657"/>
      <c r="GZZ14" s="657"/>
      <c r="HAA14" s="657"/>
      <c r="HAB14" s="659"/>
      <c r="HAE14" s="657"/>
      <c r="HAF14" s="657"/>
      <c r="HAG14" s="657"/>
      <c r="HAH14" s="657"/>
      <c r="HAI14" s="657"/>
      <c r="HAJ14" s="657"/>
      <c r="HAK14" s="659"/>
      <c r="HAN14" s="657"/>
      <c r="HAO14" s="657"/>
      <c r="HAP14" s="657"/>
      <c r="HAQ14" s="657"/>
      <c r="HAR14" s="657"/>
      <c r="HAS14" s="657"/>
      <c r="HAT14" s="659"/>
      <c r="HAW14" s="657"/>
      <c r="HAX14" s="657"/>
      <c r="HAY14" s="657"/>
      <c r="HAZ14" s="657"/>
      <c r="HBA14" s="657"/>
      <c r="HBB14" s="657"/>
      <c r="HBC14" s="659"/>
      <c r="HBF14" s="657"/>
      <c r="HBG14" s="657"/>
      <c r="HBH14" s="657"/>
      <c r="HBI14" s="657"/>
      <c r="HBJ14" s="657"/>
      <c r="HBK14" s="657"/>
      <c r="HBL14" s="659"/>
      <c r="HBO14" s="657"/>
      <c r="HBP14" s="657"/>
      <c r="HBQ14" s="657"/>
      <c r="HBR14" s="657"/>
      <c r="HBS14" s="657"/>
      <c r="HBT14" s="657"/>
      <c r="HBU14" s="659"/>
      <c r="HBX14" s="657"/>
      <c r="HBY14" s="657"/>
      <c r="HBZ14" s="657"/>
      <c r="HCA14" s="657"/>
      <c r="HCB14" s="657"/>
      <c r="HCC14" s="657"/>
      <c r="HCD14" s="659"/>
      <c r="HCG14" s="657"/>
      <c r="HCH14" s="657"/>
      <c r="HCI14" s="657"/>
      <c r="HCJ14" s="657"/>
      <c r="HCK14" s="657"/>
      <c r="HCL14" s="657"/>
      <c r="HCM14" s="659"/>
      <c r="HCP14" s="657"/>
      <c r="HCQ14" s="657"/>
      <c r="HCR14" s="657"/>
      <c r="HCS14" s="657"/>
      <c r="HCT14" s="657"/>
      <c r="HCU14" s="657"/>
      <c r="HCV14" s="659"/>
      <c r="HCY14" s="657"/>
      <c r="HCZ14" s="657"/>
      <c r="HDA14" s="657"/>
      <c r="HDB14" s="657"/>
      <c r="HDC14" s="657"/>
      <c r="HDD14" s="657"/>
      <c r="HDE14" s="659"/>
      <c r="HDH14" s="657"/>
      <c r="HDI14" s="657"/>
      <c r="HDJ14" s="657"/>
      <c r="HDK14" s="657"/>
      <c r="HDL14" s="657"/>
      <c r="HDM14" s="657"/>
      <c r="HDN14" s="659"/>
      <c r="HDQ14" s="657"/>
      <c r="HDR14" s="657"/>
      <c r="HDS14" s="657"/>
      <c r="HDT14" s="657"/>
      <c r="HDU14" s="657"/>
      <c r="HDV14" s="657"/>
      <c r="HDW14" s="659"/>
      <c r="HDZ14" s="657"/>
      <c r="HEA14" s="657"/>
      <c r="HEB14" s="657"/>
      <c r="HEC14" s="657"/>
      <c r="HED14" s="657"/>
      <c r="HEE14" s="657"/>
      <c r="HEF14" s="659"/>
      <c r="HEI14" s="657"/>
      <c r="HEJ14" s="657"/>
      <c r="HEK14" s="657"/>
      <c r="HEL14" s="657"/>
      <c r="HEM14" s="657"/>
      <c r="HEN14" s="657"/>
      <c r="HEO14" s="659"/>
      <c r="HER14" s="657"/>
      <c r="HES14" s="657"/>
      <c r="HET14" s="657"/>
      <c r="HEU14" s="657"/>
      <c r="HEV14" s="657"/>
      <c r="HEW14" s="657"/>
      <c r="HEX14" s="659"/>
      <c r="HFA14" s="657"/>
      <c r="HFB14" s="657"/>
      <c r="HFC14" s="657"/>
      <c r="HFD14" s="657"/>
      <c r="HFE14" s="657"/>
      <c r="HFF14" s="657"/>
      <c r="HFG14" s="659"/>
      <c r="HFJ14" s="657"/>
      <c r="HFK14" s="657"/>
      <c r="HFL14" s="657"/>
      <c r="HFM14" s="657"/>
      <c r="HFN14" s="657"/>
      <c r="HFO14" s="657"/>
      <c r="HFP14" s="659"/>
      <c r="HFS14" s="657"/>
      <c r="HFT14" s="657"/>
      <c r="HFU14" s="657"/>
      <c r="HFV14" s="657"/>
      <c r="HFW14" s="657"/>
      <c r="HFX14" s="657"/>
      <c r="HFY14" s="659"/>
      <c r="HGB14" s="657"/>
      <c r="HGC14" s="657"/>
      <c r="HGD14" s="657"/>
      <c r="HGE14" s="657"/>
      <c r="HGF14" s="657"/>
      <c r="HGG14" s="657"/>
      <c r="HGH14" s="659"/>
      <c r="HGK14" s="657"/>
      <c r="HGL14" s="657"/>
      <c r="HGM14" s="657"/>
      <c r="HGN14" s="657"/>
      <c r="HGO14" s="657"/>
      <c r="HGP14" s="657"/>
      <c r="HGQ14" s="659"/>
      <c r="HGT14" s="657"/>
      <c r="HGU14" s="657"/>
      <c r="HGV14" s="657"/>
      <c r="HGW14" s="657"/>
      <c r="HGX14" s="657"/>
      <c r="HGY14" s="657"/>
      <c r="HGZ14" s="659"/>
      <c r="HHC14" s="657"/>
      <c r="HHD14" s="657"/>
      <c r="HHE14" s="657"/>
      <c r="HHF14" s="657"/>
      <c r="HHG14" s="657"/>
      <c r="HHH14" s="657"/>
      <c r="HHI14" s="659"/>
      <c r="HHL14" s="657"/>
      <c r="HHM14" s="657"/>
      <c r="HHN14" s="657"/>
      <c r="HHO14" s="657"/>
      <c r="HHP14" s="657"/>
      <c r="HHQ14" s="657"/>
      <c r="HHR14" s="659"/>
      <c r="HHU14" s="657"/>
      <c r="HHV14" s="657"/>
      <c r="HHW14" s="657"/>
      <c r="HHX14" s="657"/>
      <c r="HHY14" s="657"/>
      <c r="HHZ14" s="657"/>
      <c r="HIA14" s="659"/>
      <c r="HID14" s="657"/>
      <c r="HIE14" s="657"/>
      <c r="HIF14" s="657"/>
      <c r="HIG14" s="657"/>
      <c r="HIH14" s="657"/>
      <c r="HII14" s="657"/>
      <c r="HIJ14" s="659"/>
      <c r="HIM14" s="657"/>
      <c r="HIN14" s="657"/>
      <c r="HIO14" s="657"/>
      <c r="HIP14" s="657"/>
      <c r="HIQ14" s="657"/>
      <c r="HIR14" s="657"/>
      <c r="HIS14" s="659"/>
      <c r="HIV14" s="657"/>
      <c r="HIW14" s="657"/>
      <c r="HIX14" s="657"/>
      <c r="HIY14" s="657"/>
      <c r="HIZ14" s="657"/>
      <c r="HJA14" s="657"/>
      <c r="HJB14" s="659"/>
      <c r="HJE14" s="657"/>
      <c r="HJF14" s="657"/>
      <c r="HJG14" s="657"/>
      <c r="HJH14" s="657"/>
      <c r="HJI14" s="657"/>
      <c r="HJJ14" s="657"/>
      <c r="HJK14" s="659"/>
      <c r="HJN14" s="657"/>
      <c r="HJO14" s="657"/>
      <c r="HJP14" s="657"/>
      <c r="HJQ14" s="657"/>
      <c r="HJR14" s="657"/>
      <c r="HJS14" s="657"/>
      <c r="HJT14" s="659"/>
      <c r="HJW14" s="657"/>
      <c r="HJX14" s="657"/>
      <c r="HJY14" s="657"/>
      <c r="HJZ14" s="657"/>
      <c r="HKA14" s="657"/>
      <c r="HKB14" s="657"/>
      <c r="HKC14" s="659"/>
      <c r="HKF14" s="657"/>
      <c r="HKG14" s="657"/>
      <c r="HKH14" s="657"/>
      <c r="HKI14" s="657"/>
      <c r="HKJ14" s="657"/>
      <c r="HKK14" s="657"/>
      <c r="HKL14" s="659"/>
      <c r="HKO14" s="657"/>
      <c r="HKP14" s="657"/>
      <c r="HKQ14" s="657"/>
      <c r="HKR14" s="657"/>
      <c r="HKS14" s="657"/>
      <c r="HKT14" s="657"/>
      <c r="HKU14" s="659"/>
      <c r="HKX14" s="657"/>
      <c r="HKY14" s="657"/>
      <c r="HKZ14" s="657"/>
      <c r="HLA14" s="657"/>
      <c r="HLB14" s="657"/>
      <c r="HLC14" s="657"/>
      <c r="HLD14" s="659"/>
      <c r="HLG14" s="657"/>
      <c r="HLH14" s="657"/>
      <c r="HLI14" s="657"/>
      <c r="HLJ14" s="657"/>
      <c r="HLK14" s="657"/>
      <c r="HLL14" s="657"/>
      <c r="HLM14" s="659"/>
      <c r="HLP14" s="657"/>
      <c r="HLQ14" s="657"/>
      <c r="HLR14" s="657"/>
      <c r="HLS14" s="657"/>
      <c r="HLT14" s="657"/>
      <c r="HLU14" s="657"/>
      <c r="HLV14" s="659"/>
      <c r="HLY14" s="657"/>
      <c r="HLZ14" s="657"/>
      <c r="HMA14" s="657"/>
      <c r="HMB14" s="657"/>
      <c r="HMC14" s="657"/>
      <c r="HMD14" s="657"/>
      <c r="HME14" s="659"/>
      <c r="HMH14" s="657"/>
      <c r="HMI14" s="657"/>
      <c r="HMJ14" s="657"/>
      <c r="HMK14" s="657"/>
      <c r="HML14" s="657"/>
      <c r="HMM14" s="657"/>
      <c r="HMN14" s="659"/>
      <c r="HMQ14" s="657"/>
      <c r="HMR14" s="657"/>
      <c r="HMS14" s="657"/>
      <c r="HMT14" s="657"/>
      <c r="HMU14" s="657"/>
      <c r="HMV14" s="657"/>
      <c r="HMW14" s="659"/>
      <c r="HMZ14" s="657"/>
      <c r="HNA14" s="657"/>
      <c r="HNB14" s="657"/>
      <c r="HNC14" s="657"/>
      <c r="HND14" s="657"/>
      <c r="HNE14" s="657"/>
      <c r="HNF14" s="659"/>
      <c r="HNI14" s="657"/>
      <c r="HNJ14" s="657"/>
      <c r="HNK14" s="657"/>
      <c r="HNL14" s="657"/>
      <c r="HNM14" s="657"/>
      <c r="HNN14" s="657"/>
      <c r="HNO14" s="659"/>
      <c r="HNR14" s="657"/>
      <c r="HNS14" s="657"/>
      <c r="HNT14" s="657"/>
      <c r="HNU14" s="657"/>
      <c r="HNV14" s="657"/>
      <c r="HNW14" s="657"/>
      <c r="HNX14" s="659"/>
      <c r="HOA14" s="657"/>
      <c r="HOB14" s="657"/>
      <c r="HOC14" s="657"/>
      <c r="HOD14" s="657"/>
      <c r="HOE14" s="657"/>
      <c r="HOF14" s="657"/>
      <c r="HOG14" s="659"/>
      <c r="HOJ14" s="657"/>
      <c r="HOK14" s="657"/>
      <c r="HOL14" s="657"/>
      <c r="HOM14" s="657"/>
      <c r="HON14" s="657"/>
      <c r="HOO14" s="657"/>
      <c r="HOP14" s="659"/>
      <c r="HOS14" s="657"/>
      <c r="HOT14" s="657"/>
      <c r="HOU14" s="657"/>
      <c r="HOV14" s="657"/>
      <c r="HOW14" s="657"/>
      <c r="HOX14" s="657"/>
      <c r="HOY14" s="659"/>
      <c r="HPB14" s="657"/>
      <c r="HPC14" s="657"/>
      <c r="HPD14" s="657"/>
      <c r="HPE14" s="657"/>
      <c r="HPF14" s="657"/>
      <c r="HPG14" s="657"/>
      <c r="HPH14" s="659"/>
      <c r="HPK14" s="657"/>
      <c r="HPL14" s="657"/>
      <c r="HPM14" s="657"/>
      <c r="HPN14" s="657"/>
      <c r="HPO14" s="657"/>
      <c r="HPP14" s="657"/>
      <c r="HPQ14" s="659"/>
      <c r="HPT14" s="657"/>
      <c r="HPU14" s="657"/>
      <c r="HPV14" s="657"/>
      <c r="HPW14" s="657"/>
      <c r="HPX14" s="657"/>
      <c r="HPY14" s="657"/>
      <c r="HPZ14" s="659"/>
      <c r="HQC14" s="657"/>
      <c r="HQD14" s="657"/>
      <c r="HQE14" s="657"/>
      <c r="HQF14" s="657"/>
      <c r="HQG14" s="657"/>
      <c r="HQH14" s="657"/>
      <c r="HQI14" s="659"/>
      <c r="HQL14" s="657"/>
      <c r="HQM14" s="657"/>
      <c r="HQN14" s="657"/>
      <c r="HQO14" s="657"/>
      <c r="HQP14" s="657"/>
      <c r="HQQ14" s="657"/>
      <c r="HQR14" s="659"/>
      <c r="HQU14" s="657"/>
      <c r="HQV14" s="657"/>
      <c r="HQW14" s="657"/>
      <c r="HQX14" s="657"/>
      <c r="HQY14" s="657"/>
      <c r="HQZ14" s="657"/>
      <c r="HRA14" s="659"/>
      <c r="HRD14" s="657"/>
      <c r="HRE14" s="657"/>
      <c r="HRF14" s="657"/>
      <c r="HRG14" s="657"/>
      <c r="HRH14" s="657"/>
      <c r="HRI14" s="657"/>
      <c r="HRJ14" s="659"/>
      <c r="HRM14" s="657"/>
      <c r="HRN14" s="657"/>
      <c r="HRO14" s="657"/>
      <c r="HRP14" s="657"/>
      <c r="HRQ14" s="657"/>
      <c r="HRR14" s="657"/>
      <c r="HRS14" s="659"/>
      <c r="HRV14" s="657"/>
      <c r="HRW14" s="657"/>
      <c r="HRX14" s="657"/>
      <c r="HRY14" s="657"/>
      <c r="HRZ14" s="657"/>
      <c r="HSA14" s="657"/>
      <c r="HSB14" s="659"/>
      <c r="HSE14" s="657"/>
      <c r="HSF14" s="657"/>
      <c r="HSG14" s="657"/>
      <c r="HSH14" s="657"/>
      <c r="HSI14" s="657"/>
      <c r="HSJ14" s="657"/>
      <c r="HSK14" s="659"/>
      <c r="HSN14" s="657"/>
      <c r="HSO14" s="657"/>
      <c r="HSP14" s="657"/>
      <c r="HSQ14" s="657"/>
      <c r="HSR14" s="657"/>
      <c r="HSS14" s="657"/>
      <c r="HST14" s="659"/>
      <c r="HSW14" s="657"/>
      <c r="HSX14" s="657"/>
      <c r="HSY14" s="657"/>
      <c r="HSZ14" s="657"/>
      <c r="HTA14" s="657"/>
      <c r="HTB14" s="657"/>
      <c r="HTC14" s="659"/>
      <c r="HTF14" s="657"/>
      <c r="HTG14" s="657"/>
      <c r="HTH14" s="657"/>
      <c r="HTI14" s="657"/>
      <c r="HTJ14" s="657"/>
      <c r="HTK14" s="657"/>
      <c r="HTL14" s="659"/>
      <c r="HTO14" s="657"/>
      <c r="HTP14" s="657"/>
      <c r="HTQ14" s="657"/>
      <c r="HTR14" s="657"/>
      <c r="HTS14" s="657"/>
      <c r="HTT14" s="657"/>
      <c r="HTU14" s="659"/>
      <c r="HTX14" s="657"/>
      <c r="HTY14" s="657"/>
      <c r="HTZ14" s="657"/>
      <c r="HUA14" s="657"/>
      <c r="HUB14" s="657"/>
      <c r="HUC14" s="657"/>
      <c r="HUD14" s="659"/>
      <c r="HUG14" s="657"/>
      <c r="HUH14" s="657"/>
      <c r="HUI14" s="657"/>
      <c r="HUJ14" s="657"/>
      <c r="HUK14" s="657"/>
      <c r="HUL14" s="657"/>
      <c r="HUM14" s="659"/>
      <c r="HUP14" s="657"/>
      <c r="HUQ14" s="657"/>
      <c r="HUR14" s="657"/>
      <c r="HUS14" s="657"/>
      <c r="HUT14" s="657"/>
      <c r="HUU14" s="657"/>
      <c r="HUV14" s="659"/>
      <c r="HUY14" s="657"/>
      <c r="HUZ14" s="657"/>
      <c r="HVA14" s="657"/>
      <c r="HVB14" s="657"/>
      <c r="HVC14" s="657"/>
      <c r="HVD14" s="657"/>
      <c r="HVE14" s="659"/>
      <c r="HVH14" s="657"/>
      <c r="HVI14" s="657"/>
      <c r="HVJ14" s="657"/>
      <c r="HVK14" s="657"/>
      <c r="HVL14" s="657"/>
      <c r="HVM14" s="657"/>
      <c r="HVN14" s="659"/>
      <c r="HVQ14" s="657"/>
      <c r="HVR14" s="657"/>
      <c r="HVS14" s="657"/>
      <c r="HVT14" s="657"/>
      <c r="HVU14" s="657"/>
      <c r="HVV14" s="657"/>
      <c r="HVW14" s="659"/>
      <c r="HVZ14" s="657"/>
      <c r="HWA14" s="657"/>
      <c r="HWB14" s="657"/>
      <c r="HWC14" s="657"/>
      <c r="HWD14" s="657"/>
      <c r="HWE14" s="657"/>
      <c r="HWF14" s="659"/>
      <c r="HWI14" s="657"/>
      <c r="HWJ14" s="657"/>
      <c r="HWK14" s="657"/>
      <c r="HWL14" s="657"/>
      <c r="HWM14" s="657"/>
      <c r="HWN14" s="657"/>
      <c r="HWO14" s="659"/>
      <c r="HWR14" s="657"/>
      <c r="HWS14" s="657"/>
      <c r="HWT14" s="657"/>
      <c r="HWU14" s="657"/>
      <c r="HWV14" s="657"/>
      <c r="HWW14" s="657"/>
      <c r="HWX14" s="659"/>
      <c r="HXA14" s="657"/>
      <c r="HXB14" s="657"/>
      <c r="HXC14" s="657"/>
      <c r="HXD14" s="657"/>
      <c r="HXE14" s="657"/>
      <c r="HXF14" s="657"/>
      <c r="HXG14" s="659"/>
      <c r="HXJ14" s="657"/>
      <c r="HXK14" s="657"/>
      <c r="HXL14" s="657"/>
      <c r="HXM14" s="657"/>
      <c r="HXN14" s="657"/>
      <c r="HXO14" s="657"/>
      <c r="HXP14" s="659"/>
      <c r="HXS14" s="657"/>
      <c r="HXT14" s="657"/>
      <c r="HXU14" s="657"/>
      <c r="HXV14" s="657"/>
      <c r="HXW14" s="657"/>
      <c r="HXX14" s="657"/>
      <c r="HXY14" s="659"/>
      <c r="HYB14" s="657"/>
      <c r="HYC14" s="657"/>
      <c r="HYD14" s="657"/>
      <c r="HYE14" s="657"/>
      <c r="HYF14" s="657"/>
      <c r="HYG14" s="657"/>
      <c r="HYH14" s="659"/>
      <c r="HYK14" s="657"/>
      <c r="HYL14" s="657"/>
      <c r="HYM14" s="657"/>
      <c r="HYN14" s="657"/>
      <c r="HYO14" s="657"/>
      <c r="HYP14" s="657"/>
      <c r="HYQ14" s="659"/>
      <c r="HYT14" s="657"/>
      <c r="HYU14" s="657"/>
      <c r="HYV14" s="657"/>
      <c r="HYW14" s="657"/>
      <c r="HYX14" s="657"/>
      <c r="HYY14" s="657"/>
      <c r="HYZ14" s="659"/>
      <c r="HZC14" s="657"/>
      <c r="HZD14" s="657"/>
      <c r="HZE14" s="657"/>
      <c r="HZF14" s="657"/>
      <c r="HZG14" s="657"/>
      <c r="HZH14" s="657"/>
      <c r="HZI14" s="659"/>
      <c r="HZL14" s="657"/>
      <c r="HZM14" s="657"/>
      <c r="HZN14" s="657"/>
      <c r="HZO14" s="657"/>
      <c r="HZP14" s="657"/>
      <c r="HZQ14" s="657"/>
      <c r="HZR14" s="659"/>
      <c r="HZU14" s="657"/>
      <c r="HZV14" s="657"/>
      <c r="HZW14" s="657"/>
      <c r="HZX14" s="657"/>
      <c r="HZY14" s="657"/>
      <c r="HZZ14" s="657"/>
      <c r="IAA14" s="659"/>
      <c r="IAD14" s="657"/>
      <c r="IAE14" s="657"/>
      <c r="IAF14" s="657"/>
      <c r="IAG14" s="657"/>
      <c r="IAH14" s="657"/>
      <c r="IAI14" s="657"/>
      <c r="IAJ14" s="659"/>
      <c r="IAM14" s="657"/>
      <c r="IAN14" s="657"/>
      <c r="IAO14" s="657"/>
      <c r="IAP14" s="657"/>
      <c r="IAQ14" s="657"/>
      <c r="IAR14" s="657"/>
      <c r="IAS14" s="659"/>
      <c r="IAV14" s="657"/>
      <c r="IAW14" s="657"/>
      <c r="IAX14" s="657"/>
      <c r="IAY14" s="657"/>
      <c r="IAZ14" s="657"/>
      <c r="IBA14" s="657"/>
      <c r="IBB14" s="659"/>
      <c r="IBE14" s="657"/>
      <c r="IBF14" s="657"/>
      <c r="IBG14" s="657"/>
      <c r="IBH14" s="657"/>
      <c r="IBI14" s="657"/>
      <c r="IBJ14" s="657"/>
      <c r="IBK14" s="659"/>
      <c r="IBN14" s="657"/>
      <c r="IBO14" s="657"/>
      <c r="IBP14" s="657"/>
      <c r="IBQ14" s="657"/>
      <c r="IBR14" s="657"/>
      <c r="IBS14" s="657"/>
      <c r="IBT14" s="659"/>
      <c r="IBW14" s="657"/>
      <c r="IBX14" s="657"/>
      <c r="IBY14" s="657"/>
      <c r="IBZ14" s="657"/>
      <c r="ICA14" s="657"/>
      <c r="ICB14" s="657"/>
      <c r="ICC14" s="659"/>
      <c r="ICF14" s="657"/>
      <c r="ICG14" s="657"/>
      <c r="ICH14" s="657"/>
      <c r="ICI14" s="657"/>
      <c r="ICJ14" s="657"/>
      <c r="ICK14" s="657"/>
      <c r="ICL14" s="659"/>
      <c r="ICO14" s="657"/>
      <c r="ICP14" s="657"/>
      <c r="ICQ14" s="657"/>
      <c r="ICR14" s="657"/>
      <c r="ICS14" s="657"/>
      <c r="ICT14" s="657"/>
      <c r="ICU14" s="659"/>
      <c r="ICX14" s="657"/>
      <c r="ICY14" s="657"/>
      <c r="ICZ14" s="657"/>
      <c r="IDA14" s="657"/>
      <c r="IDB14" s="657"/>
      <c r="IDC14" s="657"/>
      <c r="IDD14" s="659"/>
      <c r="IDG14" s="657"/>
      <c r="IDH14" s="657"/>
      <c r="IDI14" s="657"/>
      <c r="IDJ14" s="657"/>
      <c r="IDK14" s="657"/>
      <c r="IDL14" s="657"/>
      <c r="IDM14" s="659"/>
      <c r="IDP14" s="657"/>
      <c r="IDQ14" s="657"/>
      <c r="IDR14" s="657"/>
      <c r="IDS14" s="657"/>
      <c r="IDT14" s="657"/>
      <c r="IDU14" s="657"/>
      <c r="IDV14" s="659"/>
      <c r="IDY14" s="657"/>
      <c r="IDZ14" s="657"/>
      <c r="IEA14" s="657"/>
      <c r="IEB14" s="657"/>
      <c r="IEC14" s="657"/>
      <c r="IED14" s="657"/>
      <c r="IEE14" s="659"/>
      <c r="IEH14" s="657"/>
      <c r="IEI14" s="657"/>
      <c r="IEJ14" s="657"/>
      <c r="IEK14" s="657"/>
      <c r="IEL14" s="657"/>
      <c r="IEM14" s="657"/>
      <c r="IEN14" s="659"/>
      <c r="IEQ14" s="657"/>
      <c r="IER14" s="657"/>
      <c r="IES14" s="657"/>
      <c r="IET14" s="657"/>
      <c r="IEU14" s="657"/>
      <c r="IEV14" s="657"/>
      <c r="IEW14" s="659"/>
      <c r="IEZ14" s="657"/>
      <c r="IFA14" s="657"/>
      <c r="IFB14" s="657"/>
      <c r="IFC14" s="657"/>
      <c r="IFD14" s="657"/>
      <c r="IFE14" s="657"/>
      <c r="IFF14" s="659"/>
      <c r="IFI14" s="657"/>
      <c r="IFJ14" s="657"/>
      <c r="IFK14" s="657"/>
      <c r="IFL14" s="657"/>
      <c r="IFM14" s="657"/>
      <c r="IFN14" s="657"/>
      <c r="IFO14" s="659"/>
      <c r="IFR14" s="657"/>
      <c r="IFS14" s="657"/>
      <c r="IFT14" s="657"/>
      <c r="IFU14" s="657"/>
      <c r="IFV14" s="657"/>
      <c r="IFW14" s="657"/>
      <c r="IFX14" s="659"/>
      <c r="IGA14" s="657"/>
      <c r="IGB14" s="657"/>
      <c r="IGC14" s="657"/>
      <c r="IGD14" s="657"/>
      <c r="IGE14" s="657"/>
      <c r="IGF14" s="657"/>
      <c r="IGG14" s="659"/>
      <c r="IGJ14" s="657"/>
      <c r="IGK14" s="657"/>
      <c r="IGL14" s="657"/>
      <c r="IGM14" s="657"/>
      <c r="IGN14" s="657"/>
      <c r="IGO14" s="657"/>
      <c r="IGP14" s="659"/>
      <c r="IGS14" s="657"/>
      <c r="IGT14" s="657"/>
      <c r="IGU14" s="657"/>
      <c r="IGV14" s="657"/>
      <c r="IGW14" s="657"/>
      <c r="IGX14" s="657"/>
      <c r="IGY14" s="659"/>
      <c r="IHB14" s="657"/>
      <c r="IHC14" s="657"/>
      <c r="IHD14" s="657"/>
      <c r="IHE14" s="657"/>
      <c r="IHF14" s="657"/>
      <c r="IHG14" s="657"/>
      <c r="IHH14" s="659"/>
      <c r="IHK14" s="657"/>
      <c r="IHL14" s="657"/>
      <c r="IHM14" s="657"/>
      <c r="IHN14" s="657"/>
      <c r="IHO14" s="657"/>
      <c r="IHP14" s="657"/>
      <c r="IHQ14" s="659"/>
      <c r="IHT14" s="657"/>
      <c r="IHU14" s="657"/>
      <c r="IHV14" s="657"/>
      <c r="IHW14" s="657"/>
      <c r="IHX14" s="657"/>
      <c r="IHY14" s="657"/>
      <c r="IHZ14" s="659"/>
      <c r="IIC14" s="657"/>
      <c r="IID14" s="657"/>
      <c r="IIE14" s="657"/>
      <c r="IIF14" s="657"/>
      <c r="IIG14" s="657"/>
      <c r="IIH14" s="657"/>
      <c r="III14" s="659"/>
      <c r="IIL14" s="657"/>
      <c r="IIM14" s="657"/>
      <c r="IIN14" s="657"/>
      <c r="IIO14" s="657"/>
      <c r="IIP14" s="657"/>
      <c r="IIQ14" s="657"/>
      <c r="IIR14" s="659"/>
      <c r="IIU14" s="657"/>
      <c r="IIV14" s="657"/>
      <c r="IIW14" s="657"/>
      <c r="IIX14" s="657"/>
      <c r="IIY14" s="657"/>
      <c r="IIZ14" s="657"/>
      <c r="IJA14" s="659"/>
      <c r="IJD14" s="657"/>
      <c r="IJE14" s="657"/>
      <c r="IJF14" s="657"/>
      <c r="IJG14" s="657"/>
      <c r="IJH14" s="657"/>
      <c r="IJI14" s="657"/>
      <c r="IJJ14" s="659"/>
      <c r="IJM14" s="657"/>
      <c r="IJN14" s="657"/>
      <c r="IJO14" s="657"/>
      <c r="IJP14" s="657"/>
      <c r="IJQ14" s="657"/>
      <c r="IJR14" s="657"/>
      <c r="IJS14" s="659"/>
      <c r="IJV14" s="657"/>
      <c r="IJW14" s="657"/>
      <c r="IJX14" s="657"/>
      <c r="IJY14" s="657"/>
      <c r="IJZ14" s="657"/>
      <c r="IKA14" s="657"/>
      <c r="IKB14" s="659"/>
      <c r="IKE14" s="657"/>
      <c r="IKF14" s="657"/>
      <c r="IKG14" s="657"/>
      <c r="IKH14" s="657"/>
      <c r="IKI14" s="657"/>
      <c r="IKJ14" s="657"/>
      <c r="IKK14" s="659"/>
      <c r="IKN14" s="657"/>
      <c r="IKO14" s="657"/>
      <c r="IKP14" s="657"/>
      <c r="IKQ14" s="657"/>
      <c r="IKR14" s="657"/>
      <c r="IKS14" s="657"/>
      <c r="IKT14" s="659"/>
      <c r="IKW14" s="657"/>
      <c r="IKX14" s="657"/>
      <c r="IKY14" s="657"/>
      <c r="IKZ14" s="657"/>
      <c r="ILA14" s="657"/>
      <c r="ILB14" s="657"/>
      <c r="ILC14" s="659"/>
      <c r="ILF14" s="657"/>
      <c r="ILG14" s="657"/>
      <c r="ILH14" s="657"/>
      <c r="ILI14" s="657"/>
      <c r="ILJ14" s="657"/>
      <c r="ILK14" s="657"/>
      <c r="ILL14" s="659"/>
      <c r="ILO14" s="657"/>
      <c r="ILP14" s="657"/>
      <c r="ILQ14" s="657"/>
      <c r="ILR14" s="657"/>
      <c r="ILS14" s="657"/>
      <c r="ILT14" s="657"/>
      <c r="ILU14" s="659"/>
      <c r="ILX14" s="657"/>
      <c r="ILY14" s="657"/>
      <c r="ILZ14" s="657"/>
      <c r="IMA14" s="657"/>
      <c r="IMB14" s="657"/>
      <c r="IMC14" s="657"/>
      <c r="IMD14" s="659"/>
      <c r="IMG14" s="657"/>
      <c r="IMH14" s="657"/>
      <c r="IMI14" s="657"/>
      <c r="IMJ14" s="657"/>
      <c r="IMK14" s="657"/>
      <c r="IML14" s="657"/>
      <c r="IMM14" s="659"/>
      <c r="IMP14" s="657"/>
      <c r="IMQ14" s="657"/>
      <c r="IMR14" s="657"/>
      <c r="IMS14" s="657"/>
      <c r="IMT14" s="657"/>
      <c r="IMU14" s="657"/>
      <c r="IMV14" s="659"/>
      <c r="IMY14" s="657"/>
      <c r="IMZ14" s="657"/>
      <c r="INA14" s="657"/>
      <c r="INB14" s="657"/>
      <c r="INC14" s="657"/>
      <c r="IND14" s="657"/>
      <c r="INE14" s="659"/>
      <c r="INH14" s="657"/>
      <c r="INI14" s="657"/>
      <c r="INJ14" s="657"/>
      <c r="INK14" s="657"/>
      <c r="INL14" s="657"/>
      <c r="INM14" s="657"/>
      <c r="INN14" s="659"/>
      <c r="INQ14" s="657"/>
      <c r="INR14" s="657"/>
      <c r="INS14" s="657"/>
      <c r="INT14" s="657"/>
      <c r="INU14" s="657"/>
      <c r="INV14" s="657"/>
      <c r="INW14" s="659"/>
      <c r="INZ14" s="657"/>
      <c r="IOA14" s="657"/>
      <c r="IOB14" s="657"/>
      <c r="IOC14" s="657"/>
      <c r="IOD14" s="657"/>
      <c r="IOE14" s="657"/>
      <c r="IOF14" s="659"/>
      <c r="IOI14" s="657"/>
      <c r="IOJ14" s="657"/>
      <c r="IOK14" s="657"/>
      <c r="IOL14" s="657"/>
      <c r="IOM14" s="657"/>
      <c r="ION14" s="657"/>
      <c r="IOO14" s="659"/>
      <c r="IOR14" s="657"/>
      <c r="IOS14" s="657"/>
      <c r="IOT14" s="657"/>
      <c r="IOU14" s="657"/>
      <c r="IOV14" s="657"/>
      <c r="IOW14" s="657"/>
      <c r="IOX14" s="659"/>
      <c r="IPA14" s="657"/>
      <c r="IPB14" s="657"/>
      <c r="IPC14" s="657"/>
      <c r="IPD14" s="657"/>
      <c r="IPE14" s="657"/>
      <c r="IPF14" s="657"/>
      <c r="IPG14" s="659"/>
      <c r="IPJ14" s="657"/>
      <c r="IPK14" s="657"/>
      <c r="IPL14" s="657"/>
      <c r="IPM14" s="657"/>
      <c r="IPN14" s="657"/>
      <c r="IPO14" s="657"/>
      <c r="IPP14" s="659"/>
      <c r="IPS14" s="657"/>
      <c r="IPT14" s="657"/>
      <c r="IPU14" s="657"/>
      <c r="IPV14" s="657"/>
      <c r="IPW14" s="657"/>
      <c r="IPX14" s="657"/>
      <c r="IPY14" s="659"/>
      <c r="IQB14" s="657"/>
      <c r="IQC14" s="657"/>
      <c r="IQD14" s="657"/>
      <c r="IQE14" s="657"/>
      <c r="IQF14" s="657"/>
      <c r="IQG14" s="657"/>
      <c r="IQH14" s="659"/>
      <c r="IQK14" s="657"/>
      <c r="IQL14" s="657"/>
      <c r="IQM14" s="657"/>
      <c r="IQN14" s="657"/>
      <c r="IQO14" s="657"/>
      <c r="IQP14" s="657"/>
      <c r="IQQ14" s="659"/>
      <c r="IQT14" s="657"/>
      <c r="IQU14" s="657"/>
      <c r="IQV14" s="657"/>
      <c r="IQW14" s="657"/>
      <c r="IQX14" s="657"/>
      <c r="IQY14" s="657"/>
      <c r="IQZ14" s="659"/>
      <c r="IRC14" s="657"/>
      <c r="IRD14" s="657"/>
      <c r="IRE14" s="657"/>
      <c r="IRF14" s="657"/>
      <c r="IRG14" s="657"/>
      <c r="IRH14" s="657"/>
      <c r="IRI14" s="659"/>
      <c r="IRL14" s="657"/>
      <c r="IRM14" s="657"/>
      <c r="IRN14" s="657"/>
      <c r="IRO14" s="657"/>
      <c r="IRP14" s="657"/>
      <c r="IRQ14" s="657"/>
      <c r="IRR14" s="659"/>
      <c r="IRU14" s="657"/>
      <c r="IRV14" s="657"/>
      <c r="IRW14" s="657"/>
      <c r="IRX14" s="657"/>
      <c r="IRY14" s="657"/>
      <c r="IRZ14" s="657"/>
      <c r="ISA14" s="659"/>
      <c r="ISD14" s="657"/>
      <c r="ISE14" s="657"/>
      <c r="ISF14" s="657"/>
      <c r="ISG14" s="657"/>
      <c r="ISH14" s="657"/>
      <c r="ISI14" s="657"/>
      <c r="ISJ14" s="659"/>
      <c r="ISM14" s="657"/>
      <c r="ISN14" s="657"/>
      <c r="ISO14" s="657"/>
      <c r="ISP14" s="657"/>
      <c r="ISQ14" s="657"/>
      <c r="ISR14" s="657"/>
      <c r="ISS14" s="659"/>
      <c r="ISV14" s="657"/>
      <c r="ISW14" s="657"/>
      <c r="ISX14" s="657"/>
      <c r="ISY14" s="657"/>
      <c r="ISZ14" s="657"/>
      <c r="ITA14" s="657"/>
      <c r="ITB14" s="659"/>
      <c r="ITE14" s="657"/>
      <c r="ITF14" s="657"/>
      <c r="ITG14" s="657"/>
      <c r="ITH14" s="657"/>
      <c r="ITI14" s="657"/>
      <c r="ITJ14" s="657"/>
      <c r="ITK14" s="659"/>
      <c r="ITN14" s="657"/>
      <c r="ITO14" s="657"/>
      <c r="ITP14" s="657"/>
      <c r="ITQ14" s="657"/>
      <c r="ITR14" s="657"/>
      <c r="ITS14" s="657"/>
      <c r="ITT14" s="659"/>
      <c r="ITW14" s="657"/>
      <c r="ITX14" s="657"/>
      <c r="ITY14" s="657"/>
      <c r="ITZ14" s="657"/>
      <c r="IUA14" s="657"/>
      <c r="IUB14" s="657"/>
      <c r="IUC14" s="659"/>
      <c r="IUF14" s="657"/>
      <c r="IUG14" s="657"/>
      <c r="IUH14" s="657"/>
      <c r="IUI14" s="657"/>
      <c r="IUJ14" s="657"/>
      <c r="IUK14" s="657"/>
      <c r="IUL14" s="659"/>
      <c r="IUO14" s="657"/>
      <c r="IUP14" s="657"/>
      <c r="IUQ14" s="657"/>
      <c r="IUR14" s="657"/>
      <c r="IUS14" s="657"/>
      <c r="IUT14" s="657"/>
      <c r="IUU14" s="659"/>
      <c r="IUX14" s="657"/>
      <c r="IUY14" s="657"/>
      <c r="IUZ14" s="657"/>
      <c r="IVA14" s="657"/>
      <c r="IVB14" s="657"/>
      <c r="IVC14" s="657"/>
      <c r="IVD14" s="659"/>
      <c r="IVG14" s="657"/>
      <c r="IVH14" s="657"/>
      <c r="IVI14" s="657"/>
      <c r="IVJ14" s="657"/>
      <c r="IVK14" s="657"/>
      <c r="IVL14" s="657"/>
      <c r="IVM14" s="659"/>
      <c r="IVP14" s="657"/>
      <c r="IVQ14" s="657"/>
      <c r="IVR14" s="657"/>
      <c r="IVS14" s="657"/>
      <c r="IVT14" s="657"/>
      <c r="IVU14" s="657"/>
      <c r="IVV14" s="659"/>
      <c r="IVY14" s="657"/>
      <c r="IVZ14" s="657"/>
      <c r="IWA14" s="657"/>
      <c r="IWB14" s="657"/>
      <c r="IWC14" s="657"/>
      <c r="IWD14" s="657"/>
      <c r="IWE14" s="659"/>
      <c r="IWH14" s="657"/>
      <c r="IWI14" s="657"/>
      <c r="IWJ14" s="657"/>
      <c r="IWK14" s="657"/>
      <c r="IWL14" s="657"/>
      <c r="IWM14" s="657"/>
      <c r="IWN14" s="659"/>
      <c r="IWQ14" s="657"/>
      <c r="IWR14" s="657"/>
      <c r="IWS14" s="657"/>
      <c r="IWT14" s="657"/>
      <c r="IWU14" s="657"/>
      <c r="IWV14" s="657"/>
      <c r="IWW14" s="659"/>
      <c r="IWZ14" s="657"/>
      <c r="IXA14" s="657"/>
      <c r="IXB14" s="657"/>
      <c r="IXC14" s="657"/>
      <c r="IXD14" s="657"/>
      <c r="IXE14" s="657"/>
      <c r="IXF14" s="659"/>
      <c r="IXI14" s="657"/>
      <c r="IXJ14" s="657"/>
      <c r="IXK14" s="657"/>
      <c r="IXL14" s="657"/>
      <c r="IXM14" s="657"/>
      <c r="IXN14" s="657"/>
      <c r="IXO14" s="659"/>
      <c r="IXR14" s="657"/>
      <c r="IXS14" s="657"/>
      <c r="IXT14" s="657"/>
      <c r="IXU14" s="657"/>
      <c r="IXV14" s="657"/>
      <c r="IXW14" s="657"/>
      <c r="IXX14" s="659"/>
      <c r="IYA14" s="657"/>
      <c r="IYB14" s="657"/>
      <c r="IYC14" s="657"/>
      <c r="IYD14" s="657"/>
      <c r="IYE14" s="657"/>
      <c r="IYF14" s="657"/>
      <c r="IYG14" s="659"/>
      <c r="IYJ14" s="657"/>
      <c r="IYK14" s="657"/>
      <c r="IYL14" s="657"/>
      <c r="IYM14" s="657"/>
      <c r="IYN14" s="657"/>
      <c r="IYO14" s="657"/>
      <c r="IYP14" s="659"/>
      <c r="IYS14" s="657"/>
      <c r="IYT14" s="657"/>
      <c r="IYU14" s="657"/>
      <c r="IYV14" s="657"/>
      <c r="IYW14" s="657"/>
      <c r="IYX14" s="657"/>
      <c r="IYY14" s="659"/>
      <c r="IZB14" s="657"/>
      <c r="IZC14" s="657"/>
      <c r="IZD14" s="657"/>
      <c r="IZE14" s="657"/>
      <c r="IZF14" s="657"/>
      <c r="IZG14" s="657"/>
      <c r="IZH14" s="659"/>
      <c r="IZK14" s="657"/>
      <c r="IZL14" s="657"/>
      <c r="IZM14" s="657"/>
      <c r="IZN14" s="657"/>
      <c r="IZO14" s="657"/>
      <c r="IZP14" s="657"/>
      <c r="IZQ14" s="659"/>
      <c r="IZT14" s="657"/>
      <c r="IZU14" s="657"/>
      <c r="IZV14" s="657"/>
      <c r="IZW14" s="657"/>
      <c r="IZX14" s="657"/>
      <c r="IZY14" s="657"/>
      <c r="IZZ14" s="659"/>
      <c r="JAC14" s="657"/>
      <c r="JAD14" s="657"/>
      <c r="JAE14" s="657"/>
      <c r="JAF14" s="657"/>
      <c r="JAG14" s="657"/>
      <c r="JAH14" s="657"/>
      <c r="JAI14" s="659"/>
      <c r="JAL14" s="657"/>
      <c r="JAM14" s="657"/>
      <c r="JAN14" s="657"/>
      <c r="JAO14" s="657"/>
      <c r="JAP14" s="657"/>
      <c r="JAQ14" s="657"/>
      <c r="JAR14" s="659"/>
      <c r="JAU14" s="657"/>
      <c r="JAV14" s="657"/>
      <c r="JAW14" s="657"/>
      <c r="JAX14" s="657"/>
      <c r="JAY14" s="657"/>
      <c r="JAZ14" s="657"/>
      <c r="JBA14" s="659"/>
      <c r="JBD14" s="657"/>
      <c r="JBE14" s="657"/>
      <c r="JBF14" s="657"/>
      <c r="JBG14" s="657"/>
      <c r="JBH14" s="657"/>
      <c r="JBI14" s="657"/>
      <c r="JBJ14" s="659"/>
      <c r="JBM14" s="657"/>
      <c r="JBN14" s="657"/>
      <c r="JBO14" s="657"/>
      <c r="JBP14" s="657"/>
      <c r="JBQ14" s="657"/>
      <c r="JBR14" s="657"/>
      <c r="JBS14" s="659"/>
      <c r="JBV14" s="657"/>
      <c r="JBW14" s="657"/>
      <c r="JBX14" s="657"/>
      <c r="JBY14" s="657"/>
      <c r="JBZ14" s="657"/>
      <c r="JCA14" s="657"/>
      <c r="JCB14" s="659"/>
      <c r="JCE14" s="657"/>
      <c r="JCF14" s="657"/>
      <c r="JCG14" s="657"/>
      <c r="JCH14" s="657"/>
      <c r="JCI14" s="657"/>
      <c r="JCJ14" s="657"/>
      <c r="JCK14" s="659"/>
      <c r="JCN14" s="657"/>
      <c r="JCO14" s="657"/>
      <c r="JCP14" s="657"/>
      <c r="JCQ14" s="657"/>
      <c r="JCR14" s="657"/>
      <c r="JCS14" s="657"/>
      <c r="JCT14" s="659"/>
      <c r="JCW14" s="657"/>
      <c r="JCX14" s="657"/>
      <c r="JCY14" s="657"/>
      <c r="JCZ14" s="657"/>
      <c r="JDA14" s="657"/>
      <c r="JDB14" s="657"/>
      <c r="JDC14" s="659"/>
      <c r="JDF14" s="657"/>
      <c r="JDG14" s="657"/>
      <c r="JDH14" s="657"/>
      <c r="JDI14" s="657"/>
      <c r="JDJ14" s="657"/>
      <c r="JDK14" s="657"/>
      <c r="JDL14" s="659"/>
      <c r="JDO14" s="657"/>
      <c r="JDP14" s="657"/>
      <c r="JDQ14" s="657"/>
      <c r="JDR14" s="657"/>
      <c r="JDS14" s="657"/>
      <c r="JDT14" s="657"/>
      <c r="JDU14" s="659"/>
      <c r="JDX14" s="657"/>
      <c r="JDY14" s="657"/>
      <c r="JDZ14" s="657"/>
      <c r="JEA14" s="657"/>
      <c r="JEB14" s="657"/>
      <c r="JEC14" s="657"/>
      <c r="JED14" s="659"/>
      <c r="JEG14" s="657"/>
      <c r="JEH14" s="657"/>
      <c r="JEI14" s="657"/>
      <c r="JEJ14" s="657"/>
      <c r="JEK14" s="657"/>
      <c r="JEL14" s="657"/>
      <c r="JEM14" s="659"/>
      <c r="JEP14" s="657"/>
      <c r="JEQ14" s="657"/>
      <c r="JER14" s="657"/>
      <c r="JES14" s="657"/>
      <c r="JET14" s="657"/>
      <c r="JEU14" s="657"/>
      <c r="JEV14" s="659"/>
      <c r="JEY14" s="657"/>
      <c r="JEZ14" s="657"/>
      <c r="JFA14" s="657"/>
      <c r="JFB14" s="657"/>
      <c r="JFC14" s="657"/>
      <c r="JFD14" s="657"/>
      <c r="JFE14" s="659"/>
      <c r="JFH14" s="657"/>
      <c r="JFI14" s="657"/>
      <c r="JFJ14" s="657"/>
      <c r="JFK14" s="657"/>
      <c r="JFL14" s="657"/>
      <c r="JFM14" s="657"/>
      <c r="JFN14" s="659"/>
      <c r="JFQ14" s="657"/>
      <c r="JFR14" s="657"/>
      <c r="JFS14" s="657"/>
      <c r="JFT14" s="657"/>
      <c r="JFU14" s="657"/>
      <c r="JFV14" s="657"/>
      <c r="JFW14" s="659"/>
      <c r="JFZ14" s="657"/>
      <c r="JGA14" s="657"/>
      <c r="JGB14" s="657"/>
      <c r="JGC14" s="657"/>
      <c r="JGD14" s="657"/>
      <c r="JGE14" s="657"/>
      <c r="JGF14" s="659"/>
      <c r="JGI14" s="657"/>
      <c r="JGJ14" s="657"/>
      <c r="JGK14" s="657"/>
      <c r="JGL14" s="657"/>
      <c r="JGM14" s="657"/>
      <c r="JGN14" s="657"/>
      <c r="JGO14" s="659"/>
      <c r="JGR14" s="657"/>
      <c r="JGS14" s="657"/>
      <c r="JGT14" s="657"/>
      <c r="JGU14" s="657"/>
      <c r="JGV14" s="657"/>
      <c r="JGW14" s="657"/>
      <c r="JGX14" s="659"/>
      <c r="JHA14" s="657"/>
      <c r="JHB14" s="657"/>
      <c r="JHC14" s="657"/>
      <c r="JHD14" s="657"/>
      <c r="JHE14" s="657"/>
      <c r="JHF14" s="657"/>
      <c r="JHG14" s="659"/>
      <c r="JHJ14" s="657"/>
      <c r="JHK14" s="657"/>
      <c r="JHL14" s="657"/>
      <c r="JHM14" s="657"/>
      <c r="JHN14" s="657"/>
      <c r="JHO14" s="657"/>
      <c r="JHP14" s="659"/>
      <c r="JHS14" s="657"/>
      <c r="JHT14" s="657"/>
      <c r="JHU14" s="657"/>
      <c r="JHV14" s="657"/>
      <c r="JHW14" s="657"/>
      <c r="JHX14" s="657"/>
      <c r="JHY14" s="659"/>
      <c r="JIB14" s="657"/>
      <c r="JIC14" s="657"/>
      <c r="JID14" s="657"/>
      <c r="JIE14" s="657"/>
      <c r="JIF14" s="657"/>
      <c r="JIG14" s="657"/>
      <c r="JIH14" s="659"/>
      <c r="JIK14" s="657"/>
      <c r="JIL14" s="657"/>
      <c r="JIM14" s="657"/>
      <c r="JIN14" s="657"/>
      <c r="JIO14" s="657"/>
      <c r="JIP14" s="657"/>
      <c r="JIQ14" s="659"/>
      <c r="JIT14" s="657"/>
      <c r="JIU14" s="657"/>
      <c r="JIV14" s="657"/>
      <c r="JIW14" s="657"/>
      <c r="JIX14" s="657"/>
      <c r="JIY14" s="657"/>
      <c r="JIZ14" s="659"/>
      <c r="JJC14" s="657"/>
      <c r="JJD14" s="657"/>
      <c r="JJE14" s="657"/>
      <c r="JJF14" s="657"/>
      <c r="JJG14" s="657"/>
      <c r="JJH14" s="657"/>
      <c r="JJI14" s="659"/>
      <c r="JJL14" s="657"/>
      <c r="JJM14" s="657"/>
      <c r="JJN14" s="657"/>
      <c r="JJO14" s="657"/>
      <c r="JJP14" s="657"/>
      <c r="JJQ14" s="657"/>
      <c r="JJR14" s="659"/>
      <c r="JJU14" s="657"/>
      <c r="JJV14" s="657"/>
      <c r="JJW14" s="657"/>
      <c r="JJX14" s="657"/>
      <c r="JJY14" s="657"/>
      <c r="JJZ14" s="657"/>
      <c r="JKA14" s="659"/>
      <c r="JKD14" s="657"/>
      <c r="JKE14" s="657"/>
      <c r="JKF14" s="657"/>
      <c r="JKG14" s="657"/>
      <c r="JKH14" s="657"/>
      <c r="JKI14" s="657"/>
      <c r="JKJ14" s="659"/>
      <c r="JKM14" s="657"/>
      <c r="JKN14" s="657"/>
      <c r="JKO14" s="657"/>
      <c r="JKP14" s="657"/>
      <c r="JKQ14" s="657"/>
      <c r="JKR14" s="657"/>
      <c r="JKS14" s="659"/>
      <c r="JKV14" s="657"/>
      <c r="JKW14" s="657"/>
      <c r="JKX14" s="657"/>
      <c r="JKY14" s="657"/>
      <c r="JKZ14" s="657"/>
      <c r="JLA14" s="657"/>
      <c r="JLB14" s="659"/>
      <c r="JLE14" s="657"/>
      <c r="JLF14" s="657"/>
      <c r="JLG14" s="657"/>
      <c r="JLH14" s="657"/>
      <c r="JLI14" s="657"/>
      <c r="JLJ14" s="657"/>
      <c r="JLK14" s="659"/>
      <c r="JLN14" s="657"/>
      <c r="JLO14" s="657"/>
      <c r="JLP14" s="657"/>
      <c r="JLQ14" s="657"/>
      <c r="JLR14" s="657"/>
      <c r="JLS14" s="657"/>
      <c r="JLT14" s="659"/>
      <c r="JLW14" s="657"/>
      <c r="JLX14" s="657"/>
      <c r="JLY14" s="657"/>
      <c r="JLZ14" s="657"/>
      <c r="JMA14" s="657"/>
      <c r="JMB14" s="657"/>
      <c r="JMC14" s="659"/>
      <c r="JMF14" s="657"/>
      <c r="JMG14" s="657"/>
      <c r="JMH14" s="657"/>
      <c r="JMI14" s="657"/>
      <c r="JMJ14" s="657"/>
      <c r="JMK14" s="657"/>
      <c r="JML14" s="659"/>
      <c r="JMO14" s="657"/>
      <c r="JMP14" s="657"/>
      <c r="JMQ14" s="657"/>
      <c r="JMR14" s="657"/>
      <c r="JMS14" s="657"/>
      <c r="JMT14" s="657"/>
      <c r="JMU14" s="659"/>
      <c r="JMX14" s="657"/>
      <c r="JMY14" s="657"/>
      <c r="JMZ14" s="657"/>
      <c r="JNA14" s="657"/>
      <c r="JNB14" s="657"/>
      <c r="JNC14" s="657"/>
      <c r="JND14" s="659"/>
      <c r="JNG14" s="657"/>
      <c r="JNH14" s="657"/>
      <c r="JNI14" s="657"/>
      <c r="JNJ14" s="657"/>
      <c r="JNK14" s="657"/>
      <c r="JNL14" s="657"/>
      <c r="JNM14" s="659"/>
      <c r="JNP14" s="657"/>
      <c r="JNQ14" s="657"/>
      <c r="JNR14" s="657"/>
      <c r="JNS14" s="657"/>
      <c r="JNT14" s="657"/>
      <c r="JNU14" s="657"/>
      <c r="JNV14" s="659"/>
      <c r="JNY14" s="657"/>
      <c r="JNZ14" s="657"/>
      <c r="JOA14" s="657"/>
      <c r="JOB14" s="657"/>
      <c r="JOC14" s="657"/>
      <c r="JOD14" s="657"/>
      <c r="JOE14" s="659"/>
      <c r="JOH14" s="657"/>
      <c r="JOI14" s="657"/>
      <c r="JOJ14" s="657"/>
      <c r="JOK14" s="657"/>
      <c r="JOL14" s="657"/>
      <c r="JOM14" s="657"/>
      <c r="JON14" s="659"/>
      <c r="JOQ14" s="657"/>
      <c r="JOR14" s="657"/>
      <c r="JOS14" s="657"/>
      <c r="JOT14" s="657"/>
      <c r="JOU14" s="657"/>
      <c r="JOV14" s="657"/>
      <c r="JOW14" s="659"/>
      <c r="JOZ14" s="657"/>
      <c r="JPA14" s="657"/>
      <c r="JPB14" s="657"/>
      <c r="JPC14" s="657"/>
      <c r="JPD14" s="657"/>
      <c r="JPE14" s="657"/>
      <c r="JPF14" s="659"/>
      <c r="JPI14" s="657"/>
      <c r="JPJ14" s="657"/>
      <c r="JPK14" s="657"/>
      <c r="JPL14" s="657"/>
      <c r="JPM14" s="657"/>
      <c r="JPN14" s="657"/>
      <c r="JPO14" s="659"/>
      <c r="JPR14" s="657"/>
      <c r="JPS14" s="657"/>
      <c r="JPT14" s="657"/>
      <c r="JPU14" s="657"/>
      <c r="JPV14" s="657"/>
      <c r="JPW14" s="657"/>
      <c r="JPX14" s="659"/>
      <c r="JQA14" s="657"/>
      <c r="JQB14" s="657"/>
      <c r="JQC14" s="657"/>
      <c r="JQD14" s="657"/>
      <c r="JQE14" s="657"/>
      <c r="JQF14" s="657"/>
      <c r="JQG14" s="659"/>
      <c r="JQJ14" s="657"/>
      <c r="JQK14" s="657"/>
      <c r="JQL14" s="657"/>
      <c r="JQM14" s="657"/>
      <c r="JQN14" s="657"/>
      <c r="JQO14" s="657"/>
      <c r="JQP14" s="659"/>
      <c r="JQS14" s="657"/>
      <c r="JQT14" s="657"/>
      <c r="JQU14" s="657"/>
      <c r="JQV14" s="657"/>
      <c r="JQW14" s="657"/>
      <c r="JQX14" s="657"/>
      <c r="JQY14" s="659"/>
      <c r="JRB14" s="657"/>
      <c r="JRC14" s="657"/>
      <c r="JRD14" s="657"/>
      <c r="JRE14" s="657"/>
      <c r="JRF14" s="657"/>
      <c r="JRG14" s="657"/>
      <c r="JRH14" s="659"/>
      <c r="JRK14" s="657"/>
      <c r="JRL14" s="657"/>
      <c r="JRM14" s="657"/>
      <c r="JRN14" s="657"/>
      <c r="JRO14" s="657"/>
      <c r="JRP14" s="657"/>
      <c r="JRQ14" s="659"/>
      <c r="JRT14" s="657"/>
      <c r="JRU14" s="657"/>
      <c r="JRV14" s="657"/>
      <c r="JRW14" s="657"/>
      <c r="JRX14" s="657"/>
      <c r="JRY14" s="657"/>
      <c r="JRZ14" s="659"/>
      <c r="JSC14" s="657"/>
      <c r="JSD14" s="657"/>
      <c r="JSE14" s="657"/>
      <c r="JSF14" s="657"/>
      <c r="JSG14" s="657"/>
      <c r="JSH14" s="657"/>
      <c r="JSI14" s="659"/>
      <c r="JSL14" s="657"/>
      <c r="JSM14" s="657"/>
      <c r="JSN14" s="657"/>
      <c r="JSO14" s="657"/>
      <c r="JSP14" s="657"/>
      <c r="JSQ14" s="657"/>
      <c r="JSR14" s="659"/>
      <c r="JSU14" s="657"/>
      <c r="JSV14" s="657"/>
      <c r="JSW14" s="657"/>
      <c r="JSX14" s="657"/>
      <c r="JSY14" s="657"/>
      <c r="JSZ14" s="657"/>
      <c r="JTA14" s="659"/>
      <c r="JTD14" s="657"/>
      <c r="JTE14" s="657"/>
      <c r="JTF14" s="657"/>
      <c r="JTG14" s="657"/>
      <c r="JTH14" s="657"/>
      <c r="JTI14" s="657"/>
      <c r="JTJ14" s="659"/>
      <c r="JTM14" s="657"/>
      <c r="JTN14" s="657"/>
      <c r="JTO14" s="657"/>
      <c r="JTP14" s="657"/>
      <c r="JTQ14" s="657"/>
      <c r="JTR14" s="657"/>
      <c r="JTS14" s="659"/>
      <c r="JTV14" s="657"/>
      <c r="JTW14" s="657"/>
      <c r="JTX14" s="657"/>
      <c r="JTY14" s="657"/>
      <c r="JTZ14" s="657"/>
      <c r="JUA14" s="657"/>
      <c r="JUB14" s="659"/>
      <c r="JUE14" s="657"/>
      <c r="JUF14" s="657"/>
      <c r="JUG14" s="657"/>
      <c r="JUH14" s="657"/>
      <c r="JUI14" s="657"/>
      <c r="JUJ14" s="657"/>
      <c r="JUK14" s="659"/>
      <c r="JUN14" s="657"/>
      <c r="JUO14" s="657"/>
      <c r="JUP14" s="657"/>
      <c r="JUQ14" s="657"/>
      <c r="JUR14" s="657"/>
      <c r="JUS14" s="657"/>
      <c r="JUT14" s="659"/>
      <c r="JUW14" s="657"/>
      <c r="JUX14" s="657"/>
      <c r="JUY14" s="657"/>
      <c r="JUZ14" s="657"/>
      <c r="JVA14" s="657"/>
      <c r="JVB14" s="657"/>
      <c r="JVC14" s="659"/>
      <c r="JVF14" s="657"/>
      <c r="JVG14" s="657"/>
      <c r="JVH14" s="657"/>
      <c r="JVI14" s="657"/>
      <c r="JVJ14" s="657"/>
      <c r="JVK14" s="657"/>
      <c r="JVL14" s="659"/>
      <c r="JVO14" s="657"/>
      <c r="JVP14" s="657"/>
      <c r="JVQ14" s="657"/>
      <c r="JVR14" s="657"/>
      <c r="JVS14" s="657"/>
      <c r="JVT14" s="657"/>
      <c r="JVU14" s="659"/>
      <c r="JVX14" s="657"/>
      <c r="JVY14" s="657"/>
      <c r="JVZ14" s="657"/>
      <c r="JWA14" s="657"/>
      <c r="JWB14" s="657"/>
      <c r="JWC14" s="657"/>
      <c r="JWD14" s="659"/>
      <c r="JWG14" s="657"/>
      <c r="JWH14" s="657"/>
      <c r="JWI14" s="657"/>
      <c r="JWJ14" s="657"/>
      <c r="JWK14" s="657"/>
      <c r="JWL14" s="657"/>
      <c r="JWM14" s="659"/>
      <c r="JWP14" s="657"/>
      <c r="JWQ14" s="657"/>
      <c r="JWR14" s="657"/>
      <c r="JWS14" s="657"/>
      <c r="JWT14" s="657"/>
      <c r="JWU14" s="657"/>
      <c r="JWV14" s="659"/>
      <c r="JWY14" s="657"/>
      <c r="JWZ14" s="657"/>
      <c r="JXA14" s="657"/>
      <c r="JXB14" s="657"/>
      <c r="JXC14" s="657"/>
      <c r="JXD14" s="657"/>
      <c r="JXE14" s="659"/>
      <c r="JXH14" s="657"/>
      <c r="JXI14" s="657"/>
      <c r="JXJ14" s="657"/>
      <c r="JXK14" s="657"/>
      <c r="JXL14" s="657"/>
      <c r="JXM14" s="657"/>
      <c r="JXN14" s="659"/>
      <c r="JXQ14" s="657"/>
      <c r="JXR14" s="657"/>
      <c r="JXS14" s="657"/>
      <c r="JXT14" s="657"/>
      <c r="JXU14" s="657"/>
      <c r="JXV14" s="657"/>
      <c r="JXW14" s="659"/>
      <c r="JXZ14" s="657"/>
      <c r="JYA14" s="657"/>
      <c r="JYB14" s="657"/>
      <c r="JYC14" s="657"/>
      <c r="JYD14" s="657"/>
      <c r="JYE14" s="657"/>
      <c r="JYF14" s="659"/>
      <c r="JYI14" s="657"/>
      <c r="JYJ14" s="657"/>
      <c r="JYK14" s="657"/>
      <c r="JYL14" s="657"/>
      <c r="JYM14" s="657"/>
      <c r="JYN14" s="657"/>
      <c r="JYO14" s="659"/>
      <c r="JYR14" s="657"/>
      <c r="JYS14" s="657"/>
      <c r="JYT14" s="657"/>
      <c r="JYU14" s="657"/>
      <c r="JYV14" s="657"/>
      <c r="JYW14" s="657"/>
      <c r="JYX14" s="659"/>
      <c r="JZA14" s="657"/>
      <c r="JZB14" s="657"/>
      <c r="JZC14" s="657"/>
      <c r="JZD14" s="657"/>
      <c r="JZE14" s="657"/>
      <c r="JZF14" s="657"/>
      <c r="JZG14" s="659"/>
      <c r="JZJ14" s="657"/>
      <c r="JZK14" s="657"/>
      <c r="JZL14" s="657"/>
      <c r="JZM14" s="657"/>
      <c r="JZN14" s="657"/>
      <c r="JZO14" s="657"/>
      <c r="JZP14" s="659"/>
      <c r="JZS14" s="657"/>
      <c r="JZT14" s="657"/>
      <c r="JZU14" s="657"/>
      <c r="JZV14" s="657"/>
      <c r="JZW14" s="657"/>
      <c r="JZX14" s="657"/>
      <c r="JZY14" s="659"/>
      <c r="KAB14" s="657"/>
      <c r="KAC14" s="657"/>
      <c r="KAD14" s="657"/>
      <c r="KAE14" s="657"/>
      <c r="KAF14" s="657"/>
      <c r="KAG14" s="657"/>
      <c r="KAH14" s="659"/>
      <c r="KAK14" s="657"/>
      <c r="KAL14" s="657"/>
      <c r="KAM14" s="657"/>
      <c r="KAN14" s="657"/>
      <c r="KAO14" s="657"/>
      <c r="KAP14" s="657"/>
      <c r="KAQ14" s="659"/>
      <c r="KAT14" s="657"/>
      <c r="KAU14" s="657"/>
      <c r="KAV14" s="657"/>
      <c r="KAW14" s="657"/>
      <c r="KAX14" s="657"/>
      <c r="KAY14" s="657"/>
      <c r="KAZ14" s="659"/>
      <c r="KBC14" s="657"/>
      <c r="KBD14" s="657"/>
      <c r="KBE14" s="657"/>
      <c r="KBF14" s="657"/>
      <c r="KBG14" s="657"/>
      <c r="KBH14" s="657"/>
      <c r="KBI14" s="659"/>
      <c r="KBL14" s="657"/>
      <c r="KBM14" s="657"/>
      <c r="KBN14" s="657"/>
      <c r="KBO14" s="657"/>
      <c r="KBP14" s="657"/>
      <c r="KBQ14" s="657"/>
      <c r="KBR14" s="659"/>
      <c r="KBU14" s="657"/>
      <c r="KBV14" s="657"/>
      <c r="KBW14" s="657"/>
      <c r="KBX14" s="657"/>
      <c r="KBY14" s="657"/>
      <c r="KBZ14" s="657"/>
      <c r="KCA14" s="659"/>
      <c r="KCD14" s="657"/>
      <c r="KCE14" s="657"/>
      <c r="KCF14" s="657"/>
      <c r="KCG14" s="657"/>
      <c r="KCH14" s="657"/>
      <c r="KCI14" s="657"/>
      <c r="KCJ14" s="659"/>
      <c r="KCM14" s="657"/>
      <c r="KCN14" s="657"/>
      <c r="KCO14" s="657"/>
      <c r="KCP14" s="657"/>
      <c r="KCQ14" s="657"/>
      <c r="KCR14" s="657"/>
      <c r="KCS14" s="659"/>
      <c r="KCV14" s="657"/>
      <c r="KCW14" s="657"/>
      <c r="KCX14" s="657"/>
      <c r="KCY14" s="657"/>
      <c r="KCZ14" s="657"/>
      <c r="KDA14" s="657"/>
      <c r="KDB14" s="659"/>
      <c r="KDE14" s="657"/>
      <c r="KDF14" s="657"/>
      <c r="KDG14" s="657"/>
      <c r="KDH14" s="657"/>
      <c r="KDI14" s="657"/>
      <c r="KDJ14" s="657"/>
      <c r="KDK14" s="659"/>
      <c r="KDN14" s="657"/>
      <c r="KDO14" s="657"/>
      <c r="KDP14" s="657"/>
      <c r="KDQ14" s="657"/>
      <c r="KDR14" s="657"/>
      <c r="KDS14" s="657"/>
      <c r="KDT14" s="659"/>
      <c r="KDW14" s="657"/>
      <c r="KDX14" s="657"/>
      <c r="KDY14" s="657"/>
      <c r="KDZ14" s="657"/>
      <c r="KEA14" s="657"/>
      <c r="KEB14" s="657"/>
      <c r="KEC14" s="659"/>
      <c r="KEF14" s="657"/>
      <c r="KEG14" s="657"/>
      <c r="KEH14" s="657"/>
      <c r="KEI14" s="657"/>
      <c r="KEJ14" s="657"/>
      <c r="KEK14" s="657"/>
      <c r="KEL14" s="659"/>
      <c r="KEO14" s="657"/>
      <c r="KEP14" s="657"/>
      <c r="KEQ14" s="657"/>
      <c r="KER14" s="657"/>
      <c r="KES14" s="657"/>
      <c r="KET14" s="657"/>
      <c r="KEU14" s="659"/>
      <c r="KEX14" s="657"/>
      <c r="KEY14" s="657"/>
      <c r="KEZ14" s="657"/>
      <c r="KFA14" s="657"/>
      <c r="KFB14" s="657"/>
      <c r="KFC14" s="657"/>
      <c r="KFD14" s="659"/>
      <c r="KFG14" s="657"/>
      <c r="KFH14" s="657"/>
      <c r="KFI14" s="657"/>
      <c r="KFJ14" s="657"/>
      <c r="KFK14" s="657"/>
      <c r="KFL14" s="657"/>
      <c r="KFM14" s="659"/>
      <c r="KFP14" s="657"/>
      <c r="KFQ14" s="657"/>
      <c r="KFR14" s="657"/>
      <c r="KFS14" s="657"/>
      <c r="KFT14" s="657"/>
      <c r="KFU14" s="657"/>
      <c r="KFV14" s="659"/>
      <c r="KFY14" s="657"/>
      <c r="KFZ14" s="657"/>
      <c r="KGA14" s="657"/>
      <c r="KGB14" s="657"/>
      <c r="KGC14" s="657"/>
      <c r="KGD14" s="657"/>
      <c r="KGE14" s="659"/>
      <c r="KGH14" s="657"/>
      <c r="KGI14" s="657"/>
      <c r="KGJ14" s="657"/>
      <c r="KGK14" s="657"/>
      <c r="KGL14" s="657"/>
      <c r="KGM14" s="657"/>
      <c r="KGN14" s="659"/>
      <c r="KGQ14" s="657"/>
      <c r="KGR14" s="657"/>
      <c r="KGS14" s="657"/>
      <c r="KGT14" s="657"/>
      <c r="KGU14" s="657"/>
      <c r="KGV14" s="657"/>
      <c r="KGW14" s="659"/>
      <c r="KGZ14" s="657"/>
      <c r="KHA14" s="657"/>
      <c r="KHB14" s="657"/>
      <c r="KHC14" s="657"/>
      <c r="KHD14" s="657"/>
      <c r="KHE14" s="657"/>
      <c r="KHF14" s="659"/>
      <c r="KHI14" s="657"/>
      <c r="KHJ14" s="657"/>
      <c r="KHK14" s="657"/>
      <c r="KHL14" s="657"/>
      <c r="KHM14" s="657"/>
      <c r="KHN14" s="657"/>
      <c r="KHO14" s="659"/>
      <c r="KHR14" s="657"/>
      <c r="KHS14" s="657"/>
      <c r="KHT14" s="657"/>
      <c r="KHU14" s="657"/>
      <c r="KHV14" s="657"/>
      <c r="KHW14" s="657"/>
      <c r="KHX14" s="659"/>
      <c r="KIA14" s="657"/>
      <c r="KIB14" s="657"/>
      <c r="KIC14" s="657"/>
      <c r="KID14" s="657"/>
      <c r="KIE14" s="657"/>
      <c r="KIF14" s="657"/>
      <c r="KIG14" s="659"/>
      <c r="KIJ14" s="657"/>
      <c r="KIK14" s="657"/>
      <c r="KIL14" s="657"/>
      <c r="KIM14" s="657"/>
      <c r="KIN14" s="657"/>
      <c r="KIO14" s="657"/>
      <c r="KIP14" s="659"/>
      <c r="KIS14" s="657"/>
      <c r="KIT14" s="657"/>
      <c r="KIU14" s="657"/>
      <c r="KIV14" s="657"/>
      <c r="KIW14" s="657"/>
      <c r="KIX14" s="657"/>
      <c r="KIY14" s="659"/>
      <c r="KJB14" s="657"/>
      <c r="KJC14" s="657"/>
      <c r="KJD14" s="657"/>
      <c r="KJE14" s="657"/>
      <c r="KJF14" s="657"/>
      <c r="KJG14" s="657"/>
      <c r="KJH14" s="659"/>
      <c r="KJK14" s="657"/>
      <c r="KJL14" s="657"/>
      <c r="KJM14" s="657"/>
      <c r="KJN14" s="657"/>
      <c r="KJO14" s="657"/>
      <c r="KJP14" s="657"/>
      <c r="KJQ14" s="659"/>
      <c r="KJT14" s="657"/>
      <c r="KJU14" s="657"/>
      <c r="KJV14" s="657"/>
      <c r="KJW14" s="657"/>
      <c r="KJX14" s="657"/>
      <c r="KJY14" s="657"/>
      <c r="KJZ14" s="659"/>
      <c r="KKC14" s="657"/>
      <c r="KKD14" s="657"/>
      <c r="KKE14" s="657"/>
      <c r="KKF14" s="657"/>
      <c r="KKG14" s="657"/>
      <c r="KKH14" s="657"/>
      <c r="KKI14" s="659"/>
      <c r="KKL14" s="657"/>
      <c r="KKM14" s="657"/>
      <c r="KKN14" s="657"/>
      <c r="KKO14" s="657"/>
      <c r="KKP14" s="657"/>
      <c r="KKQ14" s="657"/>
      <c r="KKR14" s="659"/>
      <c r="KKU14" s="657"/>
      <c r="KKV14" s="657"/>
      <c r="KKW14" s="657"/>
      <c r="KKX14" s="657"/>
      <c r="KKY14" s="657"/>
      <c r="KKZ14" s="657"/>
      <c r="KLA14" s="659"/>
      <c r="KLD14" s="657"/>
      <c r="KLE14" s="657"/>
      <c r="KLF14" s="657"/>
      <c r="KLG14" s="657"/>
      <c r="KLH14" s="657"/>
      <c r="KLI14" s="657"/>
      <c r="KLJ14" s="659"/>
      <c r="KLM14" s="657"/>
      <c r="KLN14" s="657"/>
      <c r="KLO14" s="657"/>
      <c r="KLP14" s="657"/>
      <c r="KLQ14" s="657"/>
      <c r="KLR14" s="657"/>
      <c r="KLS14" s="659"/>
      <c r="KLV14" s="657"/>
      <c r="KLW14" s="657"/>
      <c r="KLX14" s="657"/>
      <c r="KLY14" s="657"/>
      <c r="KLZ14" s="657"/>
      <c r="KMA14" s="657"/>
      <c r="KMB14" s="659"/>
      <c r="KME14" s="657"/>
      <c r="KMF14" s="657"/>
      <c r="KMG14" s="657"/>
      <c r="KMH14" s="657"/>
      <c r="KMI14" s="657"/>
      <c r="KMJ14" s="657"/>
      <c r="KMK14" s="659"/>
      <c r="KMN14" s="657"/>
      <c r="KMO14" s="657"/>
      <c r="KMP14" s="657"/>
      <c r="KMQ14" s="657"/>
      <c r="KMR14" s="657"/>
      <c r="KMS14" s="657"/>
      <c r="KMT14" s="659"/>
      <c r="KMW14" s="657"/>
      <c r="KMX14" s="657"/>
      <c r="KMY14" s="657"/>
      <c r="KMZ14" s="657"/>
      <c r="KNA14" s="657"/>
      <c r="KNB14" s="657"/>
      <c r="KNC14" s="659"/>
      <c r="KNF14" s="657"/>
      <c r="KNG14" s="657"/>
      <c r="KNH14" s="657"/>
      <c r="KNI14" s="657"/>
      <c r="KNJ14" s="657"/>
      <c r="KNK14" s="657"/>
      <c r="KNL14" s="659"/>
      <c r="KNO14" s="657"/>
      <c r="KNP14" s="657"/>
      <c r="KNQ14" s="657"/>
      <c r="KNR14" s="657"/>
      <c r="KNS14" s="657"/>
      <c r="KNT14" s="657"/>
      <c r="KNU14" s="659"/>
      <c r="KNX14" s="657"/>
      <c r="KNY14" s="657"/>
      <c r="KNZ14" s="657"/>
      <c r="KOA14" s="657"/>
      <c r="KOB14" s="657"/>
      <c r="KOC14" s="657"/>
      <c r="KOD14" s="659"/>
      <c r="KOG14" s="657"/>
      <c r="KOH14" s="657"/>
      <c r="KOI14" s="657"/>
      <c r="KOJ14" s="657"/>
      <c r="KOK14" s="657"/>
      <c r="KOL14" s="657"/>
      <c r="KOM14" s="659"/>
      <c r="KOP14" s="657"/>
      <c r="KOQ14" s="657"/>
      <c r="KOR14" s="657"/>
      <c r="KOS14" s="657"/>
      <c r="KOT14" s="657"/>
      <c r="KOU14" s="657"/>
      <c r="KOV14" s="659"/>
      <c r="KOY14" s="657"/>
      <c r="KOZ14" s="657"/>
      <c r="KPA14" s="657"/>
      <c r="KPB14" s="657"/>
      <c r="KPC14" s="657"/>
      <c r="KPD14" s="657"/>
      <c r="KPE14" s="659"/>
      <c r="KPH14" s="657"/>
      <c r="KPI14" s="657"/>
      <c r="KPJ14" s="657"/>
      <c r="KPK14" s="657"/>
      <c r="KPL14" s="657"/>
      <c r="KPM14" s="657"/>
      <c r="KPN14" s="659"/>
      <c r="KPQ14" s="657"/>
      <c r="KPR14" s="657"/>
      <c r="KPS14" s="657"/>
      <c r="KPT14" s="657"/>
      <c r="KPU14" s="657"/>
      <c r="KPV14" s="657"/>
      <c r="KPW14" s="659"/>
      <c r="KPZ14" s="657"/>
      <c r="KQA14" s="657"/>
      <c r="KQB14" s="657"/>
      <c r="KQC14" s="657"/>
      <c r="KQD14" s="657"/>
      <c r="KQE14" s="657"/>
      <c r="KQF14" s="659"/>
      <c r="KQI14" s="657"/>
      <c r="KQJ14" s="657"/>
      <c r="KQK14" s="657"/>
      <c r="KQL14" s="657"/>
      <c r="KQM14" s="657"/>
      <c r="KQN14" s="657"/>
      <c r="KQO14" s="659"/>
      <c r="KQR14" s="657"/>
      <c r="KQS14" s="657"/>
      <c r="KQT14" s="657"/>
      <c r="KQU14" s="657"/>
      <c r="KQV14" s="657"/>
      <c r="KQW14" s="657"/>
      <c r="KQX14" s="659"/>
      <c r="KRA14" s="657"/>
      <c r="KRB14" s="657"/>
      <c r="KRC14" s="657"/>
      <c r="KRD14" s="657"/>
      <c r="KRE14" s="657"/>
      <c r="KRF14" s="657"/>
      <c r="KRG14" s="659"/>
      <c r="KRJ14" s="657"/>
      <c r="KRK14" s="657"/>
      <c r="KRL14" s="657"/>
      <c r="KRM14" s="657"/>
      <c r="KRN14" s="657"/>
      <c r="KRO14" s="657"/>
      <c r="KRP14" s="659"/>
      <c r="KRS14" s="657"/>
      <c r="KRT14" s="657"/>
      <c r="KRU14" s="657"/>
      <c r="KRV14" s="657"/>
      <c r="KRW14" s="657"/>
      <c r="KRX14" s="657"/>
      <c r="KRY14" s="659"/>
      <c r="KSB14" s="657"/>
      <c r="KSC14" s="657"/>
      <c r="KSD14" s="657"/>
      <c r="KSE14" s="657"/>
      <c r="KSF14" s="657"/>
      <c r="KSG14" s="657"/>
      <c r="KSH14" s="659"/>
      <c r="KSK14" s="657"/>
      <c r="KSL14" s="657"/>
      <c r="KSM14" s="657"/>
      <c r="KSN14" s="657"/>
      <c r="KSO14" s="657"/>
      <c r="KSP14" s="657"/>
      <c r="KSQ14" s="659"/>
      <c r="KST14" s="657"/>
      <c r="KSU14" s="657"/>
      <c r="KSV14" s="657"/>
      <c r="KSW14" s="657"/>
      <c r="KSX14" s="657"/>
      <c r="KSY14" s="657"/>
      <c r="KSZ14" s="659"/>
      <c r="KTC14" s="657"/>
      <c r="KTD14" s="657"/>
      <c r="KTE14" s="657"/>
      <c r="KTF14" s="657"/>
      <c r="KTG14" s="657"/>
      <c r="KTH14" s="657"/>
      <c r="KTI14" s="659"/>
      <c r="KTL14" s="657"/>
      <c r="KTM14" s="657"/>
      <c r="KTN14" s="657"/>
      <c r="KTO14" s="657"/>
      <c r="KTP14" s="657"/>
      <c r="KTQ14" s="657"/>
      <c r="KTR14" s="659"/>
      <c r="KTU14" s="657"/>
      <c r="KTV14" s="657"/>
      <c r="KTW14" s="657"/>
      <c r="KTX14" s="657"/>
      <c r="KTY14" s="657"/>
      <c r="KTZ14" s="657"/>
      <c r="KUA14" s="659"/>
      <c r="KUD14" s="657"/>
      <c r="KUE14" s="657"/>
      <c r="KUF14" s="657"/>
      <c r="KUG14" s="657"/>
      <c r="KUH14" s="657"/>
      <c r="KUI14" s="657"/>
      <c r="KUJ14" s="659"/>
      <c r="KUM14" s="657"/>
      <c r="KUN14" s="657"/>
      <c r="KUO14" s="657"/>
      <c r="KUP14" s="657"/>
      <c r="KUQ14" s="657"/>
      <c r="KUR14" s="657"/>
      <c r="KUS14" s="659"/>
      <c r="KUV14" s="657"/>
      <c r="KUW14" s="657"/>
      <c r="KUX14" s="657"/>
      <c r="KUY14" s="657"/>
      <c r="KUZ14" s="657"/>
      <c r="KVA14" s="657"/>
      <c r="KVB14" s="659"/>
      <c r="KVE14" s="657"/>
      <c r="KVF14" s="657"/>
      <c r="KVG14" s="657"/>
      <c r="KVH14" s="657"/>
      <c r="KVI14" s="657"/>
      <c r="KVJ14" s="657"/>
      <c r="KVK14" s="659"/>
      <c r="KVN14" s="657"/>
      <c r="KVO14" s="657"/>
      <c r="KVP14" s="657"/>
      <c r="KVQ14" s="657"/>
      <c r="KVR14" s="657"/>
      <c r="KVS14" s="657"/>
      <c r="KVT14" s="659"/>
      <c r="KVW14" s="657"/>
      <c r="KVX14" s="657"/>
      <c r="KVY14" s="657"/>
      <c r="KVZ14" s="657"/>
      <c r="KWA14" s="657"/>
      <c r="KWB14" s="657"/>
      <c r="KWC14" s="659"/>
      <c r="KWF14" s="657"/>
      <c r="KWG14" s="657"/>
      <c r="KWH14" s="657"/>
      <c r="KWI14" s="657"/>
      <c r="KWJ14" s="657"/>
      <c r="KWK14" s="657"/>
      <c r="KWL14" s="659"/>
      <c r="KWO14" s="657"/>
      <c r="KWP14" s="657"/>
      <c r="KWQ14" s="657"/>
      <c r="KWR14" s="657"/>
      <c r="KWS14" s="657"/>
      <c r="KWT14" s="657"/>
      <c r="KWU14" s="659"/>
      <c r="KWX14" s="657"/>
      <c r="KWY14" s="657"/>
      <c r="KWZ14" s="657"/>
      <c r="KXA14" s="657"/>
      <c r="KXB14" s="657"/>
      <c r="KXC14" s="657"/>
      <c r="KXD14" s="659"/>
      <c r="KXG14" s="657"/>
      <c r="KXH14" s="657"/>
      <c r="KXI14" s="657"/>
      <c r="KXJ14" s="657"/>
      <c r="KXK14" s="657"/>
      <c r="KXL14" s="657"/>
      <c r="KXM14" s="659"/>
      <c r="KXP14" s="657"/>
      <c r="KXQ14" s="657"/>
      <c r="KXR14" s="657"/>
      <c r="KXS14" s="657"/>
      <c r="KXT14" s="657"/>
      <c r="KXU14" s="657"/>
      <c r="KXV14" s="659"/>
      <c r="KXY14" s="657"/>
      <c r="KXZ14" s="657"/>
      <c r="KYA14" s="657"/>
      <c r="KYB14" s="657"/>
      <c r="KYC14" s="657"/>
      <c r="KYD14" s="657"/>
      <c r="KYE14" s="659"/>
      <c r="KYH14" s="657"/>
      <c r="KYI14" s="657"/>
      <c r="KYJ14" s="657"/>
      <c r="KYK14" s="657"/>
      <c r="KYL14" s="657"/>
      <c r="KYM14" s="657"/>
      <c r="KYN14" s="659"/>
      <c r="KYQ14" s="657"/>
      <c r="KYR14" s="657"/>
      <c r="KYS14" s="657"/>
      <c r="KYT14" s="657"/>
      <c r="KYU14" s="657"/>
      <c r="KYV14" s="657"/>
      <c r="KYW14" s="659"/>
      <c r="KYZ14" s="657"/>
      <c r="KZA14" s="657"/>
      <c r="KZB14" s="657"/>
      <c r="KZC14" s="657"/>
      <c r="KZD14" s="657"/>
      <c r="KZE14" s="657"/>
      <c r="KZF14" s="659"/>
      <c r="KZI14" s="657"/>
      <c r="KZJ14" s="657"/>
      <c r="KZK14" s="657"/>
      <c r="KZL14" s="657"/>
      <c r="KZM14" s="657"/>
      <c r="KZN14" s="657"/>
      <c r="KZO14" s="659"/>
      <c r="KZR14" s="657"/>
      <c r="KZS14" s="657"/>
      <c r="KZT14" s="657"/>
      <c r="KZU14" s="657"/>
      <c r="KZV14" s="657"/>
      <c r="KZW14" s="657"/>
      <c r="KZX14" s="659"/>
      <c r="LAA14" s="657"/>
      <c r="LAB14" s="657"/>
      <c r="LAC14" s="657"/>
      <c r="LAD14" s="657"/>
      <c r="LAE14" s="657"/>
      <c r="LAF14" s="657"/>
      <c r="LAG14" s="659"/>
      <c r="LAJ14" s="657"/>
      <c r="LAK14" s="657"/>
      <c r="LAL14" s="657"/>
      <c r="LAM14" s="657"/>
      <c r="LAN14" s="657"/>
      <c r="LAO14" s="657"/>
      <c r="LAP14" s="659"/>
      <c r="LAS14" s="657"/>
      <c r="LAT14" s="657"/>
      <c r="LAU14" s="657"/>
      <c r="LAV14" s="657"/>
      <c r="LAW14" s="657"/>
      <c r="LAX14" s="657"/>
      <c r="LAY14" s="659"/>
      <c r="LBB14" s="657"/>
      <c r="LBC14" s="657"/>
      <c r="LBD14" s="657"/>
      <c r="LBE14" s="657"/>
      <c r="LBF14" s="657"/>
      <c r="LBG14" s="657"/>
      <c r="LBH14" s="659"/>
      <c r="LBK14" s="657"/>
      <c r="LBL14" s="657"/>
      <c r="LBM14" s="657"/>
      <c r="LBN14" s="657"/>
      <c r="LBO14" s="657"/>
      <c r="LBP14" s="657"/>
      <c r="LBQ14" s="659"/>
      <c r="LBT14" s="657"/>
      <c r="LBU14" s="657"/>
      <c r="LBV14" s="657"/>
      <c r="LBW14" s="657"/>
      <c r="LBX14" s="657"/>
      <c r="LBY14" s="657"/>
      <c r="LBZ14" s="659"/>
      <c r="LCC14" s="657"/>
      <c r="LCD14" s="657"/>
      <c r="LCE14" s="657"/>
      <c r="LCF14" s="657"/>
      <c r="LCG14" s="657"/>
      <c r="LCH14" s="657"/>
      <c r="LCI14" s="659"/>
      <c r="LCL14" s="657"/>
      <c r="LCM14" s="657"/>
      <c r="LCN14" s="657"/>
      <c r="LCO14" s="657"/>
      <c r="LCP14" s="657"/>
      <c r="LCQ14" s="657"/>
      <c r="LCR14" s="659"/>
      <c r="LCU14" s="657"/>
      <c r="LCV14" s="657"/>
      <c r="LCW14" s="657"/>
      <c r="LCX14" s="657"/>
      <c r="LCY14" s="657"/>
      <c r="LCZ14" s="657"/>
      <c r="LDA14" s="659"/>
      <c r="LDD14" s="657"/>
      <c r="LDE14" s="657"/>
      <c r="LDF14" s="657"/>
      <c r="LDG14" s="657"/>
      <c r="LDH14" s="657"/>
      <c r="LDI14" s="657"/>
      <c r="LDJ14" s="659"/>
      <c r="LDM14" s="657"/>
      <c r="LDN14" s="657"/>
      <c r="LDO14" s="657"/>
      <c r="LDP14" s="657"/>
      <c r="LDQ14" s="657"/>
      <c r="LDR14" s="657"/>
      <c r="LDS14" s="659"/>
      <c r="LDV14" s="657"/>
      <c r="LDW14" s="657"/>
      <c r="LDX14" s="657"/>
      <c r="LDY14" s="657"/>
      <c r="LDZ14" s="657"/>
      <c r="LEA14" s="657"/>
      <c r="LEB14" s="659"/>
      <c r="LEE14" s="657"/>
      <c r="LEF14" s="657"/>
      <c r="LEG14" s="657"/>
      <c r="LEH14" s="657"/>
      <c r="LEI14" s="657"/>
      <c r="LEJ14" s="657"/>
      <c r="LEK14" s="659"/>
      <c r="LEN14" s="657"/>
      <c r="LEO14" s="657"/>
      <c r="LEP14" s="657"/>
      <c r="LEQ14" s="657"/>
      <c r="LER14" s="657"/>
      <c r="LES14" s="657"/>
      <c r="LET14" s="659"/>
      <c r="LEW14" s="657"/>
      <c r="LEX14" s="657"/>
      <c r="LEY14" s="657"/>
      <c r="LEZ14" s="657"/>
      <c r="LFA14" s="657"/>
      <c r="LFB14" s="657"/>
      <c r="LFC14" s="659"/>
      <c r="LFF14" s="657"/>
      <c r="LFG14" s="657"/>
      <c r="LFH14" s="657"/>
      <c r="LFI14" s="657"/>
      <c r="LFJ14" s="657"/>
      <c r="LFK14" s="657"/>
      <c r="LFL14" s="659"/>
      <c r="LFO14" s="657"/>
      <c r="LFP14" s="657"/>
      <c r="LFQ14" s="657"/>
      <c r="LFR14" s="657"/>
      <c r="LFS14" s="657"/>
      <c r="LFT14" s="657"/>
      <c r="LFU14" s="659"/>
      <c r="LFX14" s="657"/>
      <c r="LFY14" s="657"/>
      <c r="LFZ14" s="657"/>
      <c r="LGA14" s="657"/>
      <c r="LGB14" s="657"/>
      <c r="LGC14" s="657"/>
      <c r="LGD14" s="659"/>
      <c r="LGG14" s="657"/>
      <c r="LGH14" s="657"/>
      <c r="LGI14" s="657"/>
      <c r="LGJ14" s="657"/>
      <c r="LGK14" s="657"/>
      <c r="LGL14" s="657"/>
      <c r="LGM14" s="659"/>
      <c r="LGP14" s="657"/>
      <c r="LGQ14" s="657"/>
      <c r="LGR14" s="657"/>
      <c r="LGS14" s="657"/>
      <c r="LGT14" s="657"/>
      <c r="LGU14" s="657"/>
      <c r="LGV14" s="659"/>
      <c r="LGY14" s="657"/>
      <c r="LGZ14" s="657"/>
      <c r="LHA14" s="657"/>
      <c r="LHB14" s="657"/>
      <c r="LHC14" s="657"/>
      <c r="LHD14" s="657"/>
      <c r="LHE14" s="659"/>
      <c r="LHH14" s="657"/>
      <c r="LHI14" s="657"/>
      <c r="LHJ14" s="657"/>
      <c r="LHK14" s="657"/>
      <c r="LHL14" s="657"/>
      <c r="LHM14" s="657"/>
      <c r="LHN14" s="659"/>
      <c r="LHQ14" s="657"/>
      <c r="LHR14" s="657"/>
      <c r="LHS14" s="657"/>
      <c r="LHT14" s="657"/>
      <c r="LHU14" s="657"/>
      <c r="LHV14" s="657"/>
      <c r="LHW14" s="659"/>
      <c r="LHZ14" s="657"/>
      <c r="LIA14" s="657"/>
      <c r="LIB14" s="657"/>
      <c r="LIC14" s="657"/>
      <c r="LID14" s="657"/>
      <c r="LIE14" s="657"/>
      <c r="LIF14" s="659"/>
      <c r="LII14" s="657"/>
      <c r="LIJ14" s="657"/>
      <c r="LIK14" s="657"/>
      <c r="LIL14" s="657"/>
      <c r="LIM14" s="657"/>
      <c r="LIN14" s="657"/>
      <c r="LIO14" s="659"/>
      <c r="LIR14" s="657"/>
      <c r="LIS14" s="657"/>
      <c r="LIT14" s="657"/>
      <c r="LIU14" s="657"/>
      <c r="LIV14" s="657"/>
      <c r="LIW14" s="657"/>
      <c r="LIX14" s="659"/>
      <c r="LJA14" s="657"/>
      <c r="LJB14" s="657"/>
      <c r="LJC14" s="657"/>
      <c r="LJD14" s="657"/>
      <c r="LJE14" s="657"/>
      <c r="LJF14" s="657"/>
      <c r="LJG14" s="659"/>
      <c r="LJJ14" s="657"/>
      <c r="LJK14" s="657"/>
      <c r="LJL14" s="657"/>
      <c r="LJM14" s="657"/>
      <c r="LJN14" s="657"/>
      <c r="LJO14" s="657"/>
      <c r="LJP14" s="659"/>
      <c r="LJS14" s="657"/>
      <c r="LJT14" s="657"/>
      <c r="LJU14" s="657"/>
      <c r="LJV14" s="657"/>
      <c r="LJW14" s="657"/>
      <c r="LJX14" s="657"/>
      <c r="LJY14" s="659"/>
      <c r="LKB14" s="657"/>
      <c r="LKC14" s="657"/>
      <c r="LKD14" s="657"/>
      <c r="LKE14" s="657"/>
      <c r="LKF14" s="657"/>
      <c r="LKG14" s="657"/>
      <c r="LKH14" s="659"/>
      <c r="LKK14" s="657"/>
      <c r="LKL14" s="657"/>
      <c r="LKM14" s="657"/>
      <c r="LKN14" s="657"/>
      <c r="LKO14" s="657"/>
      <c r="LKP14" s="657"/>
      <c r="LKQ14" s="659"/>
      <c r="LKT14" s="657"/>
      <c r="LKU14" s="657"/>
      <c r="LKV14" s="657"/>
      <c r="LKW14" s="657"/>
      <c r="LKX14" s="657"/>
      <c r="LKY14" s="657"/>
      <c r="LKZ14" s="659"/>
      <c r="LLC14" s="657"/>
      <c r="LLD14" s="657"/>
      <c r="LLE14" s="657"/>
      <c r="LLF14" s="657"/>
      <c r="LLG14" s="657"/>
      <c r="LLH14" s="657"/>
      <c r="LLI14" s="659"/>
      <c r="LLL14" s="657"/>
      <c r="LLM14" s="657"/>
      <c r="LLN14" s="657"/>
      <c r="LLO14" s="657"/>
      <c r="LLP14" s="657"/>
      <c r="LLQ14" s="657"/>
      <c r="LLR14" s="659"/>
      <c r="LLU14" s="657"/>
      <c r="LLV14" s="657"/>
      <c r="LLW14" s="657"/>
      <c r="LLX14" s="657"/>
      <c r="LLY14" s="657"/>
      <c r="LLZ14" s="657"/>
      <c r="LMA14" s="659"/>
      <c r="LMD14" s="657"/>
      <c r="LME14" s="657"/>
      <c r="LMF14" s="657"/>
      <c r="LMG14" s="657"/>
      <c r="LMH14" s="657"/>
      <c r="LMI14" s="657"/>
      <c r="LMJ14" s="659"/>
      <c r="LMM14" s="657"/>
      <c r="LMN14" s="657"/>
      <c r="LMO14" s="657"/>
      <c r="LMP14" s="657"/>
      <c r="LMQ14" s="657"/>
      <c r="LMR14" s="657"/>
      <c r="LMS14" s="659"/>
      <c r="LMV14" s="657"/>
      <c r="LMW14" s="657"/>
      <c r="LMX14" s="657"/>
      <c r="LMY14" s="657"/>
      <c r="LMZ14" s="657"/>
      <c r="LNA14" s="657"/>
      <c r="LNB14" s="659"/>
      <c r="LNE14" s="657"/>
      <c r="LNF14" s="657"/>
      <c r="LNG14" s="657"/>
      <c r="LNH14" s="657"/>
      <c r="LNI14" s="657"/>
      <c r="LNJ14" s="657"/>
      <c r="LNK14" s="659"/>
      <c r="LNN14" s="657"/>
      <c r="LNO14" s="657"/>
      <c r="LNP14" s="657"/>
      <c r="LNQ14" s="657"/>
      <c r="LNR14" s="657"/>
      <c r="LNS14" s="657"/>
      <c r="LNT14" s="659"/>
      <c r="LNW14" s="657"/>
      <c r="LNX14" s="657"/>
      <c r="LNY14" s="657"/>
      <c r="LNZ14" s="657"/>
      <c r="LOA14" s="657"/>
      <c r="LOB14" s="657"/>
      <c r="LOC14" s="659"/>
      <c r="LOF14" s="657"/>
      <c r="LOG14" s="657"/>
      <c r="LOH14" s="657"/>
      <c r="LOI14" s="657"/>
      <c r="LOJ14" s="657"/>
      <c r="LOK14" s="657"/>
      <c r="LOL14" s="659"/>
      <c r="LOO14" s="657"/>
      <c r="LOP14" s="657"/>
      <c r="LOQ14" s="657"/>
      <c r="LOR14" s="657"/>
      <c r="LOS14" s="657"/>
      <c r="LOT14" s="657"/>
      <c r="LOU14" s="659"/>
      <c r="LOX14" s="657"/>
      <c r="LOY14" s="657"/>
      <c r="LOZ14" s="657"/>
      <c r="LPA14" s="657"/>
      <c r="LPB14" s="657"/>
      <c r="LPC14" s="657"/>
      <c r="LPD14" s="659"/>
      <c r="LPG14" s="657"/>
      <c r="LPH14" s="657"/>
      <c r="LPI14" s="657"/>
      <c r="LPJ14" s="657"/>
      <c r="LPK14" s="657"/>
      <c r="LPL14" s="657"/>
      <c r="LPM14" s="659"/>
      <c r="LPP14" s="657"/>
      <c r="LPQ14" s="657"/>
      <c r="LPR14" s="657"/>
      <c r="LPS14" s="657"/>
      <c r="LPT14" s="657"/>
      <c r="LPU14" s="657"/>
      <c r="LPV14" s="659"/>
      <c r="LPY14" s="657"/>
      <c r="LPZ14" s="657"/>
      <c r="LQA14" s="657"/>
      <c r="LQB14" s="657"/>
      <c r="LQC14" s="657"/>
      <c r="LQD14" s="657"/>
      <c r="LQE14" s="659"/>
      <c r="LQH14" s="657"/>
      <c r="LQI14" s="657"/>
      <c r="LQJ14" s="657"/>
      <c r="LQK14" s="657"/>
      <c r="LQL14" s="657"/>
      <c r="LQM14" s="657"/>
      <c r="LQN14" s="659"/>
      <c r="LQQ14" s="657"/>
      <c r="LQR14" s="657"/>
      <c r="LQS14" s="657"/>
      <c r="LQT14" s="657"/>
      <c r="LQU14" s="657"/>
      <c r="LQV14" s="657"/>
      <c r="LQW14" s="659"/>
      <c r="LQZ14" s="657"/>
      <c r="LRA14" s="657"/>
      <c r="LRB14" s="657"/>
      <c r="LRC14" s="657"/>
      <c r="LRD14" s="657"/>
      <c r="LRE14" s="657"/>
      <c r="LRF14" s="659"/>
      <c r="LRI14" s="657"/>
      <c r="LRJ14" s="657"/>
      <c r="LRK14" s="657"/>
      <c r="LRL14" s="657"/>
      <c r="LRM14" s="657"/>
      <c r="LRN14" s="657"/>
      <c r="LRO14" s="659"/>
      <c r="LRR14" s="657"/>
      <c r="LRS14" s="657"/>
      <c r="LRT14" s="657"/>
      <c r="LRU14" s="657"/>
      <c r="LRV14" s="657"/>
      <c r="LRW14" s="657"/>
      <c r="LRX14" s="659"/>
      <c r="LSA14" s="657"/>
      <c r="LSB14" s="657"/>
      <c r="LSC14" s="657"/>
      <c r="LSD14" s="657"/>
      <c r="LSE14" s="657"/>
      <c r="LSF14" s="657"/>
      <c r="LSG14" s="659"/>
      <c r="LSJ14" s="657"/>
      <c r="LSK14" s="657"/>
      <c r="LSL14" s="657"/>
      <c r="LSM14" s="657"/>
      <c r="LSN14" s="657"/>
      <c r="LSO14" s="657"/>
      <c r="LSP14" s="659"/>
      <c r="LSS14" s="657"/>
      <c r="LST14" s="657"/>
      <c r="LSU14" s="657"/>
      <c r="LSV14" s="657"/>
      <c r="LSW14" s="657"/>
      <c r="LSX14" s="657"/>
      <c r="LSY14" s="659"/>
      <c r="LTB14" s="657"/>
      <c r="LTC14" s="657"/>
      <c r="LTD14" s="657"/>
      <c r="LTE14" s="657"/>
      <c r="LTF14" s="657"/>
      <c r="LTG14" s="657"/>
      <c r="LTH14" s="659"/>
      <c r="LTK14" s="657"/>
      <c r="LTL14" s="657"/>
      <c r="LTM14" s="657"/>
      <c r="LTN14" s="657"/>
      <c r="LTO14" s="657"/>
      <c r="LTP14" s="657"/>
      <c r="LTQ14" s="659"/>
      <c r="LTT14" s="657"/>
      <c r="LTU14" s="657"/>
      <c r="LTV14" s="657"/>
      <c r="LTW14" s="657"/>
      <c r="LTX14" s="657"/>
      <c r="LTY14" s="657"/>
      <c r="LTZ14" s="659"/>
      <c r="LUC14" s="657"/>
      <c r="LUD14" s="657"/>
      <c r="LUE14" s="657"/>
      <c r="LUF14" s="657"/>
      <c r="LUG14" s="657"/>
      <c r="LUH14" s="657"/>
      <c r="LUI14" s="659"/>
      <c r="LUL14" s="657"/>
      <c r="LUM14" s="657"/>
      <c r="LUN14" s="657"/>
      <c r="LUO14" s="657"/>
      <c r="LUP14" s="657"/>
      <c r="LUQ14" s="657"/>
      <c r="LUR14" s="659"/>
      <c r="LUU14" s="657"/>
      <c r="LUV14" s="657"/>
      <c r="LUW14" s="657"/>
      <c r="LUX14" s="657"/>
      <c r="LUY14" s="657"/>
      <c r="LUZ14" s="657"/>
      <c r="LVA14" s="659"/>
      <c r="LVD14" s="657"/>
      <c r="LVE14" s="657"/>
      <c r="LVF14" s="657"/>
      <c r="LVG14" s="657"/>
      <c r="LVH14" s="657"/>
      <c r="LVI14" s="657"/>
      <c r="LVJ14" s="659"/>
      <c r="LVM14" s="657"/>
      <c r="LVN14" s="657"/>
      <c r="LVO14" s="657"/>
      <c r="LVP14" s="657"/>
      <c r="LVQ14" s="657"/>
      <c r="LVR14" s="657"/>
      <c r="LVS14" s="659"/>
      <c r="LVV14" s="657"/>
      <c r="LVW14" s="657"/>
      <c r="LVX14" s="657"/>
      <c r="LVY14" s="657"/>
      <c r="LVZ14" s="657"/>
      <c r="LWA14" s="657"/>
      <c r="LWB14" s="659"/>
      <c r="LWE14" s="657"/>
      <c r="LWF14" s="657"/>
      <c r="LWG14" s="657"/>
      <c r="LWH14" s="657"/>
      <c r="LWI14" s="657"/>
      <c r="LWJ14" s="657"/>
      <c r="LWK14" s="659"/>
      <c r="LWN14" s="657"/>
      <c r="LWO14" s="657"/>
      <c r="LWP14" s="657"/>
      <c r="LWQ14" s="657"/>
      <c r="LWR14" s="657"/>
      <c r="LWS14" s="657"/>
      <c r="LWT14" s="659"/>
      <c r="LWW14" s="657"/>
      <c r="LWX14" s="657"/>
      <c r="LWY14" s="657"/>
      <c r="LWZ14" s="657"/>
      <c r="LXA14" s="657"/>
      <c r="LXB14" s="657"/>
      <c r="LXC14" s="659"/>
      <c r="LXF14" s="657"/>
      <c r="LXG14" s="657"/>
      <c r="LXH14" s="657"/>
      <c r="LXI14" s="657"/>
      <c r="LXJ14" s="657"/>
      <c r="LXK14" s="657"/>
      <c r="LXL14" s="659"/>
      <c r="LXO14" s="657"/>
      <c r="LXP14" s="657"/>
      <c r="LXQ14" s="657"/>
      <c r="LXR14" s="657"/>
      <c r="LXS14" s="657"/>
      <c r="LXT14" s="657"/>
      <c r="LXU14" s="659"/>
      <c r="LXX14" s="657"/>
      <c r="LXY14" s="657"/>
      <c r="LXZ14" s="657"/>
      <c r="LYA14" s="657"/>
      <c r="LYB14" s="657"/>
      <c r="LYC14" s="657"/>
      <c r="LYD14" s="659"/>
      <c r="LYG14" s="657"/>
      <c r="LYH14" s="657"/>
      <c r="LYI14" s="657"/>
      <c r="LYJ14" s="657"/>
      <c r="LYK14" s="657"/>
      <c r="LYL14" s="657"/>
      <c r="LYM14" s="659"/>
      <c r="LYP14" s="657"/>
      <c r="LYQ14" s="657"/>
      <c r="LYR14" s="657"/>
      <c r="LYS14" s="657"/>
      <c r="LYT14" s="657"/>
      <c r="LYU14" s="657"/>
      <c r="LYV14" s="659"/>
      <c r="LYY14" s="657"/>
      <c r="LYZ14" s="657"/>
      <c r="LZA14" s="657"/>
      <c r="LZB14" s="657"/>
      <c r="LZC14" s="657"/>
      <c r="LZD14" s="657"/>
      <c r="LZE14" s="659"/>
      <c r="LZH14" s="657"/>
      <c r="LZI14" s="657"/>
      <c r="LZJ14" s="657"/>
      <c r="LZK14" s="657"/>
      <c r="LZL14" s="657"/>
      <c r="LZM14" s="657"/>
      <c r="LZN14" s="659"/>
      <c r="LZQ14" s="657"/>
      <c r="LZR14" s="657"/>
      <c r="LZS14" s="657"/>
      <c r="LZT14" s="657"/>
      <c r="LZU14" s="657"/>
      <c r="LZV14" s="657"/>
      <c r="LZW14" s="659"/>
      <c r="LZZ14" s="657"/>
      <c r="MAA14" s="657"/>
      <c r="MAB14" s="657"/>
      <c r="MAC14" s="657"/>
      <c r="MAD14" s="657"/>
      <c r="MAE14" s="657"/>
      <c r="MAF14" s="659"/>
      <c r="MAI14" s="657"/>
      <c r="MAJ14" s="657"/>
      <c r="MAK14" s="657"/>
      <c r="MAL14" s="657"/>
      <c r="MAM14" s="657"/>
      <c r="MAN14" s="657"/>
      <c r="MAO14" s="659"/>
      <c r="MAR14" s="657"/>
      <c r="MAS14" s="657"/>
      <c r="MAT14" s="657"/>
      <c r="MAU14" s="657"/>
      <c r="MAV14" s="657"/>
      <c r="MAW14" s="657"/>
      <c r="MAX14" s="659"/>
      <c r="MBA14" s="657"/>
      <c r="MBB14" s="657"/>
      <c r="MBC14" s="657"/>
      <c r="MBD14" s="657"/>
      <c r="MBE14" s="657"/>
      <c r="MBF14" s="657"/>
      <c r="MBG14" s="659"/>
      <c r="MBJ14" s="657"/>
      <c r="MBK14" s="657"/>
      <c r="MBL14" s="657"/>
      <c r="MBM14" s="657"/>
      <c r="MBN14" s="657"/>
      <c r="MBO14" s="657"/>
      <c r="MBP14" s="659"/>
      <c r="MBS14" s="657"/>
      <c r="MBT14" s="657"/>
      <c r="MBU14" s="657"/>
      <c r="MBV14" s="657"/>
      <c r="MBW14" s="657"/>
      <c r="MBX14" s="657"/>
      <c r="MBY14" s="659"/>
      <c r="MCB14" s="657"/>
      <c r="MCC14" s="657"/>
      <c r="MCD14" s="657"/>
      <c r="MCE14" s="657"/>
      <c r="MCF14" s="657"/>
      <c r="MCG14" s="657"/>
      <c r="MCH14" s="659"/>
      <c r="MCK14" s="657"/>
      <c r="MCL14" s="657"/>
      <c r="MCM14" s="657"/>
      <c r="MCN14" s="657"/>
      <c r="MCO14" s="657"/>
      <c r="MCP14" s="657"/>
      <c r="MCQ14" s="659"/>
      <c r="MCT14" s="657"/>
      <c r="MCU14" s="657"/>
      <c r="MCV14" s="657"/>
      <c r="MCW14" s="657"/>
      <c r="MCX14" s="657"/>
      <c r="MCY14" s="657"/>
      <c r="MCZ14" s="659"/>
      <c r="MDC14" s="657"/>
      <c r="MDD14" s="657"/>
      <c r="MDE14" s="657"/>
      <c r="MDF14" s="657"/>
      <c r="MDG14" s="657"/>
      <c r="MDH14" s="657"/>
      <c r="MDI14" s="659"/>
      <c r="MDL14" s="657"/>
      <c r="MDM14" s="657"/>
      <c r="MDN14" s="657"/>
      <c r="MDO14" s="657"/>
      <c r="MDP14" s="657"/>
      <c r="MDQ14" s="657"/>
      <c r="MDR14" s="659"/>
      <c r="MDU14" s="657"/>
      <c r="MDV14" s="657"/>
      <c r="MDW14" s="657"/>
      <c r="MDX14" s="657"/>
      <c r="MDY14" s="657"/>
      <c r="MDZ14" s="657"/>
      <c r="MEA14" s="659"/>
      <c r="MED14" s="657"/>
      <c r="MEE14" s="657"/>
      <c r="MEF14" s="657"/>
      <c r="MEG14" s="657"/>
      <c r="MEH14" s="657"/>
      <c r="MEI14" s="657"/>
      <c r="MEJ14" s="659"/>
      <c r="MEM14" s="657"/>
      <c r="MEN14" s="657"/>
      <c r="MEO14" s="657"/>
      <c r="MEP14" s="657"/>
      <c r="MEQ14" s="657"/>
      <c r="MER14" s="657"/>
      <c r="MES14" s="659"/>
      <c r="MEV14" s="657"/>
      <c r="MEW14" s="657"/>
      <c r="MEX14" s="657"/>
      <c r="MEY14" s="657"/>
      <c r="MEZ14" s="657"/>
      <c r="MFA14" s="657"/>
      <c r="MFB14" s="659"/>
      <c r="MFE14" s="657"/>
      <c r="MFF14" s="657"/>
      <c r="MFG14" s="657"/>
      <c r="MFH14" s="657"/>
      <c r="MFI14" s="657"/>
      <c r="MFJ14" s="657"/>
      <c r="MFK14" s="659"/>
      <c r="MFN14" s="657"/>
      <c r="MFO14" s="657"/>
      <c r="MFP14" s="657"/>
      <c r="MFQ14" s="657"/>
      <c r="MFR14" s="657"/>
      <c r="MFS14" s="657"/>
      <c r="MFT14" s="659"/>
      <c r="MFW14" s="657"/>
      <c r="MFX14" s="657"/>
      <c r="MFY14" s="657"/>
      <c r="MFZ14" s="657"/>
      <c r="MGA14" s="657"/>
      <c r="MGB14" s="657"/>
      <c r="MGC14" s="659"/>
      <c r="MGF14" s="657"/>
      <c r="MGG14" s="657"/>
      <c r="MGH14" s="657"/>
      <c r="MGI14" s="657"/>
      <c r="MGJ14" s="657"/>
      <c r="MGK14" s="657"/>
      <c r="MGL14" s="659"/>
      <c r="MGO14" s="657"/>
      <c r="MGP14" s="657"/>
      <c r="MGQ14" s="657"/>
      <c r="MGR14" s="657"/>
      <c r="MGS14" s="657"/>
      <c r="MGT14" s="657"/>
      <c r="MGU14" s="659"/>
      <c r="MGX14" s="657"/>
      <c r="MGY14" s="657"/>
      <c r="MGZ14" s="657"/>
      <c r="MHA14" s="657"/>
      <c r="MHB14" s="657"/>
      <c r="MHC14" s="657"/>
      <c r="MHD14" s="659"/>
      <c r="MHG14" s="657"/>
      <c r="MHH14" s="657"/>
      <c r="MHI14" s="657"/>
      <c r="MHJ14" s="657"/>
      <c r="MHK14" s="657"/>
      <c r="MHL14" s="657"/>
      <c r="MHM14" s="659"/>
      <c r="MHP14" s="657"/>
      <c r="MHQ14" s="657"/>
      <c r="MHR14" s="657"/>
      <c r="MHS14" s="657"/>
      <c r="MHT14" s="657"/>
      <c r="MHU14" s="657"/>
      <c r="MHV14" s="659"/>
      <c r="MHY14" s="657"/>
      <c r="MHZ14" s="657"/>
      <c r="MIA14" s="657"/>
      <c r="MIB14" s="657"/>
      <c r="MIC14" s="657"/>
      <c r="MID14" s="657"/>
      <c r="MIE14" s="659"/>
      <c r="MIH14" s="657"/>
      <c r="MII14" s="657"/>
      <c r="MIJ14" s="657"/>
      <c r="MIK14" s="657"/>
      <c r="MIL14" s="657"/>
      <c r="MIM14" s="657"/>
      <c r="MIN14" s="659"/>
      <c r="MIQ14" s="657"/>
      <c r="MIR14" s="657"/>
      <c r="MIS14" s="657"/>
      <c r="MIT14" s="657"/>
      <c r="MIU14" s="657"/>
      <c r="MIV14" s="657"/>
      <c r="MIW14" s="659"/>
      <c r="MIZ14" s="657"/>
      <c r="MJA14" s="657"/>
      <c r="MJB14" s="657"/>
      <c r="MJC14" s="657"/>
      <c r="MJD14" s="657"/>
      <c r="MJE14" s="657"/>
      <c r="MJF14" s="659"/>
      <c r="MJI14" s="657"/>
      <c r="MJJ14" s="657"/>
      <c r="MJK14" s="657"/>
      <c r="MJL14" s="657"/>
      <c r="MJM14" s="657"/>
      <c r="MJN14" s="657"/>
      <c r="MJO14" s="659"/>
      <c r="MJR14" s="657"/>
      <c r="MJS14" s="657"/>
      <c r="MJT14" s="657"/>
      <c r="MJU14" s="657"/>
      <c r="MJV14" s="657"/>
      <c r="MJW14" s="657"/>
      <c r="MJX14" s="659"/>
      <c r="MKA14" s="657"/>
      <c r="MKB14" s="657"/>
      <c r="MKC14" s="657"/>
      <c r="MKD14" s="657"/>
      <c r="MKE14" s="657"/>
      <c r="MKF14" s="657"/>
      <c r="MKG14" s="659"/>
      <c r="MKJ14" s="657"/>
      <c r="MKK14" s="657"/>
      <c r="MKL14" s="657"/>
      <c r="MKM14" s="657"/>
      <c r="MKN14" s="657"/>
      <c r="MKO14" s="657"/>
      <c r="MKP14" s="659"/>
      <c r="MKS14" s="657"/>
      <c r="MKT14" s="657"/>
      <c r="MKU14" s="657"/>
      <c r="MKV14" s="657"/>
      <c r="MKW14" s="657"/>
      <c r="MKX14" s="657"/>
      <c r="MKY14" s="659"/>
      <c r="MLB14" s="657"/>
      <c r="MLC14" s="657"/>
      <c r="MLD14" s="657"/>
      <c r="MLE14" s="657"/>
      <c r="MLF14" s="657"/>
      <c r="MLG14" s="657"/>
      <c r="MLH14" s="659"/>
      <c r="MLK14" s="657"/>
      <c r="MLL14" s="657"/>
      <c r="MLM14" s="657"/>
      <c r="MLN14" s="657"/>
      <c r="MLO14" s="657"/>
      <c r="MLP14" s="657"/>
      <c r="MLQ14" s="659"/>
      <c r="MLT14" s="657"/>
      <c r="MLU14" s="657"/>
      <c r="MLV14" s="657"/>
      <c r="MLW14" s="657"/>
      <c r="MLX14" s="657"/>
      <c r="MLY14" s="657"/>
      <c r="MLZ14" s="659"/>
      <c r="MMC14" s="657"/>
      <c r="MMD14" s="657"/>
      <c r="MME14" s="657"/>
      <c r="MMF14" s="657"/>
      <c r="MMG14" s="657"/>
      <c r="MMH14" s="657"/>
      <c r="MMI14" s="659"/>
      <c r="MML14" s="657"/>
      <c r="MMM14" s="657"/>
      <c r="MMN14" s="657"/>
      <c r="MMO14" s="657"/>
      <c r="MMP14" s="657"/>
      <c r="MMQ14" s="657"/>
      <c r="MMR14" s="659"/>
      <c r="MMU14" s="657"/>
      <c r="MMV14" s="657"/>
      <c r="MMW14" s="657"/>
      <c r="MMX14" s="657"/>
      <c r="MMY14" s="657"/>
      <c r="MMZ14" s="657"/>
      <c r="MNA14" s="659"/>
      <c r="MND14" s="657"/>
      <c r="MNE14" s="657"/>
      <c r="MNF14" s="657"/>
      <c r="MNG14" s="657"/>
      <c r="MNH14" s="657"/>
      <c r="MNI14" s="657"/>
      <c r="MNJ14" s="659"/>
      <c r="MNM14" s="657"/>
      <c r="MNN14" s="657"/>
      <c r="MNO14" s="657"/>
      <c r="MNP14" s="657"/>
      <c r="MNQ14" s="657"/>
      <c r="MNR14" s="657"/>
      <c r="MNS14" s="659"/>
      <c r="MNV14" s="657"/>
      <c r="MNW14" s="657"/>
      <c r="MNX14" s="657"/>
      <c r="MNY14" s="657"/>
      <c r="MNZ14" s="657"/>
      <c r="MOA14" s="657"/>
      <c r="MOB14" s="659"/>
      <c r="MOE14" s="657"/>
      <c r="MOF14" s="657"/>
      <c r="MOG14" s="657"/>
      <c r="MOH14" s="657"/>
      <c r="MOI14" s="657"/>
      <c r="MOJ14" s="657"/>
      <c r="MOK14" s="659"/>
      <c r="MON14" s="657"/>
      <c r="MOO14" s="657"/>
      <c r="MOP14" s="657"/>
      <c r="MOQ14" s="657"/>
      <c r="MOR14" s="657"/>
      <c r="MOS14" s="657"/>
      <c r="MOT14" s="659"/>
      <c r="MOW14" s="657"/>
      <c r="MOX14" s="657"/>
      <c r="MOY14" s="657"/>
      <c r="MOZ14" s="657"/>
      <c r="MPA14" s="657"/>
      <c r="MPB14" s="657"/>
      <c r="MPC14" s="659"/>
      <c r="MPF14" s="657"/>
      <c r="MPG14" s="657"/>
      <c r="MPH14" s="657"/>
      <c r="MPI14" s="657"/>
      <c r="MPJ14" s="657"/>
      <c r="MPK14" s="657"/>
      <c r="MPL14" s="659"/>
      <c r="MPO14" s="657"/>
      <c r="MPP14" s="657"/>
      <c r="MPQ14" s="657"/>
      <c r="MPR14" s="657"/>
      <c r="MPS14" s="657"/>
      <c r="MPT14" s="657"/>
      <c r="MPU14" s="659"/>
      <c r="MPX14" s="657"/>
      <c r="MPY14" s="657"/>
      <c r="MPZ14" s="657"/>
      <c r="MQA14" s="657"/>
      <c r="MQB14" s="657"/>
      <c r="MQC14" s="657"/>
      <c r="MQD14" s="659"/>
      <c r="MQG14" s="657"/>
      <c r="MQH14" s="657"/>
      <c r="MQI14" s="657"/>
      <c r="MQJ14" s="657"/>
      <c r="MQK14" s="657"/>
      <c r="MQL14" s="657"/>
      <c r="MQM14" s="659"/>
      <c r="MQP14" s="657"/>
      <c r="MQQ14" s="657"/>
      <c r="MQR14" s="657"/>
      <c r="MQS14" s="657"/>
      <c r="MQT14" s="657"/>
      <c r="MQU14" s="657"/>
      <c r="MQV14" s="659"/>
      <c r="MQY14" s="657"/>
      <c r="MQZ14" s="657"/>
      <c r="MRA14" s="657"/>
      <c r="MRB14" s="657"/>
      <c r="MRC14" s="657"/>
      <c r="MRD14" s="657"/>
      <c r="MRE14" s="659"/>
      <c r="MRH14" s="657"/>
      <c r="MRI14" s="657"/>
      <c r="MRJ14" s="657"/>
      <c r="MRK14" s="657"/>
      <c r="MRL14" s="657"/>
      <c r="MRM14" s="657"/>
      <c r="MRN14" s="659"/>
      <c r="MRQ14" s="657"/>
      <c r="MRR14" s="657"/>
      <c r="MRS14" s="657"/>
      <c r="MRT14" s="657"/>
      <c r="MRU14" s="657"/>
      <c r="MRV14" s="657"/>
      <c r="MRW14" s="659"/>
      <c r="MRZ14" s="657"/>
      <c r="MSA14" s="657"/>
      <c r="MSB14" s="657"/>
      <c r="MSC14" s="657"/>
      <c r="MSD14" s="657"/>
      <c r="MSE14" s="657"/>
      <c r="MSF14" s="659"/>
      <c r="MSI14" s="657"/>
      <c r="MSJ14" s="657"/>
      <c r="MSK14" s="657"/>
      <c r="MSL14" s="657"/>
      <c r="MSM14" s="657"/>
      <c r="MSN14" s="657"/>
      <c r="MSO14" s="659"/>
      <c r="MSR14" s="657"/>
      <c r="MSS14" s="657"/>
      <c r="MST14" s="657"/>
      <c r="MSU14" s="657"/>
      <c r="MSV14" s="657"/>
      <c r="MSW14" s="657"/>
      <c r="MSX14" s="659"/>
      <c r="MTA14" s="657"/>
      <c r="MTB14" s="657"/>
      <c r="MTC14" s="657"/>
      <c r="MTD14" s="657"/>
      <c r="MTE14" s="657"/>
      <c r="MTF14" s="657"/>
      <c r="MTG14" s="659"/>
      <c r="MTJ14" s="657"/>
      <c r="MTK14" s="657"/>
      <c r="MTL14" s="657"/>
      <c r="MTM14" s="657"/>
      <c r="MTN14" s="657"/>
      <c r="MTO14" s="657"/>
      <c r="MTP14" s="659"/>
      <c r="MTS14" s="657"/>
      <c r="MTT14" s="657"/>
      <c r="MTU14" s="657"/>
      <c r="MTV14" s="657"/>
      <c r="MTW14" s="657"/>
      <c r="MTX14" s="657"/>
      <c r="MTY14" s="659"/>
      <c r="MUB14" s="657"/>
      <c r="MUC14" s="657"/>
      <c r="MUD14" s="657"/>
      <c r="MUE14" s="657"/>
      <c r="MUF14" s="657"/>
      <c r="MUG14" s="657"/>
      <c r="MUH14" s="659"/>
      <c r="MUK14" s="657"/>
      <c r="MUL14" s="657"/>
      <c r="MUM14" s="657"/>
      <c r="MUN14" s="657"/>
      <c r="MUO14" s="657"/>
      <c r="MUP14" s="657"/>
      <c r="MUQ14" s="659"/>
      <c r="MUT14" s="657"/>
      <c r="MUU14" s="657"/>
      <c r="MUV14" s="657"/>
      <c r="MUW14" s="657"/>
      <c r="MUX14" s="657"/>
      <c r="MUY14" s="657"/>
      <c r="MUZ14" s="659"/>
      <c r="MVC14" s="657"/>
      <c r="MVD14" s="657"/>
      <c r="MVE14" s="657"/>
      <c r="MVF14" s="657"/>
      <c r="MVG14" s="657"/>
      <c r="MVH14" s="657"/>
      <c r="MVI14" s="659"/>
      <c r="MVL14" s="657"/>
      <c r="MVM14" s="657"/>
      <c r="MVN14" s="657"/>
      <c r="MVO14" s="657"/>
      <c r="MVP14" s="657"/>
      <c r="MVQ14" s="657"/>
      <c r="MVR14" s="659"/>
      <c r="MVU14" s="657"/>
      <c r="MVV14" s="657"/>
      <c r="MVW14" s="657"/>
      <c r="MVX14" s="657"/>
      <c r="MVY14" s="657"/>
      <c r="MVZ14" s="657"/>
      <c r="MWA14" s="659"/>
      <c r="MWD14" s="657"/>
      <c r="MWE14" s="657"/>
      <c r="MWF14" s="657"/>
      <c r="MWG14" s="657"/>
      <c r="MWH14" s="657"/>
      <c r="MWI14" s="657"/>
      <c r="MWJ14" s="659"/>
      <c r="MWM14" s="657"/>
      <c r="MWN14" s="657"/>
      <c r="MWO14" s="657"/>
      <c r="MWP14" s="657"/>
      <c r="MWQ14" s="657"/>
      <c r="MWR14" s="657"/>
      <c r="MWS14" s="659"/>
      <c r="MWV14" s="657"/>
      <c r="MWW14" s="657"/>
      <c r="MWX14" s="657"/>
      <c r="MWY14" s="657"/>
      <c r="MWZ14" s="657"/>
      <c r="MXA14" s="657"/>
      <c r="MXB14" s="659"/>
      <c r="MXE14" s="657"/>
      <c r="MXF14" s="657"/>
      <c r="MXG14" s="657"/>
      <c r="MXH14" s="657"/>
      <c r="MXI14" s="657"/>
      <c r="MXJ14" s="657"/>
      <c r="MXK14" s="659"/>
      <c r="MXN14" s="657"/>
      <c r="MXO14" s="657"/>
      <c r="MXP14" s="657"/>
      <c r="MXQ14" s="657"/>
      <c r="MXR14" s="657"/>
      <c r="MXS14" s="657"/>
      <c r="MXT14" s="659"/>
      <c r="MXW14" s="657"/>
      <c r="MXX14" s="657"/>
      <c r="MXY14" s="657"/>
      <c r="MXZ14" s="657"/>
      <c r="MYA14" s="657"/>
      <c r="MYB14" s="657"/>
      <c r="MYC14" s="659"/>
      <c r="MYF14" s="657"/>
      <c r="MYG14" s="657"/>
      <c r="MYH14" s="657"/>
      <c r="MYI14" s="657"/>
      <c r="MYJ14" s="657"/>
      <c r="MYK14" s="657"/>
      <c r="MYL14" s="659"/>
      <c r="MYO14" s="657"/>
      <c r="MYP14" s="657"/>
      <c r="MYQ14" s="657"/>
      <c r="MYR14" s="657"/>
      <c r="MYS14" s="657"/>
      <c r="MYT14" s="657"/>
      <c r="MYU14" s="659"/>
      <c r="MYX14" s="657"/>
      <c r="MYY14" s="657"/>
      <c r="MYZ14" s="657"/>
      <c r="MZA14" s="657"/>
      <c r="MZB14" s="657"/>
      <c r="MZC14" s="657"/>
      <c r="MZD14" s="659"/>
      <c r="MZG14" s="657"/>
      <c r="MZH14" s="657"/>
      <c r="MZI14" s="657"/>
      <c r="MZJ14" s="657"/>
      <c r="MZK14" s="657"/>
      <c r="MZL14" s="657"/>
      <c r="MZM14" s="659"/>
      <c r="MZP14" s="657"/>
      <c r="MZQ14" s="657"/>
      <c r="MZR14" s="657"/>
      <c r="MZS14" s="657"/>
      <c r="MZT14" s="657"/>
      <c r="MZU14" s="657"/>
      <c r="MZV14" s="659"/>
      <c r="MZY14" s="657"/>
      <c r="MZZ14" s="657"/>
      <c r="NAA14" s="657"/>
      <c r="NAB14" s="657"/>
      <c r="NAC14" s="657"/>
      <c r="NAD14" s="657"/>
      <c r="NAE14" s="659"/>
      <c r="NAH14" s="657"/>
      <c r="NAI14" s="657"/>
      <c r="NAJ14" s="657"/>
      <c r="NAK14" s="657"/>
      <c r="NAL14" s="657"/>
      <c r="NAM14" s="657"/>
      <c r="NAN14" s="659"/>
      <c r="NAQ14" s="657"/>
      <c r="NAR14" s="657"/>
      <c r="NAS14" s="657"/>
      <c r="NAT14" s="657"/>
      <c r="NAU14" s="657"/>
      <c r="NAV14" s="657"/>
      <c r="NAW14" s="659"/>
      <c r="NAZ14" s="657"/>
      <c r="NBA14" s="657"/>
      <c r="NBB14" s="657"/>
      <c r="NBC14" s="657"/>
      <c r="NBD14" s="657"/>
      <c r="NBE14" s="657"/>
      <c r="NBF14" s="659"/>
      <c r="NBI14" s="657"/>
      <c r="NBJ14" s="657"/>
      <c r="NBK14" s="657"/>
      <c r="NBL14" s="657"/>
      <c r="NBM14" s="657"/>
      <c r="NBN14" s="657"/>
      <c r="NBO14" s="659"/>
      <c r="NBR14" s="657"/>
      <c r="NBS14" s="657"/>
      <c r="NBT14" s="657"/>
      <c r="NBU14" s="657"/>
      <c r="NBV14" s="657"/>
      <c r="NBW14" s="657"/>
      <c r="NBX14" s="659"/>
      <c r="NCA14" s="657"/>
      <c r="NCB14" s="657"/>
      <c r="NCC14" s="657"/>
      <c r="NCD14" s="657"/>
      <c r="NCE14" s="657"/>
      <c r="NCF14" s="657"/>
      <c r="NCG14" s="659"/>
      <c r="NCJ14" s="657"/>
      <c r="NCK14" s="657"/>
      <c r="NCL14" s="657"/>
      <c r="NCM14" s="657"/>
      <c r="NCN14" s="657"/>
      <c r="NCO14" s="657"/>
      <c r="NCP14" s="659"/>
      <c r="NCS14" s="657"/>
      <c r="NCT14" s="657"/>
      <c r="NCU14" s="657"/>
      <c r="NCV14" s="657"/>
      <c r="NCW14" s="657"/>
      <c r="NCX14" s="657"/>
      <c r="NCY14" s="659"/>
      <c r="NDB14" s="657"/>
      <c r="NDC14" s="657"/>
      <c r="NDD14" s="657"/>
      <c r="NDE14" s="657"/>
      <c r="NDF14" s="657"/>
      <c r="NDG14" s="657"/>
      <c r="NDH14" s="659"/>
      <c r="NDK14" s="657"/>
      <c r="NDL14" s="657"/>
      <c r="NDM14" s="657"/>
      <c r="NDN14" s="657"/>
      <c r="NDO14" s="657"/>
      <c r="NDP14" s="657"/>
      <c r="NDQ14" s="659"/>
      <c r="NDT14" s="657"/>
      <c r="NDU14" s="657"/>
      <c r="NDV14" s="657"/>
      <c r="NDW14" s="657"/>
      <c r="NDX14" s="657"/>
      <c r="NDY14" s="657"/>
      <c r="NDZ14" s="659"/>
      <c r="NEC14" s="657"/>
      <c r="NED14" s="657"/>
      <c r="NEE14" s="657"/>
      <c r="NEF14" s="657"/>
      <c r="NEG14" s="657"/>
      <c r="NEH14" s="657"/>
      <c r="NEI14" s="659"/>
      <c r="NEL14" s="657"/>
      <c r="NEM14" s="657"/>
      <c r="NEN14" s="657"/>
      <c r="NEO14" s="657"/>
      <c r="NEP14" s="657"/>
      <c r="NEQ14" s="657"/>
      <c r="NER14" s="659"/>
      <c r="NEU14" s="657"/>
      <c r="NEV14" s="657"/>
      <c r="NEW14" s="657"/>
      <c r="NEX14" s="657"/>
      <c r="NEY14" s="657"/>
      <c r="NEZ14" s="657"/>
      <c r="NFA14" s="659"/>
      <c r="NFD14" s="657"/>
      <c r="NFE14" s="657"/>
      <c r="NFF14" s="657"/>
      <c r="NFG14" s="657"/>
      <c r="NFH14" s="657"/>
      <c r="NFI14" s="657"/>
      <c r="NFJ14" s="659"/>
      <c r="NFM14" s="657"/>
      <c r="NFN14" s="657"/>
      <c r="NFO14" s="657"/>
      <c r="NFP14" s="657"/>
      <c r="NFQ14" s="657"/>
      <c r="NFR14" s="657"/>
      <c r="NFS14" s="659"/>
      <c r="NFV14" s="657"/>
      <c r="NFW14" s="657"/>
      <c r="NFX14" s="657"/>
      <c r="NFY14" s="657"/>
      <c r="NFZ14" s="657"/>
      <c r="NGA14" s="657"/>
      <c r="NGB14" s="659"/>
      <c r="NGE14" s="657"/>
      <c r="NGF14" s="657"/>
      <c r="NGG14" s="657"/>
      <c r="NGH14" s="657"/>
      <c r="NGI14" s="657"/>
      <c r="NGJ14" s="657"/>
      <c r="NGK14" s="659"/>
      <c r="NGN14" s="657"/>
      <c r="NGO14" s="657"/>
      <c r="NGP14" s="657"/>
      <c r="NGQ14" s="657"/>
      <c r="NGR14" s="657"/>
      <c r="NGS14" s="657"/>
      <c r="NGT14" s="659"/>
      <c r="NGW14" s="657"/>
      <c r="NGX14" s="657"/>
      <c r="NGY14" s="657"/>
      <c r="NGZ14" s="657"/>
      <c r="NHA14" s="657"/>
      <c r="NHB14" s="657"/>
      <c r="NHC14" s="659"/>
      <c r="NHF14" s="657"/>
      <c r="NHG14" s="657"/>
      <c r="NHH14" s="657"/>
      <c r="NHI14" s="657"/>
      <c r="NHJ14" s="657"/>
      <c r="NHK14" s="657"/>
      <c r="NHL14" s="659"/>
      <c r="NHO14" s="657"/>
      <c r="NHP14" s="657"/>
      <c r="NHQ14" s="657"/>
      <c r="NHR14" s="657"/>
      <c r="NHS14" s="657"/>
      <c r="NHT14" s="657"/>
      <c r="NHU14" s="659"/>
      <c r="NHX14" s="657"/>
      <c r="NHY14" s="657"/>
      <c r="NHZ14" s="657"/>
      <c r="NIA14" s="657"/>
      <c r="NIB14" s="657"/>
      <c r="NIC14" s="657"/>
      <c r="NID14" s="659"/>
      <c r="NIG14" s="657"/>
      <c r="NIH14" s="657"/>
      <c r="NII14" s="657"/>
      <c r="NIJ14" s="657"/>
      <c r="NIK14" s="657"/>
      <c r="NIL14" s="657"/>
      <c r="NIM14" s="659"/>
      <c r="NIP14" s="657"/>
      <c r="NIQ14" s="657"/>
      <c r="NIR14" s="657"/>
      <c r="NIS14" s="657"/>
      <c r="NIT14" s="657"/>
      <c r="NIU14" s="657"/>
      <c r="NIV14" s="659"/>
      <c r="NIY14" s="657"/>
      <c r="NIZ14" s="657"/>
      <c r="NJA14" s="657"/>
      <c r="NJB14" s="657"/>
      <c r="NJC14" s="657"/>
      <c r="NJD14" s="657"/>
      <c r="NJE14" s="659"/>
      <c r="NJH14" s="657"/>
      <c r="NJI14" s="657"/>
      <c r="NJJ14" s="657"/>
      <c r="NJK14" s="657"/>
      <c r="NJL14" s="657"/>
      <c r="NJM14" s="657"/>
      <c r="NJN14" s="659"/>
      <c r="NJQ14" s="657"/>
      <c r="NJR14" s="657"/>
      <c r="NJS14" s="657"/>
      <c r="NJT14" s="657"/>
      <c r="NJU14" s="657"/>
      <c r="NJV14" s="657"/>
      <c r="NJW14" s="659"/>
      <c r="NJZ14" s="657"/>
      <c r="NKA14" s="657"/>
      <c r="NKB14" s="657"/>
      <c r="NKC14" s="657"/>
      <c r="NKD14" s="657"/>
      <c r="NKE14" s="657"/>
      <c r="NKF14" s="659"/>
      <c r="NKI14" s="657"/>
      <c r="NKJ14" s="657"/>
      <c r="NKK14" s="657"/>
      <c r="NKL14" s="657"/>
      <c r="NKM14" s="657"/>
      <c r="NKN14" s="657"/>
      <c r="NKO14" s="659"/>
      <c r="NKR14" s="657"/>
      <c r="NKS14" s="657"/>
      <c r="NKT14" s="657"/>
      <c r="NKU14" s="657"/>
      <c r="NKV14" s="657"/>
      <c r="NKW14" s="657"/>
      <c r="NKX14" s="659"/>
      <c r="NLA14" s="657"/>
      <c r="NLB14" s="657"/>
      <c r="NLC14" s="657"/>
      <c r="NLD14" s="657"/>
      <c r="NLE14" s="657"/>
      <c r="NLF14" s="657"/>
      <c r="NLG14" s="659"/>
      <c r="NLJ14" s="657"/>
      <c r="NLK14" s="657"/>
      <c r="NLL14" s="657"/>
      <c r="NLM14" s="657"/>
      <c r="NLN14" s="657"/>
      <c r="NLO14" s="657"/>
      <c r="NLP14" s="659"/>
      <c r="NLS14" s="657"/>
      <c r="NLT14" s="657"/>
      <c r="NLU14" s="657"/>
      <c r="NLV14" s="657"/>
      <c r="NLW14" s="657"/>
      <c r="NLX14" s="657"/>
      <c r="NLY14" s="659"/>
      <c r="NMB14" s="657"/>
      <c r="NMC14" s="657"/>
      <c r="NMD14" s="657"/>
      <c r="NME14" s="657"/>
      <c r="NMF14" s="657"/>
      <c r="NMG14" s="657"/>
      <c r="NMH14" s="659"/>
      <c r="NMK14" s="657"/>
      <c r="NML14" s="657"/>
      <c r="NMM14" s="657"/>
      <c r="NMN14" s="657"/>
      <c r="NMO14" s="657"/>
      <c r="NMP14" s="657"/>
      <c r="NMQ14" s="659"/>
      <c r="NMT14" s="657"/>
      <c r="NMU14" s="657"/>
      <c r="NMV14" s="657"/>
      <c r="NMW14" s="657"/>
      <c r="NMX14" s="657"/>
      <c r="NMY14" s="657"/>
      <c r="NMZ14" s="659"/>
      <c r="NNC14" s="657"/>
      <c r="NND14" s="657"/>
      <c r="NNE14" s="657"/>
      <c r="NNF14" s="657"/>
      <c r="NNG14" s="657"/>
      <c r="NNH14" s="657"/>
      <c r="NNI14" s="659"/>
      <c r="NNL14" s="657"/>
      <c r="NNM14" s="657"/>
      <c r="NNN14" s="657"/>
      <c r="NNO14" s="657"/>
      <c r="NNP14" s="657"/>
      <c r="NNQ14" s="657"/>
      <c r="NNR14" s="659"/>
      <c r="NNU14" s="657"/>
      <c r="NNV14" s="657"/>
      <c r="NNW14" s="657"/>
      <c r="NNX14" s="657"/>
      <c r="NNY14" s="657"/>
      <c r="NNZ14" s="657"/>
      <c r="NOA14" s="659"/>
      <c r="NOD14" s="657"/>
      <c r="NOE14" s="657"/>
      <c r="NOF14" s="657"/>
      <c r="NOG14" s="657"/>
      <c r="NOH14" s="657"/>
      <c r="NOI14" s="657"/>
      <c r="NOJ14" s="659"/>
      <c r="NOM14" s="657"/>
      <c r="NON14" s="657"/>
      <c r="NOO14" s="657"/>
      <c r="NOP14" s="657"/>
      <c r="NOQ14" s="657"/>
      <c r="NOR14" s="657"/>
      <c r="NOS14" s="659"/>
      <c r="NOV14" s="657"/>
      <c r="NOW14" s="657"/>
      <c r="NOX14" s="657"/>
      <c r="NOY14" s="657"/>
      <c r="NOZ14" s="657"/>
      <c r="NPA14" s="657"/>
      <c r="NPB14" s="659"/>
      <c r="NPE14" s="657"/>
      <c r="NPF14" s="657"/>
      <c r="NPG14" s="657"/>
      <c r="NPH14" s="657"/>
      <c r="NPI14" s="657"/>
      <c r="NPJ14" s="657"/>
      <c r="NPK14" s="659"/>
      <c r="NPN14" s="657"/>
      <c r="NPO14" s="657"/>
      <c r="NPP14" s="657"/>
      <c r="NPQ14" s="657"/>
      <c r="NPR14" s="657"/>
      <c r="NPS14" s="657"/>
      <c r="NPT14" s="659"/>
      <c r="NPW14" s="657"/>
      <c r="NPX14" s="657"/>
      <c r="NPY14" s="657"/>
      <c r="NPZ14" s="657"/>
      <c r="NQA14" s="657"/>
      <c r="NQB14" s="657"/>
      <c r="NQC14" s="659"/>
      <c r="NQF14" s="657"/>
      <c r="NQG14" s="657"/>
      <c r="NQH14" s="657"/>
      <c r="NQI14" s="657"/>
      <c r="NQJ14" s="657"/>
      <c r="NQK14" s="657"/>
      <c r="NQL14" s="659"/>
      <c r="NQO14" s="657"/>
      <c r="NQP14" s="657"/>
      <c r="NQQ14" s="657"/>
      <c r="NQR14" s="657"/>
      <c r="NQS14" s="657"/>
      <c r="NQT14" s="657"/>
      <c r="NQU14" s="659"/>
      <c r="NQX14" s="657"/>
      <c r="NQY14" s="657"/>
      <c r="NQZ14" s="657"/>
      <c r="NRA14" s="657"/>
      <c r="NRB14" s="657"/>
      <c r="NRC14" s="657"/>
      <c r="NRD14" s="659"/>
      <c r="NRG14" s="657"/>
      <c r="NRH14" s="657"/>
      <c r="NRI14" s="657"/>
      <c r="NRJ14" s="657"/>
      <c r="NRK14" s="657"/>
      <c r="NRL14" s="657"/>
      <c r="NRM14" s="659"/>
      <c r="NRP14" s="657"/>
      <c r="NRQ14" s="657"/>
      <c r="NRR14" s="657"/>
      <c r="NRS14" s="657"/>
      <c r="NRT14" s="657"/>
      <c r="NRU14" s="657"/>
      <c r="NRV14" s="659"/>
      <c r="NRY14" s="657"/>
      <c r="NRZ14" s="657"/>
      <c r="NSA14" s="657"/>
      <c r="NSB14" s="657"/>
      <c r="NSC14" s="657"/>
      <c r="NSD14" s="657"/>
      <c r="NSE14" s="659"/>
      <c r="NSH14" s="657"/>
      <c r="NSI14" s="657"/>
      <c r="NSJ14" s="657"/>
      <c r="NSK14" s="657"/>
      <c r="NSL14" s="657"/>
      <c r="NSM14" s="657"/>
      <c r="NSN14" s="659"/>
      <c r="NSQ14" s="657"/>
      <c r="NSR14" s="657"/>
      <c r="NSS14" s="657"/>
      <c r="NST14" s="657"/>
      <c r="NSU14" s="657"/>
      <c r="NSV14" s="657"/>
      <c r="NSW14" s="659"/>
      <c r="NSZ14" s="657"/>
      <c r="NTA14" s="657"/>
      <c r="NTB14" s="657"/>
      <c r="NTC14" s="657"/>
      <c r="NTD14" s="657"/>
      <c r="NTE14" s="657"/>
      <c r="NTF14" s="659"/>
      <c r="NTI14" s="657"/>
      <c r="NTJ14" s="657"/>
      <c r="NTK14" s="657"/>
      <c r="NTL14" s="657"/>
      <c r="NTM14" s="657"/>
      <c r="NTN14" s="657"/>
      <c r="NTO14" s="659"/>
      <c r="NTR14" s="657"/>
      <c r="NTS14" s="657"/>
      <c r="NTT14" s="657"/>
      <c r="NTU14" s="657"/>
      <c r="NTV14" s="657"/>
      <c r="NTW14" s="657"/>
      <c r="NTX14" s="659"/>
      <c r="NUA14" s="657"/>
      <c r="NUB14" s="657"/>
      <c r="NUC14" s="657"/>
      <c r="NUD14" s="657"/>
      <c r="NUE14" s="657"/>
      <c r="NUF14" s="657"/>
      <c r="NUG14" s="659"/>
      <c r="NUJ14" s="657"/>
      <c r="NUK14" s="657"/>
      <c r="NUL14" s="657"/>
      <c r="NUM14" s="657"/>
      <c r="NUN14" s="657"/>
      <c r="NUO14" s="657"/>
      <c r="NUP14" s="659"/>
      <c r="NUS14" s="657"/>
      <c r="NUT14" s="657"/>
      <c r="NUU14" s="657"/>
      <c r="NUV14" s="657"/>
      <c r="NUW14" s="657"/>
      <c r="NUX14" s="657"/>
      <c r="NUY14" s="659"/>
      <c r="NVB14" s="657"/>
      <c r="NVC14" s="657"/>
      <c r="NVD14" s="657"/>
      <c r="NVE14" s="657"/>
      <c r="NVF14" s="657"/>
      <c r="NVG14" s="657"/>
      <c r="NVH14" s="659"/>
      <c r="NVK14" s="657"/>
      <c r="NVL14" s="657"/>
      <c r="NVM14" s="657"/>
      <c r="NVN14" s="657"/>
      <c r="NVO14" s="657"/>
      <c r="NVP14" s="657"/>
      <c r="NVQ14" s="659"/>
      <c r="NVT14" s="657"/>
      <c r="NVU14" s="657"/>
      <c r="NVV14" s="657"/>
      <c r="NVW14" s="657"/>
      <c r="NVX14" s="657"/>
      <c r="NVY14" s="657"/>
      <c r="NVZ14" s="659"/>
      <c r="NWC14" s="657"/>
      <c r="NWD14" s="657"/>
      <c r="NWE14" s="657"/>
      <c r="NWF14" s="657"/>
      <c r="NWG14" s="657"/>
      <c r="NWH14" s="657"/>
      <c r="NWI14" s="659"/>
      <c r="NWL14" s="657"/>
      <c r="NWM14" s="657"/>
      <c r="NWN14" s="657"/>
      <c r="NWO14" s="657"/>
      <c r="NWP14" s="657"/>
      <c r="NWQ14" s="657"/>
      <c r="NWR14" s="659"/>
      <c r="NWU14" s="657"/>
      <c r="NWV14" s="657"/>
      <c r="NWW14" s="657"/>
      <c r="NWX14" s="657"/>
      <c r="NWY14" s="657"/>
      <c r="NWZ14" s="657"/>
      <c r="NXA14" s="659"/>
      <c r="NXD14" s="657"/>
      <c r="NXE14" s="657"/>
      <c r="NXF14" s="657"/>
      <c r="NXG14" s="657"/>
      <c r="NXH14" s="657"/>
      <c r="NXI14" s="657"/>
      <c r="NXJ14" s="659"/>
      <c r="NXM14" s="657"/>
      <c r="NXN14" s="657"/>
      <c r="NXO14" s="657"/>
      <c r="NXP14" s="657"/>
      <c r="NXQ14" s="657"/>
      <c r="NXR14" s="657"/>
      <c r="NXS14" s="659"/>
      <c r="NXV14" s="657"/>
      <c r="NXW14" s="657"/>
      <c r="NXX14" s="657"/>
      <c r="NXY14" s="657"/>
      <c r="NXZ14" s="657"/>
      <c r="NYA14" s="657"/>
      <c r="NYB14" s="659"/>
      <c r="NYE14" s="657"/>
      <c r="NYF14" s="657"/>
      <c r="NYG14" s="657"/>
      <c r="NYH14" s="657"/>
      <c r="NYI14" s="657"/>
      <c r="NYJ14" s="657"/>
      <c r="NYK14" s="659"/>
      <c r="NYN14" s="657"/>
      <c r="NYO14" s="657"/>
      <c r="NYP14" s="657"/>
      <c r="NYQ14" s="657"/>
      <c r="NYR14" s="657"/>
      <c r="NYS14" s="657"/>
      <c r="NYT14" s="659"/>
      <c r="NYW14" s="657"/>
      <c r="NYX14" s="657"/>
      <c r="NYY14" s="657"/>
      <c r="NYZ14" s="657"/>
      <c r="NZA14" s="657"/>
      <c r="NZB14" s="657"/>
      <c r="NZC14" s="659"/>
      <c r="NZF14" s="657"/>
      <c r="NZG14" s="657"/>
      <c r="NZH14" s="657"/>
      <c r="NZI14" s="657"/>
      <c r="NZJ14" s="657"/>
      <c r="NZK14" s="657"/>
      <c r="NZL14" s="659"/>
      <c r="NZO14" s="657"/>
      <c r="NZP14" s="657"/>
      <c r="NZQ14" s="657"/>
      <c r="NZR14" s="657"/>
      <c r="NZS14" s="657"/>
      <c r="NZT14" s="657"/>
      <c r="NZU14" s="659"/>
      <c r="NZX14" s="657"/>
      <c r="NZY14" s="657"/>
      <c r="NZZ14" s="657"/>
      <c r="OAA14" s="657"/>
      <c r="OAB14" s="657"/>
      <c r="OAC14" s="657"/>
      <c r="OAD14" s="659"/>
      <c r="OAG14" s="657"/>
      <c r="OAH14" s="657"/>
      <c r="OAI14" s="657"/>
      <c r="OAJ14" s="657"/>
      <c r="OAK14" s="657"/>
      <c r="OAL14" s="657"/>
      <c r="OAM14" s="659"/>
      <c r="OAP14" s="657"/>
      <c r="OAQ14" s="657"/>
      <c r="OAR14" s="657"/>
      <c r="OAS14" s="657"/>
      <c r="OAT14" s="657"/>
      <c r="OAU14" s="657"/>
      <c r="OAV14" s="659"/>
      <c r="OAY14" s="657"/>
      <c r="OAZ14" s="657"/>
      <c r="OBA14" s="657"/>
      <c r="OBB14" s="657"/>
      <c r="OBC14" s="657"/>
      <c r="OBD14" s="657"/>
      <c r="OBE14" s="659"/>
      <c r="OBH14" s="657"/>
      <c r="OBI14" s="657"/>
      <c r="OBJ14" s="657"/>
      <c r="OBK14" s="657"/>
      <c r="OBL14" s="657"/>
      <c r="OBM14" s="657"/>
      <c r="OBN14" s="659"/>
      <c r="OBQ14" s="657"/>
      <c r="OBR14" s="657"/>
      <c r="OBS14" s="657"/>
      <c r="OBT14" s="657"/>
      <c r="OBU14" s="657"/>
      <c r="OBV14" s="657"/>
      <c r="OBW14" s="659"/>
      <c r="OBZ14" s="657"/>
      <c r="OCA14" s="657"/>
      <c r="OCB14" s="657"/>
      <c r="OCC14" s="657"/>
      <c r="OCD14" s="657"/>
      <c r="OCE14" s="657"/>
      <c r="OCF14" s="659"/>
      <c r="OCI14" s="657"/>
      <c r="OCJ14" s="657"/>
      <c r="OCK14" s="657"/>
      <c r="OCL14" s="657"/>
      <c r="OCM14" s="657"/>
      <c r="OCN14" s="657"/>
      <c r="OCO14" s="659"/>
      <c r="OCR14" s="657"/>
      <c r="OCS14" s="657"/>
      <c r="OCT14" s="657"/>
      <c r="OCU14" s="657"/>
      <c r="OCV14" s="657"/>
      <c r="OCW14" s="657"/>
      <c r="OCX14" s="659"/>
      <c r="ODA14" s="657"/>
      <c r="ODB14" s="657"/>
      <c r="ODC14" s="657"/>
      <c r="ODD14" s="657"/>
      <c r="ODE14" s="657"/>
      <c r="ODF14" s="657"/>
      <c r="ODG14" s="659"/>
      <c r="ODJ14" s="657"/>
      <c r="ODK14" s="657"/>
      <c r="ODL14" s="657"/>
      <c r="ODM14" s="657"/>
      <c r="ODN14" s="657"/>
      <c r="ODO14" s="657"/>
      <c r="ODP14" s="659"/>
      <c r="ODS14" s="657"/>
      <c r="ODT14" s="657"/>
      <c r="ODU14" s="657"/>
      <c r="ODV14" s="657"/>
      <c r="ODW14" s="657"/>
      <c r="ODX14" s="657"/>
      <c r="ODY14" s="659"/>
      <c r="OEB14" s="657"/>
      <c r="OEC14" s="657"/>
      <c r="OED14" s="657"/>
      <c r="OEE14" s="657"/>
      <c r="OEF14" s="657"/>
      <c r="OEG14" s="657"/>
      <c r="OEH14" s="659"/>
      <c r="OEK14" s="657"/>
      <c r="OEL14" s="657"/>
      <c r="OEM14" s="657"/>
      <c r="OEN14" s="657"/>
      <c r="OEO14" s="657"/>
      <c r="OEP14" s="657"/>
      <c r="OEQ14" s="659"/>
      <c r="OET14" s="657"/>
      <c r="OEU14" s="657"/>
      <c r="OEV14" s="657"/>
      <c r="OEW14" s="657"/>
      <c r="OEX14" s="657"/>
      <c r="OEY14" s="657"/>
      <c r="OEZ14" s="659"/>
      <c r="OFC14" s="657"/>
      <c r="OFD14" s="657"/>
      <c r="OFE14" s="657"/>
      <c r="OFF14" s="657"/>
      <c r="OFG14" s="657"/>
      <c r="OFH14" s="657"/>
      <c r="OFI14" s="659"/>
      <c r="OFL14" s="657"/>
      <c r="OFM14" s="657"/>
      <c r="OFN14" s="657"/>
      <c r="OFO14" s="657"/>
      <c r="OFP14" s="657"/>
      <c r="OFQ14" s="657"/>
      <c r="OFR14" s="659"/>
      <c r="OFU14" s="657"/>
      <c r="OFV14" s="657"/>
      <c r="OFW14" s="657"/>
      <c r="OFX14" s="657"/>
      <c r="OFY14" s="657"/>
      <c r="OFZ14" s="657"/>
      <c r="OGA14" s="659"/>
      <c r="OGD14" s="657"/>
      <c r="OGE14" s="657"/>
      <c r="OGF14" s="657"/>
      <c r="OGG14" s="657"/>
      <c r="OGH14" s="657"/>
      <c r="OGI14" s="657"/>
      <c r="OGJ14" s="659"/>
      <c r="OGM14" s="657"/>
      <c r="OGN14" s="657"/>
      <c r="OGO14" s="657"/>
      <c r="OGP14" s="657"/>
      <c r="OGQ14" s="657"/>
      <c r="OGR14" s="657"/>
      <c r="OGS14" s="659"/>
      <c r="OGV14" s="657"/>
      <c r="OGW14" s="657"/>
      <c r="OGX14" s="657"/>
      <c r="OGY14" s="657"/>
      <c r="OGZ14" s="657"/>
      <c r="OHA14" s="657"/>
      <c r="OHB14" s="659"/>
      <c r="OHE14" s="657"/>
      <c r="OHF14" s="657"/>
      <c r="OHG14" s="657"/>
      <c r="OHH14" s="657"/>
      <c r="OHI14" s="657"/>
      <c r="OHJ14" s="657"/>
      <c r="OHK14" s="659"/>
      <c r="OHN14" s="657"/>
      <c r="OHO14" s="657"/>
      <c r="OHP14" s="657"/>
      <c r="OHQ14" s="657"/>
      <c r="OHR14" s="657"/>
      <c r="OHS14" s="657"/>
      <c r="OHT14" s="659"/>
      <c r="OHW14" s="657"/>
      <c r="OHX14" s="657"/>
      <c r="OHY14" s="657"/>
      <c r="OHZ14" s="657"/>
      <c r="OIA14" s="657"/>
      <c r="OIB14" s="657"/>
      <c r="OIC14" s="659"/>
      <c r="OIF14" s="657"/>
      <c r="OIG14" s="657"/>
      <c r="OIH14" s="657"/>
      <c r="OII14" s="657"/>
      <c r="OIJ14" s="657"/>
      <c r="OIK14" s="657"/>
      <c r="OIL14" s="659"/>
      <c r="OIO14" s="657"/>
      <c r="OIP14" s="657"/>
      <c r="OIQ14" s="657"/>
      <c r="OIR14" s="657"/>
      <c r="OIS14" s="657"/>
      <c r="OIT14" s="657"/>
      <c r="OIU14" s="659"/>
      <c r="OIX14" s="657"/>
      <c r="OIY14" s="657"/>
      <c r="OIZ14" s="657"/>
      <c r="OJA14" s="657"/>
      <c r="OJB14" s="657"/>
      <c r="OJC14" s="657"/>
      <c r="OJD14" s="659"/>
      <c r="OJG14" s="657"/>
      <c r="OJH14" s="657"/>
      <c r="OJI14" s="657"/>
      <c r="OJJ14" s="657"/>
      <c r="OJK14" s="657"/>
      <c r="OJL14" s="657"/>
      <c r="OJM14" s="659"/>
      <c r="OJP14" s="657"/>
      <c r="OJQ14" s="657"/>
      <c r="OJR14" s="657"/>
      <c r="OJS14" s="657"/>
      <c r="OJT14" s="657"/>
      <c r="OJU14" s="657"/>
      <c r="OJV14" s="659"/>
      <c r="OJY14" s="657"/>
      <c r="OJZ14" s="657"/>
      <c r="OKA14" s="657"/>
      <c r="OKB14" s="657"/>
      <c r="OKC14" s="657"/>
      <c r="OKD14" s="657"/>
      <c r="OKE14" s="659"/>
      <c r="OKH14" s="657"/>
      <c r="OKI14" s="657"/>
      <c r="OKJ14" s="657"/>
      <c r="OKK14" s="657"/>
      <c r="OKL14" s="657"/>
      <c r="OKM14" s="657"/>
      <c r="OKN14" s="659"/>
      <c r="OKQ14" s="657"/>
      <c r="OKR14" s="657"/>
      <c r="OKS14" s="657"/>
      <c r="OKT14" s="657"/>
      <c r="OKU14" s="657"/>
      <c r="OKV14" s="657"/>
      <c r="OKW14" s="659"/>
      <c r="OKZ14" s="657"/>
      <c r="OLA14" s="657"/>
      <c r="OLB14" s="657"/>
      <c r="OLC14" s="657"/>
      <c r="OLD14" s="657"/>
      <c r="OLE14" s="657"/>
      <c r="OLF14" s="659"/>
      <c r="OLI14" s="657"/>
      <c r="OLJ14" s="657"/>
      <c r="OLK14" s="657"/>
      <c r="OLL14" s="657"/>
      <c r="OLM14" s="657"/>
      <c r="OLN14" s="657"/>
      <c r="OLO14" s="659"/>
      <c r="OLR14" s="657"/>
      <c r="OLS14" s="657"/>
      <c r="OLT14" s="657"/>
      <c r="OLU14" s="657"/>
      <c r="OLV14" s="657"/>
      <c r="OLW14" s="657"/>
      <c r="OLX14" s="659"/>
      <c r="OMA14" s="657"/>
      <c r="OMB14" s="657"/>
      <c r="OMC14" s="657"/>
      <c r="OMD14" s="657"/>
      <c r="OME14" s="657"/>
      <c r="OMF14" s="657"/>
      <c r="OMG14" s="659"/>
      <c r="OMJ14" s="657"/>
      <c r="OMK14" s="657"/>
      <c r="OML14" s="657"/>
      <c r="OMM14" s="657"/>
      <c r="OMN14" s="657"/>
      <c r="OMO14" s="657"/>
      <c r="OMP14" s="659"/>
      <c r="OMS14" s="657"/>
      <c r="OMT14" s="657"/>
      <c r="OMU14" s="657"/>
      <c r="OMV14" s="657"/>
      <c r="OMW14" s="657"/>
      <c r="OMX14" s="657"/>
      <c r="OMY14" s="659"/>
      <c r="ONB14" s="657"/>
      <c r="ONC14" s="657"/>
      <c r="OND14" s="657"/>
      <c r="ONE14" s="657"/>
      <c r="ONF14" s="657"/>
      <c r="ONG14" s="657"/>
      <c r="ONH14" s="659"/>
      <c r="ONK14" s="657"/>
      <c r="ONL14" s="657"/>
      <c r="ONM14" s="657"/>
      <c r="ONN14" s="657"/>
      <c r="ONO14" s="657"/>
      <c r="ONP14" s="657"/>
      <c r="ONQ14" s="659"/>
      <c r="ONT14" s="657"/>
      <c r="ONU14" s="657"/>
      <c r="ONV14" s="657"/>
      <c r="ONW14" s="657"/>
      <c r="ONX14" s="657"/>
      <c r="ONY14" s="657"/>
      <c r="ONZ14" s="659"/>
      <c r="OOC14" s="657"/>
      <c r="OOD14" s="657"/>
      <c r="OOE14" s="657"/>
      <c r="OOF14" s="657"/>
      <c r="OOG14" s="657"/>
      <c r="OOH14" s="657"/>
      <c r="OOI14" s="659"/>
      <c r="OOL14" s="657"/>
      <c r="OOM14" s="657"/>
      <c r="OON14" s="657"/>
      <c r="OOO14" s="657"/>
      <c r="OOP14" s="657"/>
      <c r="OOQ14" s="657"/>
      <c r="OOR14" s="659"/>
      <c r="OOU14" s="657"/>
      <c r="OOV14" s="657"/>
      <c r="OOW14" s="657"/>
      <c r="OOX14" s="657"/>
      <c r="OOY14" s="657"/>
      <c r="OOZ14" s="657"/>
      <c r="OPA14" s="659"/>
      <c r="OPD14" s="657"/>
      <c r="OPE14" s="657"/>
      <c r="OPF14" s="657"/>
      <c r="OPG14" s="657"/>
      <c r="OPH14" s="657"/>
      <c r="OPI14" s="657"/>
      <c r="OPJ14" s="659"/>
      <c r="OPM14" s="657"/>
      <c r="OPN14" s="657"/>
      <c r="OPO14" s="657"/>
      <c r="OPP14" s="657"/>
      <c r="OPQ14" s="657"/>
      <c r="OPR14" s="657"/>
      <c r="OPS14" s="659"/>
      <c r="OPV14" s="657"/>
      <c r="OPW14" s="657"/>
      <c r="OPX14" s="657"/>
      <c r="OPY14" s="657"/>
      <c r="OPZ14" s="657"/>
      <c r="OQA14" s="657"/>
      <c r="OQB14" s="659"/>
      <c r="OQE14" s="657"/>
      <c r="OQF14" s="657"/>
      <c r="OQG14" s="657"/>
      <c r="OQH14" s="657"/>
      <c r="OQI14" s="657"/>
      <c r="OQJ14" s="657"/>
      <c r="OQK14" s="659"/>
      <c r="OQN14" s="657"/>
      <c r="OQO14" s="657"/>
      <c r="OQP14" s="657"/>
      <c r="OQQ14" s="657"/>
      <c r="OQR14" s="657"/>
      <c r="OQS14" s="657"/>
      <c r="OQT14" s="659"/>
      <c r="OQW14" s="657"/>
      <c r="OQX14" s="657"/>
      <c r="OQY14" s="657"/>
      <c r="OQZ14" s="657"/>
      <c r="ORA14" s="657"/>
      <c r="ORB14" s="657"/>
      <c r="ORC14" s="659"/>
      <c r="ORF14" s="657"/>
      <c r="ORG14" s="657"/>
      <c r="ORH14" s="657"/>
      <c r="ORI14" s="657"/>
      <c r="ORJ14" s="657"/>
      <c r="ORK14" s="657"/>
      <c r="ORL14" s="659"/>
      <c r="ORO14" s="657"/>
      <c r="ORP14" s="657"/>
      <c r="ORQ14" s="657"/>
      <c r="ORR14" s="657"/>
      <c r="ORS14" s="657"/>
      <c r="ORT14" s="657"/>
      <c r="ORU14" s="659"/>
      <c r="ORX14" s="657"/>
      <c r="ORY14" s="657"/>
      <c r="ORZ14" s="657"/>
      <c r="OSA14" s="657"/>
      <c r="OSB14" s="657"/>
      <c r="OSC14" s="657"/>
      <c r="OSD14" s="659"/>
      <c r="OSG14" s="657"/>
      <c r="OSH14" s="657"/>
      <c r="OSI14" s="657"/>
      <c r="OSJ14" s="657"/>
      <c r="OSK14" s="657"/>
      <c r="OSL14" s="657"/>
      <c r="OSM14" s="659"/>
      <c r="OSP14" s="657"/>
      <c r="OSQ14" s="657"/>
      <c r="OSR14" s="657"/>
      <c r="OSS14" s="657"/>
      <c r="OST14" s="657"/>
      <c r="OSU14" s="657"/>
      <c r="OSV14" s="659"/>
      <c r="OSY14" s="657"/>
      <c r="OSZ14" s="657"/>
      <c r="OTA14" s="657"/>
      <c r="OTB14" s="657"/>
      <c r="OTC14" s="657"/>
      <c r="OTD14" s="657"/>
      <c r="OTE14" s="659"/>
      <c r="OTH14" s="657"/>
      <c r="OTI14" s="657"/>
      <c r="OTJ14" s="657"/>
      <c r="OTK14" s="657"/>
      <c r="OTL14" s="657"/>
      <c r="OTM14" s="657"/>
      <c r="OTN14" s="659"/>
      <c r="OTQ14" s="657"/>
      <c r="OTR14" s="657"/>
      <c r="OTS14" s="657"/>
      <c r="OTT14" s="657"/>
      <c r="OTU14" s="657"/>
      <c r="OTV14" s="657"/>
      <c r="OTW14" s="659"/>
      <c r="OTZ14" s="657"/>
      <c r="OUA14" s="657"/>
      <c r="OUB14" s="657"/>
      <c r="OUC14" s="657"/>
      <c r="OUD14" s="657"/>
      <c r="OUE14" s="657"/>
      <c r="OUF14" s="659"/>
      <c r="OUI14" s="657"/>
      <c r="OUJ14" s="657"/>
      <c r="OUK14" s="657"/>
      <c r="OUL14" s="657"/>
      <c r="OUM14" s="657"/>
      <c r="OUN14" s="657"/>
      <c r="OUO14" s="659"/>
      <c r="OUR14" s="657"/>
      <c r="OUS14" s="657"/>
      <c r="OUT14" s="657"/>
      <c r="OUU14" s="657"/>
      <c r="OUV14" s="657"/>
      <c r="OUW14" s="657"/>
      <c r="OUX14" s="659"/>
      <c r="OVA14" s="657"/>
      <c r="OVB14" s="657"/>
      <c r="OVC14" s="657"/>
      <c r="OVD14" s="657"/>
      <c r="OVE14" s="657"/>
      <c r="OVF14" s="657"/>
      <c r="OVG14" s="659"/>
      <c r="OVJ14" s="657"/>
      <c r="OVK14" s="657"/>
      <c r="OVL14" s="657"/>
      <c r="OVM14" s="657"/>
      <c r="OVN14" s="657"/>
      <c r="OVO14" s="657"/>
      <c r="OVP14" s="659"/>
      <c r="OVS14" s="657"/>
      <c r="OVT14" s="657"/>
      <c r="OVU14" s="657"/>
      <c r="OVV14" s="657"/>
      <c r="OVW14" s="657"/>
      <c r="OVX14" s="657"/>
      <c r="OVY14" s="659"/>
      <c r="OWB14" s="657"/>
      <c r="OWC14" s="657"/>
      <c r="OWD14" s="657"/>
      <c r="OWE14" s="657"/>
      <c r="OWF14" s="657"/>
      <c r="OWG14" s="657"/>
      <c r="OWH14" s="659"/>
      <c r="OWK14" s="657"/>
      <c r="OWL14" s="657"/>
      <c r="OWM14" s="657"/>
      <c r="OWN14" s="657"/>
      <c r="OWO14" s="657"/>
      <c r="OWP14" s="657"/>
      <c r="OWQ14" s="659"/>
      <c r="OWT14" s="657"/>
      <c r="OWU14" s="657"/>
      <c r="OWV14" s="657"/>
      <c r="OWW14" s="657"/>
      <c r="OWX14" s="657"/>
      <c r="OWY14" s="657"/>
      <c r="OWZ14" s="659"/>
      <c r="OXC14" s="657"/>
      <c r="OXD14" s="657"/>
      <c r="OXE14" s="657"/>
      <c r="OXF14" s="657"/>
      <c r="OXG14" s="657"/>
      <c r="OXH14" s="657"/>
      <c r="OXI14" s="659"/>
      <c r="OXL14" s="657"/>
      <c r="OXM14" s="657"/>
      <c r="OXN14" s="657"/>
      <c r="OXO14" s="657"/>
      <c r="OXP14" s="657"/>
      <c r="OXQ14" s="657"/>
      <c r="OXR14" s="659"/>
      <c r="OXU14" s="657"/>
      <c r="OXV14" s="657"/>
      <c r="OXW14" s="657"/>
      <c r="OXX14" s="657"/>
      <c r="OXY14" s="657"/>
      <c r="OXZ14" s="657"/>
      <c r="OYA14" s="659"/>
      <c r="OYD14" s="657"/>
      <c r="OYE14" s="657"/>
      <c r="OYF14" s="657"/>
      <c r="OYG14" s="657"/>
      <c r="OYH14" s="657"/>
      <c r="OYI14" s="657"/>
      <c r="OYJ14" s="659"/>
      <c r="OYM14" s="657"/>
      <c r="OYN14" s="657"/>
      <c r="OYO14" s="657"/>
      <c r="OYP14" s="657"/>
      <c r="OYQ14" s="657"/>
      <c r="OYR14" s="657"/>
      <c r="OYS14" s="659"/>
      <c r="OYV14" s="657"/>
      <c r="OYW14" s="657"/>
      <c r="OYX14" s="657"/>
      <c r="OYY14" s="657"/>
      <c r="OYZ14" s="657"/>
      <c r="OZA14" s="657"/>
      <c r="OZB14" s="659"/>
      <c r="OZE14" s="657"/>
      <c r="OZF14" s="657"/>
      <c r="OZG14" s="657"/>
      <c r="OZH14" s="657"/>
      <c r="OZI14" s="657"/>
      <c r="OZJ14" s="657"/>
      <c r="OZK14" s="659"/>
      <c r="OZN14" s="657"/>
      <c r="OZO14" s="657"/>
      <c r="OZP14" s="657"/>
      <c r="OZQ14" s="657"/>
      <c r="OZR14" s="657"/>
      <c r="OZS14" s="657"/>
      <c r="OZT14" s="659"/>
      <c r="OZW14" s="657"/>
      <c r="OZX14" s="657"/>
      <c r="OZY14" s="657"/>
      <c r="OZZ14" s="657"/>
      <c r="PAA14" s="657"/>
      <c r="PAB14" s="657"/>
      <c r="PAC14" s="659"/>
      <c r="PAF14" s="657"/>
      <c r="PAG14" s="657"/>
      <c r="PAH14" s="657"/>
      <c r="PAI14" s="657"/>
      <c r="PAJ14" s="657"/>
      <c r="PAK14" s="657"/>
      <c r="PAL14" s="659"/>
      <c r="PAO14" s="657"/>
      <c r="PAP14" s="657"/>
      <c r="PAQ14" s="657"/>
      <c r="PAR14" s="657"/>
      <c r="PAS14" s="657"/>
      <c r="PAT14" s="657"/>
      <c r="PAU14" s="659"/>
      <c r="PAX14" s="657"/>
      <c r="PAY14" s="657"/>
      <c r="PAZ14" s="657"/>
      <c r="PBA14" s="657"/>
      <c r="PBB14" s="657"/>
      <c r="PBC14" s="657"/>
      <c r="PBD14" s="659"/>
      <c r="PBG14" s="657"/>
      <c r="PBH14" s="657"/>
      <c r="PBI14" s="657"/>
      <c r="PBJ14" s="657"/>
      <c r="PBK14" s="657"/>
      <c r="PBL14" s="657"/>
      <c r="PBM14" s="659"/>
      <c r="PBP14" s="657"/>
      <c r="PBQ14" s="657"/>
      <c r="PBR14" s="657"/>
      <c r="PBS14" s="657"/>
      <c r="PBT14" s="657"/>
      <c r="PBU14" s="657"/>
      <c r="PBV14" s="659"/>
      <c r="PBY14" s="657"/>
      <c r="PBZ14" s="657"/>
      <c r="PCA14" s="657"/>
      <c r="PCB14" s="657"/>
      <c r="PCC14" s="657"/>
      <c r="PCD14" s="657"/>
      <c r="PCE14" s="659"/>
      <c r="PCH14" s="657"/>
      <c r="PCI14" s="657"/>
      <c r="PCJ14" s="657"/>
      <c r="PCK14" s="657"/>
      <c r="PCL14" s="657"/>
      <c r="PCM14" s="657"/>
      <c r="PCN14" s="659"/>
      <c r="PCQ14" s="657"/>
      <c r="PCR14" s="657"/>
      <c r="PCS14" s="657"/>
      <c r="PCT14" s="657"/>
      <c r="PCU14" s="657"/>
      <c r="PCV14" s="657"/>
      <c r="PCW14" s="659"/>
      <c r="PCZ14" s="657"/>
      <c r="PDA14" s="657"/>
      <c r="PDB14" s="657"/>
      <c r="PDC14" s="657"/>
      <c r="PDD14" s="657"/>
      <c r="PDE14" s="657"/>
      <c r="PDF14" s="659"/>
      <c r="PDI14" s="657"/>
      <c r="PDJ14" s="657"/>
      <c r="PDK14" s="657"/>
      <c r="PDL14" s="657"/>
      <c r="PDM14" s="657"/>
      <c r="PDN14" s="657"/>
      <c r="PDO14" s="659"/>
      <c r="PDR14" s="657"/>
      <c r="PDS14" s="657"/>
      <c r="PDT14" s="657"/>
      <c r="PDU14" s="657"/>
      <c r="PDV14" s="657"/>
      <c r="PDW14" s="657"/>
      <c r="PDX14" s="659"/>
      <c r="PEA14" s="657"/>
      <c r="PEB14" s="657"/>
      <c r="PEC14" s="657"/>
      <c r="PED14" s="657"/>
      <c r="PEE14" s="657"/>
      <c r="PEF14" s="657"/>
      <c r="PEG14" s="659"/>
      <c r="PEJ14" s="657"/>
      <c r="PEK14" s="657"/>
      <c r="PEL14" s="657"/>
      <c r="PEM14" s="657"/>
      <c r="PEN14" s="657"/>
      <c r="PEO14" s="657"/>
      <c r="PEP14" s="659"/>
      <c r="PES14" s="657"/>
      <c r="PET14" s="657"/>
      <c r="PEU14" s="657"/>
      <c r="PEV14" s="657"/>
      <c r="PEW14" s="657"/>
      <c r="PEX14" s="657"/>
      <c r="PEY14" s="659"/>
      <c r="PFB14" s="657"/>
      <c r="PFC14" s="657"/>
      <c r="PFD14" s="657"/>
      <c r="PFE14" s="657"/>
      <c r="PFF14" s="657"/>
      <c r="PFG14" s="657"/>
      <c r="PFH14" s="659"/>
      <c r="PFK14" s="657"/>
      <c r="PFL14" s="657"/>
      <c r="PFM14" s="657"/>
      <c r="PFN14" s="657"/>
      <c r="PFO14" s="657"/>
      <c r="PFP14" s="657"/>
      <c r="PFQ14" s="659"/>
      <c r="PFT14" s="657"/>
      <c r="PFU14" s="657"/>
      <c r="PFV14" s="657"/>
      <c r="PFW14" s="657"/>
      <c r="PFX14" s="657"/>
      <c r="PFY14" s="657"/>
      <c r="PFZ14" s="659"/>
      <c r="PGC14" s="657"/>
      <c r="PGD14" s="657"/>
      <c r="PGE14" s="657"/>
      <c r="PGF14" s="657"/>
      <c r="PGG14" s="657"/>
      <c r="PGH14" s="657"/>
      <c r="PGI14" s="659"/>
      <c r="PGL14" s="657"/>
      <c r="PGM14" s="657"/>
      <c r="PGN14" s="657"/>
      <c r="PGO14" s="657"/>
      <c r="PGP14" s="657"/>
      <c r="PGQ14" s="657"/>
      <c r="PGR14" s="659"/>
      <c r="PGU14" s="657"/>
      <c r="PGV14" s="657"/>
      <c r="PGW14" s="657"/>
      <c r="PGX14" s="657"/>
      <c r="PGY14" s="657"/>
      <c r="PGZ14" s="657"/>
      <c r="PHA14" s="659"/>
      <c r="PHD14" s="657"/>
      <c r="PHE14" s="657"/>
      <c r="PHF14" s="657"/>
      <c r="PHG14" s="657"/>
      <c r="PHH14" s="657"/>
      <c r="PHI14" s="657"/>
      <c r="PHJ14" s="659"/>
      <c r="PHM14" s="657"/>
      <c r="PHN14" s="657"/>
      <c r="PHO14" s="657"/>
      <c r="PHP14" s="657"/>
      <c r="PHQ14" s="657"/>
      <c r="PHR14" s="657"/>
      <c r="PHS14" s="659"/>
      <c r="PHV14" s="657"/>
      <c r="PHW14" s="657"/>
      <c r="PHX14" s="657"/>
      <c r="PHY14" s="657"/>
      <c r="PHZ14" s="657"/>
      <c r="PIA14" s="657"/>
      <c r="PIB14" s="659"/>
      <c r="PIE14" s="657"/>
      <c r="PIF14" s="657"/>
      <c r="PIG14" s="657"/>
      <c r="PIH14" s="657"/>
      <c r="PII14" s="657"/>
      <c r="PIJ14" s="657"/>
      <c r="PIK14" s="659"/>
      <c r="PIN14" s="657"/>
      <c r="PIO14" s="657"/>
      <c r="PIP14" s="657"/>
      <c r="PIQ14" s="657"/>
      <c r="PIR14" s="657"/>
      <c r="PIS14" s="657"/>
      <c r="PIT14" s="659"/>
      <c r="PIW14" s="657"/>
      <c r="PIX14" s="657"/>
      <c r="PIY14" s="657"/>
      <c r="PIZ14" s="657"/>
      <c r="PJA14" s="657"/>
      <c r="PJB14" s="657"/>
      <c r="PJC14" s="659"/>
      <c r="PJF14" s="657"/>
      <c r="PJG14" s="657"/>
      <c r="PJH14" s="657"/>
      <c r="PJI14" s="657"/>
      <c r="PJJ14" s="657"/>
      <c r="PJK14" s="657"/>
      <c r="PJL14" s="659"/>
      <c r="PJO14" s="657"/>
      <c r="PJP14" s="657"/>
      <c r="PJQ14" s="657"/>
      <c r="PJR14" s="657"/>
      <c r="PJS14" s="657"/>
      <c r="PJT14" s="657"/>
      <c r="PJU14" s="659"/>
      <c r="PJX14" s="657"/>
      <c r="PJY14" s="657"/>
      <c r="PJZ14" s="657"/>
      <c r="PKA14" s="657"/>
      <c r="PKB14" s="657"/>
      <c r="PKC14" s="657"/>
      <c r="PKD14" s="659"/>
      <c r="PKG14" s="657"/>
      <c r="PKH14" s="657"/>
      <c r="PKI14" s="657"/>
      <c r="PKJ14" s="657"/>
      <c r="PKK14" s="657"/>
      <c r="PKL14" s="657"/>
      <c r="PKM14" s="659"/>
      <c r="PKP14" s="657"/>
      <c r="PKQ14" s="657"/>
      <c r="PKR14" s="657"/>
      <c r="PKS14" s="657"/>
      <c r="PKT14" s="657"/>
      <c r="PKU14" s="657"/>
      <c r="PKV14" s="659"/>
      <c r="PKY14" s="657"/>
      <c r="PKZ14" s="657"/>
      <c r="PLA14" s="657"/>
      <c r="PLB14" s="657"/>
      <c r="PLC14" s="657"/>
      <c r="PLD14" s="657"/>
      <c r="PLE14" s="659"/>
      <c r="PLH14" s="657"/>
      <c r="PLI14" s="657"/>
      <c r="PLJ14" s="657"/>
      <c r="PLK14" s="657"/>
      <c r="PLL14" s="657"/>
      <c r="PLM14" s="657"/>
      <c r="PLN14" s="659"/>
      <c r="PLQ14" s="657"/>
      <c r="PLR14" s="657"/>
      <c r="PLS14" s="657"/>
      <c r="PLT14" s="657"/>
      <c r="PLU14" s="657"/>
      <c r="PLV14" s="657"/>
      <c r="PLW14" s="659"/>
      <c r="PLZ14" s="657"/>
      <c r="PMA14" s="657"/>
      <c r="PMB14" s="657"/>
      <c r="PMC14" s="657"/>
      <c r="PMD14" s="657"/>
      <c r="PME14" s="657"/>
      <c r="PMF14" s="659"/>
      <c r="PMI14" s="657"/>
      <c r="PMJ14" s="657"/>
      <c r="PMK14" s="657"/>
      <c r="PML14" s="657"/>
      <c r="PMM14" s="657"/>
      <c r="PMN14" s="657"/>
      <c r="PMO14" s="659"/>
      <c r="PMR14" s="657"/>
      <c r="PMS14" s="657"/>
      <c r="PMT14" s="657"/>
      <c r="PMU14" s="657"/>
      <c r="PMV14" s="657"/>
      <c r="PMW14" s="657"/>
      <c r="PMX14" s="659"/>
      <c r="PNA14" s="657"/>
      <c r="PNB14" s="657"/>
      <c r="PNC14" s="657"/>
      <c r="PND14" s="657"/>
      <c r="PNE14" s="657"/>
      <c r="PNF14" s="657"/>
      <c r="PNG14" s="659"/>
      <c r="PNJ14" s="657"/>
      <c r="PNK14" s="657"/>
      <c r="PNL14" s="657"/>
      <c r="PNM14" s="657"/>
      <c r="PNN14" s="657"/>
      <c r="PNO14" s="657"/>
      <c r="PNP14" s="659"/>
      <c r="PNS14" s="657"/>
      <c r="PNT14" s="657"/>
      <c r="PNU14" s="657"/>
      <c r="PNV14" s="657"/>
      <c r="PNW14" s="657"/>
      <c r="PNX14" s="657"/>
      <c r="PNY14" s="659"/>
      <c r="POB14" s="657"/>
      <c r="POC14" s="657"/>
      <c r="POD14" s="657"/>
      <c r="POE14" s="657"/>
      <c r="POF14" s="657"/>
      <c r="POG14" s="657"/>
      <c r="POH14" s="659"/>
      <c r="POK14" s="657"/>
      <c r="POL14" s="657"/>
      <c r="POM14" s="657"/>
      <c r="PON14" s="657"/>
      <c r="POO14" s="657"/>
      <c r="POP14" s="657"/>
      <c r="POQ14" s="659"/>
      <c r="POT14" s="657"/>
      <c r="POU14" s="657"/>
      <c r="POV14" s="657"/>
      <c r="POW14" s="657"/>
      <c r="POX14" s="657"/>
      <c r="POY14" s="657"/>
      <c r="POZ14" s="659"/>
      <c r="PPC14" s="657"/>
      <c r="PPD14" s="657"/>
      <c r="PPE14" s="657"/>
      <c r="PPF14" s="657"/>
      <c r="PPG14" s="657"/>
      <c r="PPH14" s="657"/>
      <c r="PPI14" s="659"/>
      <c r="PPL14" s="657"/>
      <c r="PPM14" s="657"/>
      <c r="PPN14" s="657"/>
      <c r="PPO14" s="657"/>
      <c r="PPP14" s="657"/>
      <c r="PPQ14" s="657"/>
      <c r="PPR14" s="659"/>
      <c r="PPU14" s="657"/>
      <c r="PPV14" s="657"/>
      <c r="PPW14" s="657"/>
      <c r="PPX14" s="657"/>
      <c r="PPY14" s="657"/>
      <c r="PPZ14" s="657"/>
      <c r="PQA14" s="659"/>
      <c r="PQD14" s="657"/>
      <c r="PQE14" s="657"/>
      <c r="PQF14" s="657"/>
      <c r="PQG14" s="657"/>
      <c r="PQH14" s="657"/>
      <c r="PQI14" s="657"/>
      <c r="PQJ14" s="659"/>
      <c r="PQM14" s="657"/>
      <c r="PQN14" s="657"/>
      <c r="PQO14" s="657"/>
      <c r="PQP14" s="657"/>
      <c r="PQQ14" s="657"/>
      <c r="PQR14" s="657"/>
      <c r="PQS14" s="659"/>
      <c r="PQV14" s="657"/>
      <c r="PQW14" s="657"/>
      <c r="PQX14" s="657"/>
      <c r="PQY14" s="657"/>
      <c r="PQZ14" s="657"/>
      <c r="PRA14" s="657"/>
      <c r="PRB14" s="659"/>
      <c r="PRE14" s="657"/>
      <c r="PRF14" s="657"/>
      <c r="PRG14" s="657"/>
      <c r="PRH14" s="657"/>
      <c r="PRI14" s="657"/>
      <c r="PRJ14" s="657"/>
      <c r="PRK14" s="659"/>
      <c r="PRN14" s="657"/>
      <c r="PRO14" s="657"/>
      <c r="PRP14" s="657"/>
      <c r="PRQ14" s="657"/>
      <c r="PRR14" s="657"/>
      <c r="PRS14" s="657"/>
      <c r="PRT14" s="659"/>
      <c r="PRW14" s="657"/>
      <c r="PRX14" s="657"/>
      <c r="PRY14" s="657"/>
      <c r="PRZ14" s="657"/>
      <c r="PSA14" s="657"/>
      <c r="PSB14" s="657"/>
      <c r="PSC14" s="659"/>
      <c r="PSF14" s="657"/>
      <c r="PSG14" s="657"/>
      <c r="PSH14" s="657"/>
      <c r="PSI14" s="657"/>
      <c r="PSJ14" s="657"/>
      <c r="PSK14" s="657"/>
      <c r="PSL14" s="659"/>
      <c r="PSO14" s="657"/>
      <c r="PSP14" s="657"/>
      <c r="PSQ14" s="657"/>
      <c r="PSR14" s="657"/>
      <c r="PSS14" s="657"/>
      <c r="PST14" s="657"/>
      <c r="PSU14" s="659"/>
      <c r="PSX14" s="657"/>
      <c r="PSY14" s="657"/>
      <c r="PSZ14" s="657"/>
      <c r="PTA14" s="657"/>
      <c r="PTB14" s="657"/>
      <c r="PTC14" s="657"/>
      <c r="PTD14" s="659"/>
      <c r="PTG14" s="657"/>
      <c r="PTH14" s="657"/>
      <c r="PTI14" s="657"/>
      <c r="PTJ14" s="657"/>
      <c r="PTK14" s="657"/>
      <c r="PTL14" s="657"/>
      <c r="PTM14" s="659"/>
      <c r="PTP14" s="657"/>
      <c r="PTQ14" s="657"/>
      <c r="PTR14" s="657"/>
      <c r="PTS14" s="657"/>
      <c r="PTT14" s="657"/>
      <c r="PTU14" s="657"/>
      <c r="PTV14" s="659"/>
      <c r="PTY14" s="657"/>
      <c r="PTZ14" s="657"/>
      <c r="PUA14" s="657"/>
      <c r="PUB14" s="657"/>
      <c r="PUC14" s="657"/>
      <c r="PUD14" s="657"/>
      <c r="PUE14" s="659"/>
      <c r="PUH14" s="657"/>
      <c r="PUI14" s="657"/>
      <c r="PUJ14" s="657"/>
      <c r="PUK14" s="657"/>
      <c r="PUL14" s="657"/>
      <c r="PUM14" s="657"/>
      <c r="PUN14" s="659"/>
      <c r="PUQ14" s="657"/>
      <c r="PUR14" s="657"/>
      <c r="PUS14" s="657"/>
      <c r="PUT14" s="657"/>
      <c r="PUU14" s="657"/>
      <c r="PUV14" s="657"/>
      <c r="PUW14" s="659"/>
      <c r="PUZ14" s="657"/>
      <c r="PVA14" s="657"/>
      <c r="PVB14" s="657"/>
      <c r="PVC14" s="657"/>
      <c r="PVD14" s="657"/>
      <c r="PVE14" s="657"/>
      <c r="PVF14" s="659"/>
      <c r="PVI14" s="657"/>
      <c r="PVJ14" s="657"/>
      <c r="PVK14" s="657"/>
      <c r="PVL14" s="657"/>
      <c r="PVM14" s="657"/>
      <c r="PVN14" s="657"/>
      <c r="PVO14" s="659"/>
      <c r="PVR14" s="657"/>
      <c r="PVS14" s="657"/>
      <c r="PVT14" s="657"/>
      <c r="PVU14" s="657"/>
      <c r="PVV14" s="657"/>
      <c r="PVW14" s="657"/>
      <c r="PVX14" s="659"/>
      <c r="PWA14" s="657"/>
      <c r="PWB14" s="657"/>
      <c r="PWC14" s="657"/>
      <c r="PWD14" s="657"/>
      <c r="PWE14" s="657"/>
      <c r="PWF14" s="657"/>
      <c r="PWG14" s="659"/>
      <c r="PWJ14" s="657"/>
      <c r="PWK14" s="657"/>
      <c r="PWL14" s="657"/>
      <c r="PWM14" s="657"/>
      <c r="PWN14" s="657"/>
      <c r="PWO14" s="657"/>
      <c r="PWP14" s="659"/>
      <c r="PWS14" s="657"/>
      <c r="PWT14" s="657"/>
      <c r="PWU14" s="657"/>
      <c r="PWV14" s="657"/>
      <c r="PWW14" s="657"/>
      <c r="PWX14" s="657"/>
      <c r="PWY14" s="659"/>
      <c r="PXB14" s="657"/>
      <c r="PXC14" s="657"/>
      <c r="PXD14" s="657"/>
      <c r="PXE14" s="657"/>
      <c r="PXF14" s="657"/>
      <c r="PXG14" s="657"/>
      <c r="PXH14" s="659"/>
      <c r="PXK14" s="657"/>
      <c r="PXL14" s="657"/>
      <c r="PXM14" s="657"/>
      <c r="PXN14" s="657"/>
      <c r="PXO14" s="657"/>
      <c r="PXP14" s="657"/>
      <c r="PXQ14" s="659"/>
      <c r="PXT14" s="657"/>
      <c r="PXU14" s="657"/>
      <c r="PXV14" s="657"/>
      <c r="PXW14" s="657"/>
      <c r="PXX14" s="657"/>
      <c r="PXY14" s="657"/>
      <c r="PXZ14" s="659"/>
      <c r="PYC14" s="657"/>
      <c r="PYD14" s="657"/>
      <c r="PYE14" s="657"/>
      <c r="PYF14" s="657"/>
      <c r="PYG14" s="657"/>
      <c r="PYH14" s="657"/>
      <c r="PYI14" s="659"/>
      <c r="PYL14" s="657"/>
      <c r="PYM14" s="657"/>
      <c r="PYN14" s="657"/>
      <c r="PYO14" s="657"/>
      <c r="PYP14" s="657"/>
      <c r="PYQ14" s="657"/>
      <c r="PYR14" s="659"/>
      <c r="PYU14" s="657"/>
      <c r="PYV14" s="657"/>
      <c r="PYW14" s="657"/>
      <c r="PYX14" s="657"/>
      <c r="PYY14" s="657"/>
      <c r="PYZ14" s="657"/>
      <c r="PZA14" s="659"/>
      <c r="PZD14" s="657"/>
      <c r="PZE14" s="657"/>
      <c r="PZF14" s="657"/>
      <c r="PZG14" s="657"/>
      <c r="PZH14" s="657"/>
      <c r="PZI14" s="657"/>
      <c r="PZJ14" s="659"/>
      <c r="PZM14" s="657"/>
      <c r="PZN14" s="657"/>
      <c r="PZO14" s="657"/>
      <c r="PZP14" s="657"/>
      <c r="PZQ14" s="657"/>
      <c r="PZR14" s="657"/>
      <c r="PZS14" s="659"/>
      <c r="PZV14" s="657"/>
      <c r="PZW14" s="657"/>
      <c r="PZX14" s="657"/>
      <c r="PZY14" s="657"/>
      <c r="PZZ14" s="657"/>
      <c r="QAA14" s="657"/>
      <c r="QAB14" s="659"/>
      <c r="QAE14" s="657"/>
      <c r="QAF14" s="657"/>
      <c r="QAG14" s="657"/>
      <c r="QAH14" s="657"/>
      <c r="QAI14" s="657"/>
      <c r="QAJ14" s="657"/>
      <c r="QAK14" s="659"/>
      <c r="QAN14" s="657"/>
      <c r="QAO14" s="657"/>
      <c r="QAP14" s="657"/>
      <c r="QAQ14" s="657"/>
      <c r="QAR14" s="657"/>
      <c r="QAS14" s="657"/>
      <c r="QAT14" s="659"/>
      <c r="QAW14" s="657"/>
      <c r="QAX14" s="657"/>
      <c r="QAY14" s="657"/>
      <c r="QAZ14" s="657"/>
      <c r="QBA14" s="657"/>
      <c r="QBB14" s="657"/>
      <c r="QBC14" s="659"/>
      <c r="QBF14" s="657"/>
      <c r="QBG14" s="657"/>
      <c r="QBH14" s="657"/>
      <c r="QBI14" s="657"/>
      <c r="QBJ14" s="657"/>
      <c r="QBK14" s="657"/>
      <c r="QBL14" s="659"/>
      <c r="QBO14" s="657"/>
      <c r="QBP14" s="657"/>
      <c r="QBQ14" s="657"/>
      <c r="QBR14" s="657"/>
      <c r="QBS14" s="657"/>
      <c r="QBT14" s="657"/>
      <c r="QBU14" s="659"/>
      <c r="QBX14" s="657"/>
      <c r="QBY14" s="657"/>
      <c r="QBZ14" s="657"/>
      <c r="QCA14" s="657"/>
      <c r="QCB14" s="657"/>
      <c r="QCC14" s="657"/>
      <c r="QCD14" s="659"/>
      <c r="QCG14" s="657"/>
      <c r="QCH14" s="657"/>
      <c r="QCI14" s="657"/>
      <c r="QCJ14" s="657"/>
      <c r="QCK14" s="657"/>
      <c r="QCL14" s="657"/>
      <c r="QCM14" s="659"/>
      <c r="QCP14" s="657"/>
      <c r="QCQ14" s="657"/>
      <c r="QCR14" s="657"/>
      <c r="QCS14" s="657"/>
      <c r="QCT14" s="657"/>
      <c r="QCU14" s="657"/>
      <c r="QCV14" s="659"/>
      <c r="QCY14" s="657"/>
      <c r="QCZ14" s="657"/>
      <c r="QDA14" s="657"/>
      <c r="QDB14" s="657"/>
      <c r="QDC14" s="657"/>
      <c r="QDD14" s="657"/>
      <c r="QDE14" s="659"/>
      <c r="QDH14" s="657"/>
      <c r="QDI14" s="657"/>
      <c r="QDJ14" s="657"/>
      <c r="QDK14" s="657"/>
      <c r="QDL14" s="657"/>
      <c r="QDM14" s="657"/>
      <c r="QDN14" s="659"/>
      <c r="QDQ14" s="657"/>
      <c r="QDR14" s="657"/>
      <c r="QDS14" s="657"/>
      <c r="QDT14" s="657"/>
      <c r="QDU14" s="657"/>
      <c r="QDV14" s="657"/>
      <c r="QDW14" s="659"/>
      <c r="QDZ14" s="657"/>
      <c r="QEA14" s="657"/>
      <c r="QEB14" s="657"/>
      <c r="QEC14" s="657"/>
      <c r="QED14" s="657"/>
      <c r="QEE14" s="657"/>
      <c r="QEF14" s="659"/>
      <c r="QEI14" s="657"/>
      <c r="QEJ14" s="657"/>
      <c r="QEK14" s="657"/>
      <c r="QEL14" s="657"/>
      <c r="QEM14" s="657"/>
      <c r="QEN14" s="657"/>
      <c r="QEO14" s="659"/>
      <c r="QER14" s="657"/>
      <c r="QES14" s="657"/>
      <c r="QET14" s="657"/>
      <c r="QEU14" s="657"/>
      <c r="QEV14" s="657"/>
      <c r="QEW14" s="657"/>
      <c r="QEX14" s="659"/>
      <c r="QFA14" s="657"/>
      <c r="QFB14" s="657"/>
      <c r="QFC14" s="657"/>
      <c r="QFD14" s="657"/>
      <c r="QFE14" s="657"/>
      <c r="QFF14" s="657"/>
      <c r="QFG14" s="659"/>
      <c r="QFJ14" s="657"/>
      <c r="QFK14" s="657"/>
      <c r="QFL14" s="657"/>
      <c r="QFM14" s="657"/>
      <c r="QFN14" s="657"/>
      <c r="QFO14" s="657"/>
      <c r="QFP14" s="659"/>
      <c r="QFS14" s="657"/>
      <c r="QFT14" s="657"/>
      <c r="QFU14" s="657"/>
      <c r="QFV14" s="657"/>
      <c r="QFW14" s="657"/>
      <c r="QFX14" s="657"/>
      <c r="QFY14" s="659"/>
      <c r="QGB14" s="657"/>
      <c r="QGC14" s="657"/>
      <c r="QGD14" s="657"/>
      <c r="QGE14" s="657"/>
      <c r="QGF14" s="657"/>
      <c r="QGG14" s="657"/>
      <c r="QGH14" s="659"/>
      <c r="QGK14" s="657"/>
      <c r="QGL14" s="657"/>
      <c r="QGM14" s="657"/>
      <c r="QGN14" s="657"/>
      <c r="QGO14" s="657"/>
      <c r="QGP14" s="657"/>
      <c r="QGQ14" s="659"/>
      <c r="QGT14" s="657"/>
      <c r="QGU14" s="657"/>
      <c r="QGV14" s="657"/>
      <c r="QGW14" s="657"/>
      <c r="QGX14" s="657"/>
      <c r="QGY14" s="657"/>
      <c r="QGZ14" s="659"/>
      <c r="QHC14" s="657"/>
      <c r="QHD14" s="657"/>
      <c r="QHE14" s="657"/>
      <c r="QHF14" s="657"/>
      <c r="QHG14" s="657"/>
      <c r="QHH14" s="657"/>
      <c r="QHI14" s="659"/>
      <c r="QHL14" s="657"/>
      <c r="QHM14" s="657"/>
      <c r="QHN14" s="657"/>
      <c r="QHO14" s="657"/>
      <c r="QHP14" s="657"/>
      <c r="QHQ14" s="657"/>
      <c r="QHR14" s="659"/>
      <c r="QHU14" s="657"/>
      <c r="QHV14" s="657"/>
      <c r="QHW14" s="657"/>
      <c r="QHX14" s="657"/>
      <c r="QHY14" s="657"/>
      <c r="QHZ14" s="657"/>
      <c r="QIA14" s="659"/>
      <c r="QID14" s="657"/>
      <c r="QIE14" s="657"/>
      <c r="QIF14" s="657"/>
      <c r="QIG14" s="657"/>
      <c r="QIH14" s="657"/>
      <c r="QII14" s="657"/>
      <c r="QIJ14" s="659"/>
      <c r="QIM14" s="657"/>
      <c r="QIN14" s="657"/>
      <c r="QIO14" s="657"/>
      <c r="QIP14" s="657"/>
      <c r="QIQ14" s="657"/>
      <c r="QIR14" s="657"/>
      <c r="QIS14" s="659"/>
      <c r="QIV14" s="657"/>
      <c r="QIW14" s="657"/>
      <c r="QIX14" s="657"/>
      <c r="QIY14" s="657"/>
      <c r="QIZ14" s="657"/>
      <c r="QJA14" s="657"/>
      <c r="QJB14" s="659"/>
      <c r="QJE14" s="657"/>
      <c r="QJF14" s="657"/>
      <c r="QJG14" s="657"/>
      <c r="QJH14" s="657"/>
      <c r="QJI14" s="657"/>
      <c r="QJJ14" s="657"/>
      <c r="QJK14" s="659"/>
      <c r="QJN14" s="657"/>
      <c r="QJO14" s="657"/>
      <c r="QJP14" s="657"/>
      <c r="QJQ14" s="657"/>
      <c r="QJR14" s="657"/>
      <c r="QJS14" s="657"/>
      <c r="QJT14" s="659"/>
      <c r="QJW14" s="657"/>
      <c r="QJX14" s="657"/>
      <c r="QJY14" s="657"/>
      <c r="QJZ14" s="657"/>
      <c r="QKA14" s="657"/>
      <c r="QKB14" s="657"/>
      <c r="QKC14" s="659"/>
      <c r="QKF14" s="657"/>
      <c r="QKG14" s="657"/>
      <c r="QKH14" s="657"/>
      <c r="QKI14" s="657"/>
      <c r="QKJ14" s="657"/>
      <c r="QKK14" s="657"/>
      <c r="QKL14" s="659"/>
      <c r="QKO14" s="657"/>
      <c r="QKP14" s="657"/>
      <c r="QKQ14" s="657"/>
      <c r="QKR14" s="657"/>
      <c r="QKS14" s="657"/>
      <c r="QKT14" s="657"/>
      <c r="QKU14" s="659"/>
      <c r="QKX14" s="657"/>
      <c r="QKY14" s="657"/>
      <c r="QKZ14" s="657"/>
      <c r="QLA14" s="657"/>
      <c r="QLB14" s="657"/>
      <c r="QLC14" s="657"/>
      <c r="QLD14" s="659"/>
      <c r="QLG14" s="657"/>
      <c r="QLH14" s="657"/>
      <c r="QLI14" s="657"/>
      <c r="QLJ14" s="657"/>
      <c r="QLK14" s="657"/>
      <c r="QLL14" s="657"/>
      <c r="QLM14" s="659"/>
      <c r="QLP14" s="657"/>
      <c r="QLQ14" s="657"/>
      <c r="QLR14" s="657"/>
      <c r="QLS14" s="657"/>
      <c r="QLT14" s="657"/>
      <c r="QLU14" s="657"/>
      <c r="QLV14" s="659"/>
      <c r="QLY14" s="657"/>
      <c r="QLZ14" s="657"/>
      <c r="QMA14" s="657"/>
      <c r="QMB14" s="657"/>
      <c r="QMC14" s="657"/>
      <c r="QMD14" s="657"/>
      <c r="QME14" s="659"/>
      <c r="QMH14" s="657"/>
      <c r="QMI14" s="657"/>
      <c r="QMJ14" s="657"/>
      <c r="QMK14" s="657"/>
      <c r="QML14" s="657"/>
      <c r="QMM14" s="657"/>
      <c r="QMN14" s="659"/>
      <c r="QMQ14" s="657"/>
      <c r="QMR14" s="657"/>
      <c r="QMS14" s="657"/>
      <c r="QMT14" s="657"/>
      <c r="QMU14" s="657"/>
      <c r="QMV14" s="657"/>
      <c r="QMW14" s="659"/>
      <c r="QMZ14" s="657"/>
      <c r="QNA14" s="657"/>
      <c r="QNB14" s="657"/>
      <c r="QNC14" s="657"/>
      <c r="QND14" s="657"/>
      <c r="QNE14" s="657"/>
      <c r="QNF14" s="659"/>
      <c r="QNI14" s="657"/>
      <c r="QNJ14" s="657"/>
      <c r="QNK14" s="657"/>
      <c r="QNL14" s="657"/>
      <c r="QNM14" s="657"/>
      <c r="QNN14" s="657"/>
      <c r="QNO14" s="659"/>
      <c r="QNR14" s="657"/>
      <c r="QNS14" s="657"/>
      <c r="QNT14" s="657"/>
      <c r="QNU14" s="657"/>
      <c r="QNV14" s="657"/>
      <c r="QNW14" s="657"/>
      <c r="QNX14" s="659"/>
      <c r="QOA14" s="657"/>
      <c r="QOB14" s="657"/>
      <c r="QOC14" s="657"/>
      <c r="QOD14" s="657"/>
      <c r="QOE14" s="657"/>
      <c r="QOF14" s="657"/>
      <c r="QOG14" s="659"/>
      <c r="QOJ14" s="657"/>
      <c r="QOK14" s="657"/>
      <c r="QOL14" s="657"/>
      <c r="QOM14" s="657"/>
      <c r="QON14" s="657"/>
      <c r="QOO14" s="657"/>
      <c r="QOP14" s="659"/>
      <c r="QOS14" s="657"/>
      <c r="QOT14" s="657"/>
      <c r="QOU14" s="657"/>
      <c r="QOV14" s="657"/>
      <c r="QOW14" s="657"/>
      <c r="QOX14" s="657"/>
      <c r="QOY14" s="659"/>
      <c r="QPB14" s="657"/>
      <c r="QPC14" s="657"/>
      <c r="QPD14" s="657"/>
      <c r="QPE14" s="657"/>
      <c r="QPF14" s="657"/>
      <c r="QPG14" s="657"/>
      <c r="QPH14" s="659"/>
      <c r="QPK14" s="657"/>
      <c r="QPL14" s="657"/>
      <c r="QPM14" s="657"/>
      <c r="QPN14" s="657"/>
      <c r="QPO14" s="657"/>
      <c r="QPP14" s="657"/>
      <c r="QPQ14" s="659"/>
      <c r="QPT14" s="657"/>
      <c r="QPU14" s="657"/>
      <c r="QPV14" s="657"/>
      <c r="QPW14" s="657"/>
      <c r="QPX14" s="657"/>
      <c r="QPY14" s="657"/>
      <c r="QPZ14" s="659"/>
      <c r="QQC14" s="657"/>
      <c r="QQD14" s="657"/>
      <c r="QQE14" s="657"/>
      <c r="QQF14" s="657"/>
      <c r="QQG14" s="657"/>
      <c r="QQH14" s="657"/>
      <c r="QQI14" s="659"/>
      <c r="QQL14" s="657"/>
      <c r="QQM14" s="657"/>
      <c r="QQN14" s="657"/>
      <c r="QQO14" s="657"/>
      <c r="QQP14" s="657"/>
      <c r="QQQ14" s="657"/>
      <c r="QQR14" s="659"/>
      <c r="QQU14" s="657"/>
      <c r="QQV14" s="657"/>
      <c r="QQW14" s="657"/>
      <c r="QQX14" s="657"/>
      <c r="QQY14" s="657"/>
      <c r="QQZ14" s="657"/>
      <c r="QRA14" s="659"/>
      <c r="QRD14" s="657"/>
      <c r="QRE14" s="657"/>
      <c r="QRF14" s="657"/>
      <c r="QRG14" s="657"/>
      <c r="QRH14" s="657"/>
      <c r="QRI14" s="657"/>
      <c r="QRJ14" s="659"/>
      <c r="QRM14" s="657"/>
      <c r="QRN14" s="657"/>
      <c r="QRO14" s="657"/>
      <c r="QRP14" s="657"/>
      <c r="QRQ14" s="657"/>
      <c r="QRR14" s="657"/>
      <c r="QRS14" s="659"/>
      <c r="QRV14" s="657"/>
      <c r="QRW14" s="657"/>
      <c r="QRX14" s="657"/>
      <c r="QRY14" s="657"/>
      <c r="QRZ14" s="657"/>
      <c r="QSA14" s="657"/>
      <c r="QSB14" s="659"/>
      <c r="QSE14" s="657"/>
      <c r="QSF14" s="657"/>
      <c r="QSG14" s="657"/>
      <c r="QSH14" s="657"/>
      <c r="QSI14" s="657"/>
      <c r="QSJ14" s="657"/>
      <c r="QSK14" s="659"/>
      <c r="QSN14" s="657"/>
      <c r="QSO14" s="657"/>
      <c r="QSP14" s="657"/>
      <c r="QSQ14" s="657"/>
      <c r="QSR14" s="657"/>
      <c r="QSS14" s="657"/>
      <c r="QST14" s="659"/>
      <c r="QSW14" s="657"/>
      <c r="QSX14" s="657"/>
      <c r="QSY14" s="657"/>
      <c r="QSZ14" s="657"/>
      <c r="QTA14" s="657"/>
      <c r="QTB14" s="657"/>
      <c r="QTC14" s="659"/>
      <c r="QTF14" s="657"/>
      <c r="QTG14" s="657"/>
      <c r="QTH14" s="657"/>
      <c r="QTI14" s="657"/>
      <c r="QTJ14" s="657"/>
      <c r="QTK14" s="657"/>
      <c r="QTL14" s="659"/>
      <c r="QTO14" s="657"/>
      <c r="QTP14" s="657"/>
      <c r="QTQ14" s="657"/>
      <c r="QTR14" s="657"/>
      <c r="QTS14" s="657"/>
      <c r="QTT14" s="657"/>
      <c r="QTU14" s="659"/>
      <c r="QTX14" s="657"/>
      <c r="QTY14" s="657"/>
      <c r="QTZ14" s="657"/>
      <c r="QUA14" s="657"/>
      <c r="QUB14" s="657"/>
      <c r="QUC14" s="657"/>
      <c r="QUD14" s="659"/>
      <c r="QUG14" s="657"/>
      <c r="QUH14" s="657"/>
      <c r="QUI14" s="657"/>
      <c r="QUJ14" s="657"/>
      <c r="QUK14" s="657"/>
      <c r="QUL14" s="657"/>
      <c r="QUM14" s="659"/>
      <c r="QUP14" s="657"/>
      <c r="QUQ14" s="657"/>
      <c r="QUR14" s="657"/>
      <c r="QUS14" s="657"/>
      <c r="QUT14" s="657"/>
      <c r="QUU14" s="657"/>
      <c r="QUV14" s="659"/>
      <c r="QUY14" s="657"/>
      <c r="QUZ14" s="657"/>
      <c r="QVA14" s="657"/>
      <c r="QVB14" s="657"/>
      <c r="QVC14" s="657"/>
      <c r="QVD14" s="657"/>
      <c r="QVE14" s="659"/>
      <c r="QVH14" s="657"/>
      <c r="QVI14" s="657"/>
      <c r="QVJ14" s="657"/>
      <c r="QVK14" s="657"/>
      <c r="QVL14" s="657"/>
      <c r="QVM14" s="657"/>
      <c r="QVN14" s="659"/>
      <c r="QVQ14" s="657"/>
      <c r="QVR14" s="657"/>
      <c r="QVS14" s="657"/>
      <c r="QVT14" s="657"/>
      <c r="QVU14" s="657"/>
      <c r="QVV14" s="657"/>
      <c r="QVW14" s="659"/>
      <c r="QVZ14" s="657"/>
      <c r="QWA14" s="657"/>
      <c r="QWB14" s="657"/>
      <c r="QWC14" s="657"/>
      <c r="QWD14" s="657"/>
      <c r="QWE14" s="657"/>
      <c r="QWF14" s="659"/>
      <c r="QWI14" s="657"/>
      <c r="QWJ14" s="657"/>
      <c r="QWK14" s="657"/>
      <c r="QWL14" s="657"/>
      <c r="QWM14" s="657"/>
      <c r="QWN14" s="657"/>
      <c r="QWO14" s="659"/>
      <c r="QWR14" s="657"/>
      <c r="QWS14" s="657"/>
      <c r="QWT14" s="657"/>
      <c r="QWU14" s="657"/>
      <c r="QWV14" s="657"/>
      <c r="QWW14" s="657"/>
      <c r="QWX14" s="659"/>
      <c r="QXA14" s="657"/>
      <c r="QXB14" s="657"/>
      <c r="QXC14" s="657"/>
      <c r="QXD14" s="657"/>
      <c r="QXE14" s="657"/>
      <c r="QXF14" s="657"/>
      <c r="QXG14" s="659"/>
      <c r="QXJ14" s="657"/>
      <c r="QXK14" s="657"/>
      <c r="QXL14" s="657"/>
      <c r="QXM14" s="657"/>
      <c r="QXN14" s="657"/>
      <c r="QXO14" s="657"/>
      <c r="QXP14" s="659"/>
      <c r="QXS14" s="657"/>
      <c r="QXT14" s="657"/>
      <c r="QXU14" s="657"/>
      <c r="QXV14" s="657"/>
      <c r="QXW14" s="657"/>
      <c r="QXX14" s="657"/>
      <c r="QXY14" s="659"/>
      <c r="QYB14" s="657"/>
      <c r="QYC14" s="657"/>
      <c r="QYD14" s="657"/>
      <c r="QYE14" s="657"/>
      <c r="QYF14" s="657"/>
      <c r="QYG14" s="657"/>
      <c r="QYH14" s="659"/>
      <c r="QYK14" s="657"/>
      <c r="QYL14" s="657"/>
      <c r="QYM14" s="657"/>
      <c r="QYN14" s="657"/>
      <c r="QYO14" s="657"/>
      <c r="QYP14" s="657"/>
      <c r="QYQ14" s="659"/>
      <c r="QYT14" s="657"/>
      <c r="QYU14" s="657"/>
      <c r="QYV14" s="657"/>
      <c r="QYW14" s="657"/>
      <c r="QYX14" s="657"/>
      <c r="QYY14" s="657"/>
      <c r="QYZ14" s="659"/>
      <c r="QZC14" s="657"/>
      <c r="QZD14" s="657"/>
      <c r="QZE14" s="657"/>
      <c r="QZF14" s="657"/>
      <c r="QZG14" s="657"/>
      <c r="QZH14" s="657"/>
      <c r="QZI14" s="659"/>
      <c r="QZL14" s="657"/>
      <c r="QZM14" s="657"/>
      <c r="QZN14" s="657"/>
      <c r="QZO14" s="657"/>
      <c r="QZP14" s="657"/>
      <c r="QZQ14" s="657"/>
      <c r="QZR14" s="659"/>
      <c r="QZU14" s="657"/>
      <c r="QZV14" s="657"/>
      <c r="QZW14" s="657"/>
      <c r="QZX14" s="657"/>
      <c r="QZY14" s="657"/>
      <c r="QZZ14" s="657"/>
      <c r="RAA14" s="659"/>
      <c r="RAD14" s="657"/>
      <c r="RAE14" s="657"/>
      <c r="RAF14" s="657"/>
      <c r="RAG14" s="657"/>
      <c r="RAH14" s="657"/>
      <c r="RAI14" s="657"/>
      <c r="RAJ14" s="659"/>
      <c r="RAM14" s="657"/>
      <c r="RAN14" s="657"/>
      <c r="RAO14" s="657"/>
      <c r="RAP14" s="657"/>
      <c r="RAQ14" s="657"/>
      <c r="RAR14" s="657"/>
      <c r="RAS14" s="659"/>
      <c r="RAV14" s="657"/>
      <c r="RAW14" s="657"/>
      <c r="RAX14" s="657"/>
      <c r="RAY14" s="657"/>
      <c r="RAZ14" s="657"/>
      <c r="RBA14" s="657"/>
      <c r="RBB14" s="659"/>
      <c r="RBE14" s="657"/>
      <c r="RBF14" s="657"/>
      <c r="RBG14" s="657"/>
      <c r="RBH14" s="657"/>
      <c r="RBI14" s="657"/>
      <c r="RBJ14" s="657"/>
      <c r="RBK14" s="659"/>
      <c r="RBN14" s="657"/>
      <c r="RBO14" s="657"/>
      <c r="RBP14" s="657"/>
      <c r="RBQ14" s="657"/>
      <c r="RBR14" s="657"/>
      <c r="RBS14" s="657"/>
      <c r="RBT14" s="659"/>
      <c r="RBW14" s="657"/>
      <c r="RBX14" s="657"/>
      <c r="RBY14" s="657"/>
      <c r="RBZ14" s="657"/>
      <c r="RCA14" s="657"/>
      <c r="RCB14" s="657"/>
      <c r="RCC14" s="659"/>
      <c r="RCF14" s="657"/>
      <c r="RCG14" s="657"/>
      <c r="RCH14" s="657"/>
      <c r="RCI14" s="657"/>
      <c r="RCJ14" s="657"/>
      <c r="RCK14" s="657"/>
      <c r="RCL14" s="659"/>
      <c r="RCO14" s="657"/>
      <c r="RCP14" s="657"/>
      <c r="RCQ14" s="657"/>
      <c r="RCR14" s="657"/>
      <c r="RCS14" s="657"/>
      <c r="RCT14" s="657"/>
      <c r="RCU14" s="659"/>
      <c r="RCX14" s="657"/>
      <c r="RCY14" s="657"/>
      <c r="RCZ14" s="657"/>
      <c r="RDA14" s="657"/>
      <c r="RDB14" s="657"/>
      <c r="RDC14" s="657"/>
      <c r="RDD14" s="659"/>
      <c r="RDG14" s="657"/>
      <c r="RDH14" s="657"/>
      <c r="RDI14" s="657"/>
      <c r="RDJ14" s="657"/>
      <c r="RDK14" s="657"/>
      <c r="RDL14" s="657"/>
      <c r="RDM14" s="659"/>
      <c r="RDP14" s="657"/>
      <c r="RDQ14" s="657"/>
      <c r="RDR14" s="657"/>
      <c r="RDS14" s="657"/>
      <c r="RDT14" s="657"/>
      <c r="RDU14" s="657"/>
      <c r="RDV14" s="659"/>
      <c r="RDY14" s="657"/>
      <c r="RDZ14" s="657"/>
      <c r="REA14" s="657"/>
      <c r="REB14" s="657"/>
      <c r="REC14" s="657"/>
      <c r="RED14" s="657"/>
      <c r="REE14" s="659"/>
      <c r="REH14" s="657"/>
      <c r="REI14" s="657"/>
      <c r="REJ14" s="657"/>
      <c r="REK14" s="657"/>
      <c r="REL14" s="657"/>
      <c r="REM14" s="657"/>
      <c r="REN14" s="659"/>
      <c r="REQ14" s="657"/>
      <c r="RER14" s="657"/>
      <c r="RES14" s="657"/>
      <c r="RET14" s="657"/>
      <c r="REU14" s="657"/>
      <c r="REV14" s="657"/>
      <c r="REW14" s="659"/>
      <c r="REZ14" s="657"/>
      <c r="RFA14" s="657"/>
      <c r="RFB14" s="657"/>
      <c r="RFC14" s="657"/>
      <c r="RFD14" s="657"/>
      <c r="RFE14" s="657"/>
      <c r="RFF14" s="659"/>
      <c r="RFI14" s="657"/>
      <c r="RFJ14" s="657"/>
      <c r="RFK14" s="657"/>
      <c r="RFL14" s="657"/>
      <c r="RFM14" s="657"/>
      <c r="RFN14" s="657"/>
      <c r="RFO14" s="659"/>
      <c r="RFR14" s="657"/>
      <c r="RFS14" s="657"/>
      <c r="RFT14" s="657"/>
      <c r="RFU14" s="657"/>
      <c r="RFV14" s="657"/>
      <c r="RFW14" s="657"/>
      <c r="RFX14" s="659"/>
      <c r="RGA14" s="657"/>
      <c r="RGB14" s="657"/>
      <c r="RGC14" s="657"/>
      <c r="RGD14" s="657"/>
      <c r="RGE14" s="657"/>
      <c r="RGF14" s="657"/>
      <c r="RGG14" s="659"/>
      <c r="RGJ14" s="657"/>
      <c r="RGK14" s="657"/>
      <c r="RGL14" s="657"/>
      <c r="RGM14" s="657"/>
      <c r="RGN14" s="657"/>
      <c r="RGO14" s="657"/>
      <c r="RGP14" s="659"/>
      <c r="RGS14" s="657"/>
      <c r="RGT14" s="657"/>
      <c r="RGU14" s="657"/>
      <c r="RGV14" s="657"/>
      <c r="RGW14" s="657"/>
      <c r="RGX14" s="657"/>
      <c r="RGY14" s="659"/>
      <c r="RHB14" s="657"/>
      <c r="RHC14" s="657"/>
      <c r="RHD14" s="657"/>
      <c r="RHE14" s="657"/>
      <c r="RHF14" s="657"/>
      <c r="RHG14" s="657"/>
      <c r="RHH14" s="659"/>
      <c r="RHK14" s="657"/>
      <c r="RHL14" s="657"/>
      <c r="RHM14" s="657"/>
      <c r="RHN14" s="657"/>
      <c r="RHO14" s="657"/>
      <c r="RHP14" s="657"/>
      <c r="RHQ14" s="659"/>
      <c r="RHT14" s="657"/>
      <c r="RHU14" s="657"/>
      <c r="RHV14" s="657"/>
      <c r="RHW14" s="657"/>
      <c r="RHX14" s="657"/>
      <c r="RHY14" s="657"/>
      <c r="RHZ14" s="659"/>
      <c r="RIC14" s="657"/>
      <c r="RID14" s="657"/>
      <c r="RIE14" s="657"/>
      <c r="RIF14" s="657"/>
      <c r="RIG14" s="657"/>
      <c r="RIH14" s="657"/>
      <c r="RII14" s="659"/>
      <c r="RIL14" s="657"/>
      <c r="RIM14" s="657"/>
      <c r="RIN14" s="657"/>
      <c r="RIO14" s="657"/>
      <c r="RIP14" s="657"/>
      <c r="RIQ14" s="657"/>
      <c r="RIR14" s="659"/>
      <c r="RIU14" s="657"/>
      <c r="RIV14" s="657"/>
      <c r="RIW14" s="657"/>
      <c r="RIX14" s="657"/>
      <c r="RIY14" s="657"/>
      <c r="RIZ14" s="657"/>
      <c r="RJA14" s="659"/>
      <c r="RJD14" s="657"/>
      <c r="RJE14" s="657"/>
      <c r="RJF14" s="657"/>
      <c r="RJG14" s="657"/>
      <c r="RJH14" s="657"/>
      <c r="RJI14" s="657"/>
      <c r="RJJ14" s="659"/>
      <c r="RJM14" s="657"/>
      <c r="RJN14" s="657"/>
      <c r="RJO14" s="657"/>
      <c r="RJP14" s="657"/>
      <c r="RJQ14" s="657"/>
      <c r="RJR14" s="657"/>
      <c r="RJS14" s="659"/>
      <c r="RJV14" s="657"/>
      <c r="RJW14" s="657"/>
      <c r="RJX14" s="657"/>
      <c r="RJY14" s="657"/>
      <c r="RJZ14" s="657"/>
      <c r="RKA14" s="657"/>
      <c r="RKB14" s="659"/>
      <c r="RKE14" s="657"/>
      <c r="RKF14" s="657"/>
      <c r="RKG14" s="657"/>
      <c r="RKH14" s="657"/>
      <c r="RKI14" s="657"/>
      <c r="RKJ14" s="657"/>
      <c r="RKK14" s="659"/>
      <c r="RKN14" s="657"/>
      <c r="RKO14" s="657"/>
      <c r="RKP14" s="657"/>
      <c r="RKQ14" s="657"/>
      <c r="RKR14" s="657"/>
      <c r="RKS14" s="657"/>
      <c r="RKT14" s="659"/>
      <c r="RKW14" s="657"/>
      <c r="RKX14" s="657"/>
      <c r="RKY14" s="657"/>
      <c r="RKZ14" s="657"/>
      <c r="RLA14" s="657"/>
      <c r="RLB14" s="657"/>
      <c r="RLC14" s="659"/>
      <c r="RLF14" s="657"/>
      <c r="RLG14" s="657"/>
      <c r="RLH14" s="657"/>
      <c r="RLI14" s="657"/>
      <c r="RLJ14" s="657"/>
      <c r="RLK14" s="657"/>
      <c r="RLL14" s="659"/>
      <c r="RLO14" s="657"/>
      <c r="RLP14" s="657"/>
      <c r="RLQ14" s="657"/>
      <c r="RLR14" s="657"/>
      <c r="RLS14" s="657"/>
      <c r="RLT14" s="657"/>
      <c r="RLU14" s="659"/>
      <c r="RLX14" s="657"/>
      <c r="RLY14" s="657"/>
      <c r="RLZ14" s="657"/>
      <c r="RMA14" s="657"/>
      <c r="RMB14" s="657"/>
      <c r="RMC14" s="657"/>
      <c r="RMD14" s="659"/>
      <c r="RMG14" s="657"/>
      <c r="RMH14" s="657"/>
      <c r="RMI14" s="657"/>
      <c r="RMJ14" s="657"/>
      <c r="RMK14" s="657"/>
      <c r="RML14" s="657"/>
      <c r="RMM14" s="659"/>
      <c r="RMP14" s="657"/>
      <c r="RMQ14" s="657"/>
      <c r="RMR14" s="657"/>
      <c r="RMS14" s="657"/>
      <c r="RMT14" s="657"/>
      <c r="RMU14" s="657"/>
      <c r="RMV14" s="659"/>
      <c r="RMY14" s="657"/>
      <c r="RMZ14" s="657"/>
      <c r="RNA14" s="657"/>
      <c r="RNB14" s="657"/>
      <c r="RNC14" s="657"/>
      <c r="RND14" s="657"/>
      <c r="RNE14" s="659"/>
      <c r="RNH14" s="657"/>
      <c r="RNI14" s="657"/>
      <c r="RNJ14" s="657"/>
      <c r="RNK14" s="657"/>
      <c r="RNL14" s="657"/>
      <c r="RNM14" s="657"/>
      <c r="RNN14" s="659"/>
      <c r="RNQ14" s="657"/>
      <c r="RNR14" s="657"/>
      <c r="RNS14" s="657"/>
      <c r="RNT14" s="657"/>
      <c r="RNU14" s="657"/>
      <c r="RNV14" s="657"/>
      <c r="RNW14" s="659"/>
      <c r="RNZ14" s="657"/>
      <c r="ROA14" s="657"/>
      <c r="ROB14" s="657"/>
      <c r="ROC14" s="657"/>
      <c r="ROD14" s="657"/>
      <c r="ROE14" s="657"/>
      <c r="ROF14" s="659"/>
      <c r="ROI14" s="657"/>
      <c r="ROJ14" s="657"/>
      <c r="ROK14" s="657"/>
      <c r="ROL14" s="657"/>
      <c r="ROM14" s="657"/>
      <c r="RON14" s="657"/>
      <c r="ROO14" s="659"/>
      <c r="ROR14" s="657"/>
      <c r="ROS14" s="657"/>
      <c r="ROT14" s="657"/>
      <c r="ROU14" s="657"/>
      <c r="ROV14" s="657"/>
      <c r="ROW14" s="657"/>
      <c r="ROX14" s="659"/>
      <c r="RPA14" s="657"/>
      <c r="RPB14" s="657"/>
      <c r="RPC14" s="657"/>
      <c r="RPD14" s="657"/>
      <c r="RPE14" s="657"/>
      <c r="RPF14" s="657"/>
      <c r="RPG14" s="659"/>
      <c r="RPJ14" s="657"/>
      <c r="RPK14" s="657"/>
      <c r="RPL14" s="657"/>
      <c r="RPM14" s="657"/>
      <c r="RPN14" s="657"/>
      <c r="RPO14" s="657"/>
      <c r="RPP14" s="659"/>
      <c r="RPS14" s="657"/>
      <c r="RPT14" s="657"/>
      <c r="RPU14" s="657"/>
      <c r="RPV14" s="657"/>
      <c r="RPW14" s="657"/>
      <c r="RPX14" s="657"/>
      <c r="RPY14" s="659"/>
      <c r="RQB14" s="657"/>
      <c r="RQC14" s="657"/>
      <c r="RQD14" s="657"/>
      <c r="RQE14" s="657"/>
      <c r="RQF14" s="657"/>
      <c r="RQG14" s="657"/>
      <c r="RQH14" s="659"/>
      <c r="RQK14" s="657"/>
      <c r="RQL14" s="657"/>
      <c r="RQM14" s="657"/>
      <c r="RQN14" s="657"/>
      <c r="RQO14" s="657"/>
      <c r="RQP14" s="657"/>
      <c r="RQQ14" s="659"/>
      <c r="RQT14" s="657"/>
      <c r="RQU14" s="657"/>
      <c r="RQV14" s="657"/>
      <c r="RQW14" s="657"/>
      <c r="RQX14" s="657"/>
      <c r="RQY14" s="657"/>
      <c r="RQZ14" s="659"/>
      <c r="RRC14" s="657"/>
      <c r="RRD14" s="657"/>
      <c r="RRE14" s="657"/>
      <c r="RRF14" s="657"/>
      <c r="RRG14" s="657"/>
      <c r="RRH14" s="657"/>
      <c r="RRI14" s="659"/>
      <c r="RRL14" s="657"/>
      <c r="RRM14" s="657"/>
      <c r="RRN14" s="657"/>
      <c r="RRO14" s="657"/>
      <c r="RRP14" s="657"/>
      <c r="RRQ14" s="657"/>
      <c r="RRR14" s="659"/>
      <c r="RRU14" s="657"/>
      <c r="RRV14" s="657"/>
      <c r="RRW14" s="657"/>
      <c r="RRX14" s="657"/>
      <c r="RRY14" s="657"/>
      <c r="RRZ14" s="657"/>
      <c r="RSA14" s="659"/>
      <c r="RSD14" s="657"/>
      <c r="RSE14" s="657"/>
      <c r="RSF14" s="657"/>
      <c r="RSG14" s="657"/>
      <c r="RSH14" s="657"/>
      <c r="RSI14" s="657"/>
      <c r="RSJ14" s="659"/>
      <c r="RSM14" s="657"/>
      <c r="RSN14" s="657"/>
      <c r="RSO14" s="657"/>
      <c r="RSP14" s="657"/>
      <c r="RSQ14" s="657"/>
      <c r="RSR14" s="657"/>
      <c r="RSS14" s="659"/>
      <c r="RSV14" s="657"/>
      <c r="RSW14" s="657"/>
      <c r="RSX14" s="657"/>
      <c r="RSY14" s="657"/>
      <c r="RSZ14" s="657"/>
      <c r="RTA14" s="657"/>
      <c r="RTB14" s="659"/>
      <c r="RTE14" s="657"/>
      <c r="RTF14" s="657"/>
      <c r="RTG14" s="657"/>
      <c r="RTH14" s="657"/>
      <c r="RTI14" s="657"/>
      <c r="RTJ14" s="657"/>
      <c r="RTK14" s="659"/>
      <c r="RTN14" s="657"/>
      <c r="RTO14" s="657"/>
      <c r="RTP14" s="657"/>
      <c r="RTQ14" s="657"/>
      <c r="RTR14" s="657"/>
      <c r="RTS14" s="657"/>
      <c r="RTT14" s="659"/>
      <c r="RTW14" s="657"/>
      <c r="RTX14" s="657"/>
      <c r="RTY14" s="657"/>
      <c r="RTZ14" s="657"/>
      <c r="RUA14" s="657"/>
      <c r="RUB14" s="657"/>
      <c r="RUC14" s="659"/>
      <c r="RUF14" s="657"/>
      <c r="RUG14" s="657"/>
      <c r="RUH14" s="657"/>
      <c r="RUI14" s="657"/>
      <c r="RUJ14" s="657"/>
      <c r="RUK14" s="657"/>
      <c r="RUL14" s="659"/>
      <c r="RUO14" s="657"/>
      <c r="RUP14" s="657"/>
      <c r="RUQ14" s="657"/>
      <c r="RUR14" s="657"/>
      <c r="RUS14" s="657"/>
      <c r="RUT14" s="657"/>
      <c r="RUU14" s="659"/>
      <c r="RUX14" s="657"/>
      <c r="RUY14" s="657"/>
      <c r="RUZ14" s="657"/>
      <c r="RVA14" s="657"/>
      <c r="RVB14" s="657"/>
      <c r="RVC14" s="657"/>
      <c r="RVD14" s="659"/>
      <c r="RVG14" s="657"/>
      <c r="RVH14" s="657"/>
      <c r="RVI14" s="657"/>
      <c r="RVJ14" s="657"/>
      <c r="RVK14" s="657"/>
      <c r="RVL14" s="657"/>
      <c r="RVM14" s="659"/>
      <c r="RVP14" s="657"/>
      <c r="RVQ14" s="657"/>
      <c r="RVR14" s="657"/>
      <c r="RVS14" s="657"/>
      <c r="RVT14" s="657"/>
      <c r="RVU14" s="657"/>
      <c r="RVV14" s="659"/>
      <c r="RVY14" s="657"/>
      <c r="RVZ14" s="657"/>
      <c r="RWA14" s="657"/>
      <c r="RWB14" s="657"/>
      <c r="RWC14" s="657"/>
      <c r="RWD14" s="657"/>
      <c r="RWE14" s="659"/>
      <c r="RWH14" s="657"/>
      <c r="RWI14" s="657"/>
      <c r="RWJ14" s="657"/>
      <c r="RWK14" s="657"/>
      <c r="RWL14" s="657"/>
      <c r="RWM14" s="657"/>
      <c r="RWN14" s="659"/>
      <c r="RWQ14" s="657"/>
      <c r="RWR14" s="657"/>
      <c r="RWS14" s="657"/>
      <c r="RWT14" s="657"/>
      <c r="RWU14" s="657"/>
      <c r="RWV14" s="657"/>
      <c r="RWW14" s="659"/>
      <c r="RWZ14" s="657"/>
      <c r="RXA14" s="657"/>
      <c r="RXB14" s="657"/>
      <c r="RXC14" s="657"/>
      <c r="RXD14" s="657"/>
      <c r="RXE14" s="657"/>
      <c r="RXF14" s="659"/>
      <c r="RXI14" s="657"/>
      <c r="RXJ14" s="657"/>
      <c r="RXK14" s="657"/>
      <c r="RXL14" s="657"/>
      <c r="RXM14" s="657"/>
      <c r="RXN14" s="657"/>
      <c r="RXO14" s="659"/>
      <c r="RXR14" s="657"/>
      <c r="RXS14" s="657"/>
      <c r="RXT14" s="657"/>
      <c r="RXU14" s="657"/>
      <c r="RXV14" s="657"/>
      <c r="RXW14" s="657"/>
      <c r="RXX14" s="659"/>
      <c r="RYA14" s="657"/>
      <c r="RYB14" s="657"/>
      <c r="RYC14" s="657"/>
      <c r="RYD14" s="657"/>
      <c r="RYE14" s="657"/>
      <c r="RYF14" s="657"/>
      <c r="RYG14" s="659"/>
      <c r="RYJ14" s="657"/>
      <c r="RYK14" s="657"/>
      <c r="RYL14" s="657"/>
      <c r="RYM14" s="657"/>
      <c r="RYN14" s="657"/>
      <c r="RYO14" s="657"/>
      <c r="RYP14" s="659"/>
      <c r="RYS14" s="657"/>
      <c r="RYT14" s="657"/>
      <c r="RYU14" s="657"/>
      <c r="RYV14" s="657"/>
      <c r="RYW14" s="657"/>
      <c r="RYX14" s="657"/>
      <c r="RYY14" s="659"/>
      <c r="RZB14" s="657"/>
      <c r="RZC14" s="657"/>
      <c r="RZD14" s="657"/>
      <c r="RZE14" s="657"/>
      <c r="RZF14" s="657"/>
      <c r="RZG14" s="657"/>
      <c r="RZH14" s="659"/>
      <c r="RZK14" s="657"/>
      <c r="RZL14" s="657"/>
      <c r="RZM14" s="657"/>
      <c r="RZN14" s="657"/>
      <c r="RZO14" s="657"/>
      <c r="RZP14" s="657"/>
      <c r="RZQ14" s="659"/>
      <c r="RZT14" s="657"/>
      <c r="RZU14" s="657"/>
      <c r="RZV14" s="657"/>
      <c r="RZW14" s="657"/>
      <c r="RZX14" s="657"/>
      <c r="RZY14" s="657"/>
      <c r="RZZ14" s="659"/>
      <c r="SAC14" s="657"/>
      <c r="SAD14" s="657"/>
      <c r="SAE14" s="657"/>
      <c r="SAF14" s="657"/>
      <c r="SAG14" s="657"/>
      <c r="SAH14" s="657"/>
      <c r="SAI14" s="659"/>
      <c r="SAL14" s="657"/>
      <c r="SAM14" s="657"/>
      <c r="SAN14" s="657"/>
      <c r="SAO14" s="657"/>
      <c r="SAP14" s="657"/>
      <c r="SAQ14" s="657"/>
      <c r="SAR14" s="659"/>
      <c r="SAU14" s="657"/>
      <c r="SAV14" s="657"/>
      <c r="SAW14" s="657"/>
      <c r="SAX14" s="657"/>
      <c r="SAY14" s="657"/>
      <c r="SAZ14" s="657"/>
      <c r="SBA14" s="659"/>
      <c r="SBD14" s="657"/>
      <c r="SBE14" s="657"/>
      <c r="SBF14" s="657"/>
      <c r="SBG14" s="657"/>
      <c r="SBH14" s="657"/>
      <c r="SBI14" s="657"/>
      <c r="SBJ14" s="659"/>
      <c r="SBM14" s="657"/>
      <c r="SBN14" s="657"/>
      <c r="SBO14" s="657"/>
      <c r="SBP14" s="657"/>
      <c r="SBQ14" s="657"/>
      <c r="SBR14" s="657"/>
      <c r="SBS14" s="659"/>
      <c r="SBV14" s="657"/>
      <c r="SBW14" s="657"/>
      <c r="SBX14" s="657"/>
      <c r="SBY14" s="657"/>
      <c r="SBZ14" s="657"/>
      <c r="SCA14" s="657"/>
      <c r="SCB14" s="659"/>
      <c r="SCE14" s="657"/>
      <c r="SCF14" s="657"/>
      <c r="SCG14" s="657"/>
      <c r="SCH14" s="657"/>
      <c r="SCI14" s="657"/>
      <c r="SCJ14" s="657"/>
      <c r="SCK14" s="659"/>
      <c r="SCN14" s="657"/>
      <c r="SCO14" s="657"/>
      <c r="SCP14" s="657"/>
      <c r="SCQ14" s="657"/>
      <c r="SCR14" s="657"/>
      <c r="SCS14" s="657"/>
      <c r="SCT14" s="659"/>
      <c r="SCW14" s="657"/>
      <c r="SCX14" s="657"/>
      <c r="SCY14" s="657"/>
      <c r="SCZ14" s="657"/>
      <c r="SDA14" s="657"/>
      <c r="SDB14" s="657"/>
      <c r="SDC14" s="659"/>
      <c r="SDF14" s="657"/>
      <c r="SDG14" s="657"/>
      <c r="SDH14" s="657"/>
      <c r="SDI14" s="657"/>
      <c r="SDJ14" s="657"/>
      <c r="SDK14" s="657"/>
      <c r="SDL14" s="659"/>
      <c r="SDO14" s="657"/>
      <c r="SDP14" s="657"/>
      <c r="SDQ14" s="657"/>
      <c r="SDR14" s="657"/>
      <c r="SDS14" s="657"/>
      <c r="SDT14" s="657"/>
      <c r="SDU14" s="659"/>
      <c r="SDX14" s="657"/>
      <c r="SDY14" s="657"/>
      <c r="SDZ14" s="657"/>
      <c r="SEA14" s="657"/>
      <c r="SEB14" s="657"/>
      <c r="SEC14" s="657"/>
      <c r="SED14" s="659"/>
      <c r="SEG14" s="657"/>
      <c r="SEH14" s="657"/>
      <c r="SEI14" s="657"/>
      <c r="SEJ14" s="657"/>
      <c r="SEK14" s="657"/>
      <c r="SEL14" s="657"/>
      <c r="SEM14" s="659"/>
      <c r="SEP14" s="657"/>
      <c r="SEQ14" s="657"/>
      <c r="SER14" s="657"/>
      <c r="SES14" s="657"/>
      <c r="SET14" s="657"/>
      <c r="SEU14" s="657"/>
      <c r="SEV14" s="659"/>
      <c r="SEY14" s="657"/>
      <c r="SEZ14" s="657"/>
      <c r="SFA14" s="657"/>
      <c r="SFB14" s="657"/>
      <c r="SFC14" s="657"/>
      <c r="SFD14" s="657"/>
      <c r="SFE14" s="659"/>
      <c r="SFH14" s="657"/>
      <c r="SFI14" s="657"/>
      <c r="SFJ14" s="657"/>
      <c r="SFK14" s="657"/>
      <c r="SFL14" s="657"/>
      <c r="SFM14" s="657"/>
      <c r="SFN14" s="659"/>
      <c r="SFQ14" s="657"/>
      <c r="SFR14" s="657"/>
      <c r="SFS14" s="657"/>
      <c r="SFT14" s="657"/>
      <c r="SFU14" s="657"/>
      <c r="SFV14" s="657"/>
      <c r="SFW14" s="659"/>
      <c r="SFZ14" s="657"/>
      <c r="SGA14" s="657"/>
      <c r="SGB14" s="657"/>
      <c r="SGC14" s="657"/>
      <c r="SGD14" s="657"/>
      <c r="SGE14" s="657"/>
      <c r="SGF14" s="659"/>
      <c r="SGI14" s="657"/>
      <c r="SGJ14" s="657"/>
      <c r="SGK14" s="657"/>
      <c r="SGL14" s="657"/>
      <c r="SGM14" s="657"/>
      <c r="SGN14" s="657"/>
      <c r="SGO14" s="659"/>
      <c r="SGR14" s="657"/>
      <c r="SGS14" s="657"/>
      <c r="SGT14" s="657"/>
      <c r="SGU14" s="657"/>
      <c r="SGV14" s="657"/>
      <c r="SGW14" s="657"/>
      <c r="SGX14" s="659"/>
      <c r="SHA14" s="657"/>
      <c r="SHB14" s="657"/>
      <c r="SHC14" s="657"/>
      <c r="SHD14" s="657"/>
      <c r="SHE14" s="657"/>
      <c r="SHF14" s="657"/>
      <c r="SHG14" s="659"/>
      <c r="SHJ14" s="657"/>
      <c r="SHK14" s="657"/>
      <c r="SHL14" s="657"/>
      <c r="SHM14" s="657"/>
      <c r="SHN14" s="657"/>
      <c r="SHO14" s="657"/>
      <c r="SHP14" s="659"/>
      <c r="SHS14" s="657"/>
      <c r="SHT14" s="657"/>
      <c r="SHU14" s="657"/>
      <c r="SHV14" s="657"/>
      <c r="SHW14" s="657"/>
      <c r="SHX14" s="657"/>
      <c r="SHY14" s="659"/>
      <c r="SIB14" s="657"/>
      <c r="SIC14" s="657"/>
      <c r="SID14" s="657"/>
      <c r="SIE14" s="657"/>
      <c r="SIF14" s="657"/>
      <c r="SIG14" s="657"/>
      <c r="SIH14" s="659"/>
      <c r="SIK14" s="657"/>
      <c r="SIL14" s="657"/>
      <c r="SIM14" s="657"/>
      <c r="SIN14" s="657"/>
      <c r="SIO14" s="657"/>
      <c r="SIP14" s="657"/>
      <c r="SIQ14" s="659"/>
      <c r="SIT14" s="657"/>
      <c r="SIU14" s="657"/>
      <c r="SIV14" s="657"/>
      <c r="SIW14" s="657"/>
      <c r="SIX14" s="657"/>
      <c r="SIY14" s="657"/>
      <c r="SIZ14" s="659"/>
      <c r="SJC14" s="657"/>
      <c r="SJD14" s="657"/>
      <c r="SJE14" s="657"/>
      <c r="SJF14" s="657"/>
      <c r="SJG14" s="657"/>
      <c r="SJH14" s="657"/>
      <c r="SJI14" s="659"/>
      <c r="SJL14" s="657"/>
      <c r="SJM14" s="657"/>
      <c r="SJN14" s="657"/>
      <c r="SJO14" s="657"/>
      <c r="SJP14" s="657"/>
      <c r="SJQ14" s="657"/>
      <c r="SJR14" s="659"/>
      <c r="SJU14" s="657"/>
      <c r="SJV14" s="657"/>
      <c r="SJW14" s="657"/>
      <c r="SJX14" s="657"/>
      <c r="SJY14" s="657"/>
      <c r="SJZ14" s="657"/>
      <c r="SKA14" s="659"/>
      <c r="SKD14" s="657"/>
      <c r="SKE14" s="657"/>
      <c r="SKF14" s="657"/>
      <c r="SKG14" s="657"/>
      <c r="SKH14" s="657"/>
      <c r="SKI14" s="657"/>
      <c r="SKJ14" s="659"/>
      <c r="SKM14" s="657"/>
      <c r="SKN14" s="657"/>
      <c r="SKO14" s="657"/>
      <c r="SKP14" s="657"/>
      <c r="SKQ14" s="657"/>
      <c r="SKR14" s="657"/>
      <c r="SKS14" s="659"/>
      <c r="SKV14" s="657"/>
      <c r="SKW14" s="657"/>
      <c r="SKX14" s="657"/>
      <c r="SKY14" s="657"/>
      <c r="SKZ14" s="657"/>
      <c r="SLA14" s="657"/>
      <c r="SLB14" s="659"/>
      <c r="SLE14" s="657"/>
      <c r="SLF14" s="657"/>
      <c r="SLG14" s="657"/>
      <c r="SLH14" s="657"/>
      <c r="SLI14" s="657"/>
      <c r="SLJ14" s="657"/>
      <c r="SLK14" s="659"/>
      <c r="SLN14" s="657"/>
      <c r="SLO14" s="657"/>
      <c r="SLP14" s="657"/>
      <c r="SLQ14" s="657"/>
      <c r="SLR14" s="657"/>
      <c r="SLS14" s="657"/>
      <c r="SLT14" s="659"/>
      <c r="SLW14" s="657"/>
      <c r="SLX14" s="657"/>
      <c r="SLY14" s="657"/>
      <c r="SLZ14" s="657"/>
      <c r="SMA14" s="657"/>
      <c r="SMB14" s="657"/>
      <c r="SMC14" s="659"/>
      <c r="SMF14" s="657"/>
      <c r="SMG14" s="657"/>
      <c r="SMH14" s="657"/>
      <c r="SMI14" s="657"/>
      <c r="SMJ14" s="657"/>
      <c r="SMK14" s="657"/>
      <c r="SML14" s="659"/>
      <c r="SMO14" s="657"/>
      <c r="SMP14" s="657"/>
      <c r="SMQ14" s="657"/>
      <c r="SMR14" s="657"/>
      <c r="SMS14" s="657"/>
      <c r="SMT14" s="657"/>
      <c r="SMU14" s="659"/>
      <c r="SMX14" s="657"/>
      <c r="SMY14" s="657"/>
      <c r="SMZ14" s="657"/>
      <c r="SNA14" s="657"/>
      <c r="SNB14" s="657"/>
      <c r="SNC14" s="657"/>
      <c r="SND14" s="659"/>
      <c r="SNG14" s="657"/>
      <c r="SNH14" s="657"/>
      <c r="SNI14" s="657"/>
      <c r="SNJ14" s="657"/>
      <c r="SNK14" s="657"/>
      <c r="SNL14" s="657"/>
      <c r="SNM14" s="659"/>
      <c r="SNP14" s="657"/>
      <c r="SNQ14" s="657"/>
      <c r="SNR14" s="657"/>
      <c r="SNS14" s="657"/>
      <c r="SNT14" s="657"/>
      <c r="SNU14" s="657"/>
      <c r="SNV14" s="659"/>
      <c r="SNY14" s="657"/>
      <c r="SNZ14" s="657"/>
      <c r="SOA14" s="657"/>
      <c r="SOB14" s="657"/>
      <c r="SOC14" s="657"/>
      <c r="SOD14" s="657"/>
      <c r="SOE14" s="659"/>
      <c r="SOH14" s="657"/>
      <c r="SOI14" s="657"/>
      <c r="SOJ14" s="657"/>
      <c r="SOK14" s="657"/>
      <c r="SOL14" s="657"/>
      <c r="SOM14" s="657"/>
      <c r="SON14" s="659"/>
      <c r="SOQ14" s="657"/>
      <c r="SOR14" s="657"/>
      <c r="SOS14" s="657"/>
      <c r="SOT14" s="657"/>
      <c r="SOU14" s="657"/>
      <c r="SOV14" s="657"/>
      <c r="SOW14" s="659"/>
      <c r="SOZ14" s="657"/>
      <c r="SPA14" s="657"/>
      <c r="SPB14" s="657"/>
      <c r="SPC14" s="657"/>
      <c r="SPD14" s="657"/>
      <c r="SPE14" s="657"/>
      <c r="SPF14" s="659"/>
      <c r="SPI14" s="657"/>
      <c r="SPJ14" s="657"/>
      <c r="SPK14" s="657"/>
      <c r="SPL14" s="657"/>
      <c r="SPM14" s="657"/>
      <c r="SPN14" s="657"/>
      <c r="SPO14" s="659"/>
      <c r="SPR14" s="657"/>
      <c r="SPS14" s="657"/>
      <c r="SPT14" s="657"/>
      <c r="SPU14" s="657"/>
      <c r="SPV14" s="657"/>
      <c r="SPW14" s="657"/>
      <c r="SPX14" s="659"/>
      <c r="SQA14" s="657"/>
      <c r="SQB14" s="657"/>
      <c r="SQC14" s="657"/>
      <c r="SQD14" s="657"/>
      <c r="SQE14" s="657"/>
      <c r="SQF14" s="657"/>
      <c r="SQG14" s="659"/>
      <c r="SQJ14" s="657"/>
      <c r="SQK14" s="657"/>
      <c r="SQL14" s="657"/>
      <c r="SQM14" s="657"/>
      <c r="SQN14" s="657"/>
      <c r="SQO14" s="657"/>
      <c r="SQP14" s="659"/>
      <c r="SQS14" s="657"/>
      <c r="SQT14" s="657"/>
      <c r="SQU14" s="657"/>
      <c r="SQV14" s="657"/>
      <c r="SQW14" s="657"/>
      <c r="SQX14" s="657"/>
      <c r="SQY14" s="659"/>
      <c r="SRB14" s="657"/>
      <c r="SRC14" s="657"/>
      <c r="SRD14" s="657"/>
      <c r="SRE14" s="657"/>
      <c r="SRF14" s="657"/>
      <c r="SRG14" s="657"/>
      <c r="SRH14" s="659"/>
      <c r="SRK14" s="657"/>
      <c r="SRL14" s="657"/>
      <c r="SRM14" s="657"/>
      <c r="SRN14" s="657"/>
      <c r="SRO14" s="657"/>
      <c r="SRP14" s="657"/>
      <c r="SRQ14" s="659"/>
      <c r="SRT14" s="657"/>
      <c r="SRU14" s="657"/>
      <c r="SRV14" s="657"/>
      <c r="SRW14" s="657"/>
      <c r="SRX14" s="657"/>
      <c r="SRY14" s="657"/>
      <c r="SRZ14" s="659"/>
      <c r="SSC14" s="657"/>
      <c r="SSD14" s="657"/>
      <c r="SSE14" s="657"/>
      <c r="SSF14" s="657"/>
      <c r="SSG14" s="657"/>
      <c r="SSH14" s="657"/>
      <c r="SSI14" s="659"/>
      <c r="SSL14" s="657"/>
      <c r="SSM14" s="657"/>
      <c r="SSN14" s="657"/>
      <c r="SSO14" s="657"/>
      <c r="SSP14" s="657"/>
      <c r="SSQ14" s="657"/>
      <c r="SSR14" s="659"/>
      <c r="SSU14" s="657"/>
      <c r="SSV14" s="657"/>
      <c r="SSW14" s="657"/>
      <c r="SSX14" s="657"/>
      <c r="SSY14" s="657"/>
      <c r="SSZ14" s="657"/>
      <c r="STA14" s="659"/>
      <c r="STD14" s="657"/>
      <c r="STE14" s="657"/>
      <c r="STF14" s="657"/>
      <c r="STG14" s="657"/>
      <c r="STH14" s="657"/>
      <c r="STI14" s="657"/>
      <c r="STJ14" s="659"/>
      <c r="STM14" s="657"/>
      <c r="STN14" s="657"/>
      <c r="STO14" s="657"/>
      <c r="STP14" s="657"/>
      <c r="STQ14" s="657"/>
      <c r="STR14" s="657"/>
      <c r="STS14" s="659"/>
      <c r="STV14" s="657"/>
      <c r="STW14" s="657"/>
      <c r="STX14" s="657"/>
      <c r="STY14" s="657"/>
      <c r="STZ14" s="657"/>
      <c r="SUA14" s="657"/>
      <c r="SUB14" s="659"/>
      <c r="SUE14" s="657"/>
      <c r="SUF14" s="657"/>
      <c r="SUG14" s="657"/>
      <c r="SUH14" s="657"/>
      <c r="SUI14" s="657"/>
      <c r="SUJ14" s="657"/>
      <c r="SUK14" s="659"/>
      <c r="SUN14" s="657"/>
      <c r="SUO14" s="657"/>
      <c r="SUP14" s="657"/>
      <c r="SUQ14" s="657"/>
      <c r="SUR14" s="657"/>
      <c r="SUS14" s="657"/>
      <c r="SUT14" s="659"/>
      <c r="SUW14" s="657"/>
      <c r="SUX14" s="657"/>
      <c r="SUY14" s="657"/>
      <c r="SUZ14" s="657"/>
      <c r="SVA14" s="657"/>
      <c r="SVB14" s="657"/>
      <c r="SVC14" s="659"/>
      <c r="SVF14" s="657"/>
      <c r="SVG14" s="657"/>
      <c r="SVH14" s="657"/>
      <c r="SVI14" s="657"/>
      <c r="SVJ14" s="657"/>
      <c r="SVK14" s="657"/>
      <c r="SVL14" s="659"/>
      <c r="SVO14" s="657"/>
      <c r="SVP14" s="657"/>
      <c r="SVQ14" s="657"/>
      <c r="SVR14" s="657"/>
      <c r="SVS14" s="657"/>
      <c r="SVT14" s="657"/>
      <c r="SVU14" s="659"/>
      <c r="SVX14" s="657"/>
      <c r="SVY14" s="657"/>
      <c r="SVZ14" s="657"/>
      <c r="SWA14" s="657"/>
      <c r="SWB14" s="657"/>
      <c r="SWC14" s="657"/>
      <c r="SWD14" s="659"/>
      <c r="SWG14" s="657"/>
      <c r="SWH14" s="657"/>
      <c r="SWI14" s="657"/>
      <c r="SWJ14" s="657"/>
      <c r="SWK14" s="657"/>
      <c r="SWL14" s="657"/>
      <c r="SWM14" s="659"/>
      <c r="SWP14" s="657"/>
      <c r="SWQ14" s="657"/>
      <c r="SWR14" s="657"/>
      <c r="SWS14" s="657"/>
      <c r="SWT14" s="657"/>
      <c r="SWU14" s="657"/>
      <c r="SWV14" s="659"/>
      <c r="SWY14" s="657"/>
      <c r="SWZ14" s="657"/>
      <c r="SXA14" s="657"/>
      <c r="SXB14" s="657"/>
      <c r="SXC14" s="657"/>
      <c r="SXD14" s="657"/>
      <c r="SXE14" s="659"/>
      <c r="SXH14" s="657"/>
      <c r="SXI14" s="657"/>
      <c r="SXJ14" s="657"/>
      <c r="SXK14" s="657"/>
      <c r="SXL14" s="657"/>
      <c r="SXM14" s="657"/>
      <c r="SXN14" s="659"/>
      <c r="SXQ14" s="657"/>
      <c r="SXR14" s="657"/>
      <c r="SXS14" s="657"/>
      <c r="SXT14" s="657"/>
      <c r="SXU14" s="657"/>
      <c r="SXV14" s="657"/>
      <c r="SXW14" s="659"/>
      <c r="SXZ14" s="657"/>
      <c r="SYA14" s="657"/>
      <c r="SYB14" s="657"/>
      <c r="SYC14" s="657"/>
      <c r="SYD14" s="657"/>
      <c r="SYE14" s="657"/>
      <c r="SYF14" s="659"/>
      <c r="SYI14" s="657"/>
      <c r="SYJ14" s="657"/>
      <c r="SYK14" s="657"/>
      <c r="SYL14" s="657"/>
      <c r="SYM14" s="657"/>
      <c r="SYN14" s="657"/>
      <c r="SYO14" s="659"/>
      <c r="SYR14" s="657"/>
      <c r="SYS14" s="657"/>
      <c r="SYT14" s="657"/>
      <c r="SYU14" s="657"/>
      <c r="SYV14" s="657"/>
      <c r="SYW14" s="657"/>
      <c r="SYX14" s="659"/>
      <c r="SZA14" s="657"/>
      <c r="SZB14" s="657"/>
      <c r="SZC14" s="657"/>
      <c r="SZD14" s="657"/>
      <c r="SZE14" s="657"/>
      <c r="SZF14" s="657"/>
      <c r="SZG14" s="659"/>
      <c r="SZJ14" s="657"/>
      <c r="SZK14" s="657"/>
      <c r="SZL14" s="657"/>
      <c r="SZM14" s="657"/>
      <c r="SZN14" s="657"/>
      <c r="SZO14" s="657"/>
      <c r="SZP14" s="659"/>
      <c r="SZS14" s="657"/>
      <c r="SZT14" s="657"/>
      <c r="SZU14" s="657"/>
      <c r="SZV14" s="657"/>
      <c r="SZW14" s="657"/>
      <c r="SZX14" s="657"/>
      <c r="SZY14" s="659"/>
      <c r="TAB14" s="657"/>
      <c r="TAC14" s="657"/>
      <c r="TAD14" s="657"/>
      <c r="TAE14" s="657"/>
      <c r="TAF14" s="657"/>
      <c r="TAG14" s="657"/>
      <c r="TAH14" s="659"/>
      <c r="TAK14" s="657"/>
      <c r="TAL14" s="657"/>
      <c r="TAM14" s="657"/>
      <c r="TAN14" s="657"/>
      <c r="TAO14" s="657"/>
      <c r="TAP14" s="657"/>
      <c r="TAQ14" s="659"/>
      <c r="TAT14" s="657"/>
      <c r="TAU14" s="657"/>
      <c r="TAV14" s="657"/>
      <c r="TAW14" s="657"/>
      <c r="TAX14" s="657"/>
      <c r="TAY14" s="657"/>
      <c r="TAZ14" s="659"/>
      <c r="TBC14" s="657"/>
      <c r="TBD14" s="657"/>
      <c r="TBE14" s="657"/>
      <c r="TBF14" s="657"/>
      <c r="TBG14" s="657"/>
      <c r="TBH14" s="657"/>
      <c r="TBI14" s="659"/>
      <c r="TBL14" s="657"/>
      <c r="TBM14" s="657"/>
      <c r="TBN14" s="657"/>
      <c r="TBO14" s="657"/>
      <c r="TBP14" s="657"/>
      <c r="TBQ14" s="657"/>
      <c r="TBR14" s="659"/>
      <c r="TBU14" s="657"/>
      <c r="TBV14" s="657"/>
      <c r="TBW14" s="657"/>
      <c r="TBX14" s="657"/>
      <c r="TBY14" s="657"/>
      <c r="TBZ14" s="657"/>
      <c r="TCA14" s="659"/>
      <c r="TCD14" s="657"/>
      <c r="TCE14" s="657"/>
      <c r="TCF14" s="657"/>
      <c r="TCG14" s="657"/>
      <c r="TCH14" s="657"/>
      <c r="TCI14" s="657"/>
      <c r="TCJ14" s="659"/>
      <c r="TCM14" s="657"/>
      <c r="TCN14" s="657"/>
      <c r="TCO14" s="657"/>
      <c r="TCP14" s="657"/>
      <c r="TCQ14" s="657"/>
      <c r="TCR14" s="657"/>
      <c r="TCS14" s="659"/>
      <c r="TCV14" s="657"/>
      <c r="TCW14" s="657"/>
      <c r="TCX14" s="657"/>
      <c r="TCY14" s="657"/>
      <c r="TCZ14" s="657"/>
      <c r="TDA14" s="657"/>
      <c r="TDB14" s="659"/>
      <c r="TDE14" s="657"/>
      <c r="TDF14" s="657"/>
      <c r="TDG14" s="657"/>
      <c r="TDH14" s="657"/>
      <c r="TDI14" s="657"/>
      <c r="TDJ14" s="657"/>
      <c r="TDK14" s="659"/>
      <c r="TDN14" s="657"/>
      <c r="TDO14" s="657"/>
      <c r="TDP14" s="657"/>
      <c r="TDQ14" s="657"/>
      <c r="TDR14" s="657"/>
      <c r="TDS14" s="657"/>
      <c r="TDT14" s="659"/>
      <c r="TDW14" s="657"/>
      <c r="TDX14" s="657"/>
      <c r="TDY14" s="657"/>
      <c r="TDZ14" s="657"/>
      <c r="TEA14" s="657"/>
      <c r="TEB14" s="657"/>
      <c r="TEC14" s="659"/>
      <c r="TEF14" s="657"/>
      <c r="TEG14" s="657"/>
      <c r="TEH14" s="657"/>
      <c r="TEI14" s="657"/>
      <c r="TEJ14" s="657"/>
      <c r="TEK14" s="657"/>
      <c r="TEL14" s="659"/>
      <c r="TEO14" s="657"/>
      <c r="TEP14" s="657"/>
      <c r="TEQ14" s="657"/>
      <c r="TER14" s="657"/>
      <c r="TES14" s="657"/>
      <c r="TET14" s="657"/>
      <c r="TEU14" s="659"/>
      <c r="TEX14" s="657"/>
      <c r="TEY14" s="657"/>
      <c r="TEZ14" s="657"/>
      <c r="TFA14" s="657"/>
      <c r="TFB14" s="657"/>
      <c r="TFC14" s="657"/>
      <c r="TFD14" s="659"/>
      <c r="TFG14" s="657"/>
      <c r="TFH14" s="657"/>
      <c r="TFI14" s="657"/>
      <c r="TFJ14" s="657"/>
      <c r="TFK14" s="657"/>
      <c r="TFL14" s="657"/>
      <c r="TFM14" s="659"/>
      <c r="TFP14" s="657"/>
      <c r="TFQ14" s="657"/>
      <c r="TFR14" s="657"/>
      <c r="TFS14" s="657"/>
      <c r="TFT14" s="657"/>
      <c r="TFU14" s="657"/>
      <c r="TFV14" s="659"/>
      <c r="TFY14" s="657"/>
      <c r="TFZ14" s="657"/>
      <c r="TGA14" s="657"/>
      <c r="TGB14" s="657"/>
      <c r="TGC14" s="657"/>
      <c r="TGD14" s="657"/>
      <c r="TGE14" s="659"/>
      <c r="TGH14" s="657"/>
      <c r="TGI14" s="657"/>
      <c r="TGJ14" s="657"/>
      <c r="TGK14" s="657"/>
      <c r="TGL14" s="657"/>
      <c r="TGM14" s="657"/>
      <c r="TGN14" s="659"/>
      <c r="TGQ14" s="657"/>
      <c r="TGR14" s="657"/>
      <c r="TGS14" s="657"/>
      <c r="TGT14" s="657"/>
      <c r="TGU14" s="657"/>
      <c r="TGV14" s="657"/>
      <c r="TGW14" s="659"/>
      <c r="TGZ14" s="657"/>
      <c r="THA14" s="657"/>
      <c r="THB14" s="657"/>
      <c r="THC14" s="657"/>
      <c r="THD14" s="657"/>
      <c r="THE14" s="657"/>
      <c r="THF14" s="659"/>
      <c r="THI14" s="657"/>
      <c r="THJ14" s="657"/>
      <c r="THK14" s="657"/>
      <c r="THL14" s="657"/>
      <c r="THM14" s="657"/>
      <c r="THN14" s="657"/>
      <c r="THO14" s="659"/>
      <c r="THR14" s="657"/>
      <c r="THS14" s="657"/>
      <c r="THT14" s="657"/>
      <c r="THU14" s="657"/>
      <c r="THV14" s="657"/>
      <c r="THW14" s="657"/>
      <c r="THX14" s="659"/>
      <c r="TIA14" s="657"/>
      <c r="TIB14" s="657"/>
      <c r="TIC14" s="657"/>
      <c r="TID14" s="657"/>
      <c r="TIE14" s="657"/>
      <c r="TIF14" s="657"/>
      <c r="TIG14" s="659"/>
      <c r="TIJ14" s="657"/>
      <c r="TIK14" s="657"/>
      <c r="TIL14" s="657"/>
      <c r="TIM14" s="657"/>
      <c r="TIN14" s="657"/>
      <c r="TIO14" s="657"/>
      <c r="TIP14" s="659"/>
      <c r="TIS14" s="657"/>
      <c r="TIT14" s="657"/>
      <c r="TIU14" s="657"/>
      <c r="TIV14" s="657"/>
      <c r="TIW14" s="657"/>
      <c r="TIX14" s="657"/>
      <c r="TIY14" s="659"/>
      <c r="TJB14" s="657"/>
      <c r="TJC14" s="657"/>
      <c r="TJD14" s="657"/>
      <c r="TJE14" s="657"/>
      <c r="TJF14" s="657"/>
      <c r="TJG14" s="657"/>
      <c r="TJH14" s="659"/>
      <c r="TJK14" s="657"/>
      <c r="TJL14" s="657"/>
      <c r="TJM14" s="657"/>
      <c r="TJN14" s="657"/>
      <c r="TJO14" s="657"/>
      <c r="TJP14" s="657"/>
      <c r="TJQ14" s="659"/>
      <c r="TJT14" s="657"/>
      <c r="TJU14" s="657"/>
      <c r="TJV14" s="657"/>
      <c r="TJW14" s="657"/>
      <c r="TJX14" s="657"/>
      <c r="TJY14" s="657"/>
      <c r="TJZ14" s="659"/>
      <c r="TKC14" s="657"/>
      <c r="TKD14" s="657"/>
      <c r="TKE14" s="657"/>
      <c r="TKF14" s="657"/>
      <c r="TKG14" s="657"/>
      <c r="TKH14" s="657"/>
      <c r="TKI14" s="659"/>
      <c r="TKL14" s="657"/>
      <c r="TKM14" s="657"/>
      <c r="TKN14" s="657"/>
      <c r="TKO14" s="657"/>
      <c r="TKP14" s="657"/>
      <c r="TKQ14" s="657"/>
      <c r="TKR14" s="659"/>
      <c r="TKU14" s="657"/>
      <c r="TKV14" s="657"/>
      <c r="TKW14" s="657"/>
      <c r="TKX14" s="657"/>
      <c r="TKY14" s="657"/>
      <c r="TKZ14" s="657"/>
      <c r="TLA14" s="659"/>
      <c r="TLD14" s="657"/>
      <c r="TLE14" s="657"/>
      <c r="TLF14" s="657"/>
      <c r="TLG14" s="657"/>
      <c r="TLH14" s="657"/>
      <c r="TLI14" s="657"/>
      <c r="TLJ14" s="659"/>
      <c r="TLM14" s="657"/>
      <c r="TLN14" s="657"/>
      <c r="TLO14" s="657"/>
      <c r="TLP14" s="657"/>
      <c r="TLQ14" s="657"/>
      <c r="TLR14" s="657"/>
      <c r="TLS14" s="659"/>
      <c r="TLV14" s="657"/>
      <c r="TLW14" s="657"/>
      <c r="TLX14" s="657"/>
      <c r="TLY14" s="657"/>
      <c r="TLZ14" s="657"/>
      <c r="TMA14" s="657"/>
      <c r="TMB14" s="659"/>
      <c r="TME14" s="657"/>
      <c r="TMF14" s="657"/>
      <c r="TMG14" s="657"/>
      <c r="TMH14" s="657"/>
      <c r="TMI14" s="657"/>
      <c r="TMJ14" s="657"/>
      <c r="TMK14" s="659"/>
      <c r="TMN14" s="657"/>
      <c r="TMO14" s="657"/>
      <c r="TMP14" s="657"/>
      <c r="TMQ14" s="657"/>
      <c r="TMR14" s="657"/>
      <c r="TMS14" s="657"/>
      <c r="TMT14" s="659"/>
      <c r="TMW14" s="657"/>
      <c r="TMX14" s="657"/>
      <c r="TMY14" s="657"/>
      <c r="TMZ14" s="657"/>
      <c r="TNA14" s="657"/>
      <c r="TNB14" s="657"/>
      <c r="TNC14" s="659"/>
      <c r="TNF14" s="657"/>
      <c r="TNG14" s="657"/>
      <c r="TNH14" s="657"/>
      <c r="TNI14" s="657"/>
      <c r="TNJ14" s="657"/>
      <c r="TNK14" s="657"/>
      <c r="TNL14" s="659"/>
      <c r="TNO14" s="657"/>
      <c r="TNP14" s="657"/>
      <c r="TNQ14" s="657"/>
      <c r="TNR14" s="657"/>
      <c r="TNS14" s="657"/>
      <c r="TNT14" s="657"/>
      <c r="TNU14" s="659"/>
      <c r="TNX14" s="657"/>
      <c r="TNY14" s="657"/>
      <c r="TNZ14" s="657"/>
      <c r="TOA14" s="657"/>
      <c r="TOB14" s="657"/>
      <c r="TOC14" s="657"/>
      <c r="TOD14" s="659"/>
      <c r="TOG14" s="657"/>
      <c r="TOH14" s="657"/>
      <c r="TOI14" s="657"/>
      <c r="TOJ14" s="657"/>
      <c r="TOK14" s="657"/>
      <c r="TOL14" s="657"/>
      <c r="TOM14" s="659"/>
      <c r="TOP14" s="657"/>
      <c r="TOQ14" s="657"/>
      <c r="TOR14" s="657"/>
      <c r="TOS14" s="657"/>
      <c r="TOT14" s="657"/>
      <c r="TOU14" s="657"/>
      <c r="TOV14" s="659"/>
      <c r="TOY14" s="657"/>
      <c r="TOZ14" s="657"/>
      <c r="TPA14" s="657"/>
      <c r="TPB14" s="657"/>
      <c r="TPC14" s="657"/>
      <c r="TPD14" s="657"/>
      <c r="TPE14" s="659"/>
      <c r="TPH14" s="657"/>
      <c r="TPI14" s="657"/>
      <c r="TPJ14" s="657"/>
      <c r="TPK14" s="657"/>
      <c r="TPL14" s="657"/>
      <c r="TPM14" s="657"/>
      <c r="TPN14" s="659"/>
      <c r="TPQ14" s="657"/>
      <c r="TPR14" s="657"/>
      <c r="TPS14" s="657"/>
      <c r="TPT14" s="657"/>
      <c r="TPU14" s="657"/>
      <c r="TPV14" s="657"/>
      <c r="TPW14" s="659"/>
      <c r="TPZ14" s="657"/>
      <c r="TQA14" s="657"/>
      <c r="TQB14" s="657"/>
      <c r="TQC14" s="657"/>
      <c r="TQD14" s="657"/>
      <c r="TQE14" s="657"/>
      <c r="TQF14" s="659"/>
      <c r="TQI14" s="657"/>
      <c r="TQJ14" s="657"/>
      <c r="TQK14" s="657"/>
      <c r="TQL14" s="657"/>
      <c r="TQM14" s="657"/>
      <c r="TQN14" s="657"/>
      <c r="TQO14" s="659"/>
      <c r="TQR14" s="657"/>
      <c r="TQS14" s="657"/>
      <c r="TQT14" s="657"/>
      <c r="TQU14" s="657"/>
      <c r="TQV14" s="657"/>
      <c r="TQW14" s="657"/>
      <c r="TQX14" s="659"/>
      <c r="TRA14" s="657"/>
      <c r="TRB14" s="657"/>
      <c r="TRC14" s="657"/>
      <c r="TRD14" s="657"/>
      <c r="TRE14" s="657"/>
      <c r="TRF14" s="657"/>
      <c r="TRG14" s="659"/>
      <c r="TRJ14" s="657"/>
      <c r="TRK14" s="657"/>
      <c r="TRL14" s="657"/>
      <c r="TRM14" s="657"/>
      <c r="TRN14" s="657"/>
      <c r="TRO14" s="657"/>
      <c r="TRP14" s="659"/>
      <c r="TRS14" s="657"/>
      <c r="TRT14" s="657"/>
      <c r="TRU14" s="657"/>
      <c r="TRV14" s="657"/>
      <c r="TRW14" s="657"/>
      <c r="TRX14" s="657"/>
      <c r="TRY14" s="659"/>
      <c r="TSB14" s="657"/>
      <c r="TSC14" s="657"/>
      <c r="TSD14" s="657"/>
      <c r="TSE14" s="657"/>
      <c r="TSF14" s="657"/>
      <c r="TSG14" s="657"/>
      <c r="TSH14" s="659"/>
      <c r="TSK14" s="657"/>
      <c r="TSL14" s="657"/>
      <c r="TSM14" s="657"/>
      <c r="TSN14" s="657"/>
      <c r="TSO14" s="657"/>
      <c r="TSP14" s="657"/>
      <c r="TSQ14" s="659"/>
      <c r="TST14" s="657"/>
      <c r="TSU14" s="657"/>
      <c r="TSV14" s="657"/>
      <c r="TSW14" s="657"/>
      <c r="TSX14" s="657"/>
      <c r="TSY14" s="657"/>
      <c r="TSZ14" s="659"/>
      <c r="TTC14" s="657"/>
      <c r="TTD14" s="657"/>
      <c r="TTE14" s="657"/>
      <c r="TTF14" s="657"/>
      <c r="TTG14" s="657"/>
      <c r="TTH14" s="657"/>
      <c r="TTI14" s="659"/>
      <c r="TTL14" s="657"/>
      <c r="TTM14" s="657"/>
      <c r="TTN14" s="657"/>
      <c r="TTO14" s="657"/>
      <c r="TTP14" s="657"/>
      <c r="TTQ14" s="657"/>
      <c r="TTR14" s="659"/>
      <c r="TTU14" s="657"/>
      <c r="TTV14" s="657"/>
      <c r="TTW14" s="657"/>
      <c r="TTX14" s="657"/>
      <c r="TTY14" s="657"/>
      <c r="TTZ14" s="657"/>
      <c r="TUA14" s="659"/>
      <c r="TUD14" s="657"/>
      <c r="TUE14" s="657"/>
      <c r="TUF14" s="657"/>
      <c r="TUG14" s="657"/>
      <c r="TUH14" s="657"/>
      <c r="TUI14" s="657"/>
      <c r="TUJ14" s="659"/>
      <c r="TUM14" s="657"/>
      <c r="TUN14" s="657"/>
      <c r="TUO14" s="657"/>
      <c r="TUP14" s="657"/>
      <c r="TUQ14" s="657"/>
      <c r="TUR14" s="657"/>
      <c r="TUS14" s="659"/>
      <c r="TUV14" s="657"/>
      <c r="TUW14" s="657"/>
      <c r="TUX14" s="657"/>
      <c r="TUY14" s="657"/>
      <c r="TUZ14" s="657"/>
      <c r="TVA14" s="657"/>
      <c r="TVB14" s="659"/>
      <c r="TVE14" s="657"/>
      <c r="TVF14" s="657"/>
      <c r="TVG14" s="657"/>
      <c r="TVH14" s="657"/>
      <c r="TVI14" s="657"/>
      <c r="TVJ14" s="657"/>
      <c r="TVK14" s="659"/>
      <c r="TVN14" s="657"/>
      <c r="TVO14" s="657"/>
      <c r="TVP14" s="657"/>
      <c r="TVQ14" s="657"/>
      <c r="TVR14" s="657"/>
      <c r="TVS14" s="657"/>
      <c r="TVT14" s="659"/>
      <c r="TVW14" s="657"/>
      <c r="TVX14" s="657"/>
      <c r="TVY14" s="657"/>
      <c r="TVZ14" s="657"/>
      <c r="TWA14" s="657"/>
      <c r="TWB14" s="657"/>
      <c r="TWC14" s="659"/>
      <c r="TWF14" s="657"/>
      <c r="TWG14" s="657"/>
      <c r="TWH14" s="657"/>
      <c r="TWI14" s="657"/>
      <c r="TWJ14" s="657"/>
      <c r="TWK14" s="657"/>
      <c r="TWL14" s="659"/>
      <c r="TWO14" s="657"/>
      <c r="TWP14" s="657"/>
      <c r="TWQ14" s="657"/>
      <c r="TWR14" s="657"/>
      <c r="TWS14" s="657"/>
      <c r="TWT14" s="657"/>
      <c r="TWU14" s="659"/>
      <c r="TWX14" s="657"/>
      <c r="TWY14" s="657"/>
      <c r="TWZ14" s="657"/>
      <c r="TXA14" s="657"/>
      <c r="TXB14" s="657"/>
      <c r="TXC14" s="657"/>
      <c r="TXD14" s="659"/>
      <c r="TXG14" s="657"/>
      <c r="TXH14" s="657"/>
      <c r="TXI14" s="657"/>
      <c r="TXJ14" s="657"/>
      <c r="TXK14" s="657"/>
      <c r="TXL14" s="657"/>
      <c r="TXM14" s="659"/>
      <c r="TXP14" s="657"/>
      <c r="TXQ14" s="657"/>
      <c r="TXR14" s="657"/>
      <c r="TXS14" s="657"/>
      <c r="TXT14" s="657"/>
      <c r="TXU14" s="657"/>
      <c r="TXV14" s="659"/>
      <c r="TXY14" s="657"/>
      <c r="TXZ14" s="657"/>
      <c r="TYA14" s="657"/>
      <c r="TYB14" s="657"/>
      <c r="TYC14" s="657"/>
      <c r="TYD14" s="657"/>
      <c r="TYE14" s="659"/>
      <c r="TYH14" s="657"/>
      <c r="TYI14" s="657"/>
      <c r="TYJ14" s="657"/>
      <c r="TYK14" s="657"/>
      <c r="TYL14" s="657"/>
      <c r="TYM14" s="657"/>
      <c r="TYN14" s="659"/>
      <c r="TYQ14" s="657"/>
      <c r="TYR14" s="657"/>
      <c r="TYS14" s="657"/>
      <c r="TYT14" s="657"/>
      <c r="TYU14" s="657"/>
      <c r="TYV14" s="657"/>
      <c r="TYW14" s="659"/>
      <c r="TYZ14" s="657"/>
      <c r="TZA14" s="657"/>
      <c r="TZB14" s="657"/>
      <c r="TZC14" s="657"/>
      <c r="TZD14" s="657"/>
      <c r="TZE14" s="657"/>
      <c r="TZF14" s="659"/>
      <c r="TZI14" s="657"/>
      <c r="TZJ14" s="657"/>
      <c r="TZK14" s="657"/>
      <c r="TZL14" s="657"/>
      <c r="TZM14" s="657"/>
      <c r="TZN14" s="657"/>
      <c r="TZO14" s="659"/>
      <c r="TZR14" s="657"/>
      <c r="TZS14" s="657"/>
      <c r="TZT14" s="657"/>
      <c r="TZU14" s="657"/>
      <c r="TZV14" s="657"/>
      <c r="TZW14" s="657"/>
      <c r="TZX14" s="659"/>
      <c r="UAA14" s="657"/>
      <c r="UAB14" s="657"/>
      <c r="UAC14" s="657"/>
      <c r="UAD14" s="657"/>
      <c r="UAE14" s="657"/>
      <c r="UAF14" s="657"/>
      <c r="UAG14" s="659"/>
      <c r="UAJ14" s="657"/>
      <c r="UAK14" s="657"/>
      <c r="UAL14" s="657"/>
      <c r="UAM14" s="657"/>
      <c r="UAN14" s="657"/>
      <c r="UAO14" s="657"/>
      <c r="UAP14" s="659"/>
      <c r="UAS14" s="657"/>
      <c r="UAT14" s="657"/>
      <c r="UAU14" s="657"/>
      <c r="UAV14" s="657"/>
      <c r="UAW14" s="657"/>
      <c r="UAX14" s="657"/>
      <c r="UAY14" s="659"/>
      <c r="UBB14" s="657"/>
      <c r="UBC14" s="657"/>
      <c r="UBD14" s="657"/>
      <c r="UBE14" s="657"/>
      <c r="UBF14" s="657"/>
      <c r="UBG14" s="657"/>
      <c r="UBH14" s="659"/>
      <c r="UBK14" s="657"/>
      <c r="UBL14" s="657"/>
      <c r="UBM14" s="657"/>
      <c r="UBN14" s="657"/>
      <c r="UBO14" s="657"/>
      <c r="UBP14" s="657"/>
      <c r="UBQ14" s="659"/>
      <c r="UBT14" s="657"/>
      <c r="UBU14" s="657"/>
      <c r="UBV14" s="657"/>
      <c r="UBW14" s="657"/>
      <c r="UBX14" s="657"/>
      <c r="UBY14" s="657"/>
      <c r="UBZ14" s="659"/>
      <c r="UCC14" s="657"/>
      <c r="UCD14" s="657"/>
      <c r="UCE14" s="657"/>
      <c r="UCF14" s="657"/>
      <c r="UCG14" s="657"/>
      <c r="UCH14" s="657"/>
      <c r="UCI14" s="659"/>
      <c r="UCL14" s="657"/>
      <c r="UCM14" s="657"/>
      <c r="UCN14" s="657"/>
      <c r="UCO14" s="657"/>
      <c r="UCP14" s="657"/>
      <c r="UCQ14" s="657"/>
      <c r="UCR14" s="659"/>
      <c r="UCU14" s="657"/>
      <c r="UCV14" s="657"/>
      <c r="UCW14" s="657"/>
      <c r="UCX14" s="657"/>
      <c r="UCY14" s="657"/>
      <c r="UCZ14" s="657"/>
      <c r="UDA14" s="659"/>
      <c r="UDD14" s="657"/>
      <c r="UDE14" s="657"/>
      <c r="UDF14" s="657"/>
      <c r="UDG14" s="657"/>
      <c r="UDH14" s="657"/>
      <c r="UDI14" s="657"/>
      <c r="UDJ14" s="659"/>
      <c r="UDM14" s="657"/>
      <c r="UDN14" s="657"/>
      <c r="UDO14" s="657"/>
      <c r="UDP14" s="657"/>
      <c r="UDQ14" s="657"/>
      <c r="UDR14" s="657"/>
      <c r="UDS14" s="659"/>
      <c r="UDV14" s="657"/>
      <c r="UDW14" s="657"/>
      <c r="UDX14" s="657"/>
      <c r="UDY14" s="657"/>
      <c r="UDZ14" s="657"/>
      <c r="UEA14" s="657"/>
      <c r="UEB14" s="659"/>
      <c r="UEE14" s="657"/>
      <c r="UEF14" s="657"/>
      <c r="UEG14" s="657"/>
      <c r="UEH14" s="657"/>
      <c r="UEI14" s="657"/>
      <c r="UEJ14" s="657"/>
      <c r="UEK14" s="659"/>
      <c r="UEN14" s="657"/>
      <c r="UEO14" s="657"/>
      <c r="UEP14" s="657"/>
      <c r="UEQ14" s="657"/>
      <c r="UER14" s="657"/>
      <c r="UES14" s="657"/>
      <c r="UET14" s="659"/>
      <c r="UEW14" s="657"/>
      <c r="UEX14" s="657"/>
      <c r="UEY14" s="657"/>
      <c r="UEZ14" s="657"/>
      <c r="UFA14" s="657"/>
      <c r="UFB14" s="657"/>
      <c r="UFC14" s="659"/>
      <c r="UFF14" s="657"/>
      <c r="UFG14" s="657"/>
      <c r="UFH14" s="657"/>
      <c r="UFI14" s="657"/>
      <c r="UFJ14" s="657"/>
      <c r="UFK14" s="657"/>
      <c r="UFL14" s="659"/>
      <c r="UFO14" s="657"/>
      <c r="UFP14" s="657"/>
      <c r="UFQ14" s="657"/>
      <c r="UFR14" s="657"/>
      <c r="UFS14" s="657"/>
      <c r="UFT14" s="657"/>
      <c r="UFU14" s="659"/>
      <c r="UFX14" s="657"/>
      <c r="UFY14" s="657"/>
      <c r="UFZ14" s="657"/>
      <c r="UGA14" s="657"/>
      <c r="UGB14" s="657"/>
      <c r="UGC14" s="657"/>
      <c r="UGD14" s="659"/>
      <c r="UGG14" s="657"/>
      <c r="UGH14" s="657"/>
      <c r="UGI14" s="657"/>
      <c r="UGJ14" s="657"/>
      <c r="UGK14" s="657"/>
      <c r="UGL14" s="657"/>
      <c r="UGM14" s="659"/>
      <c r="UGP14" s="657"/>
      <c r="UGQ14" s="657"/>
      <c r="UGR14" s="657"/>
      <c r="UGS14" s="657"/>
      <c r="UGT14" s="657"/>
      <c r="UGU14" s="657"/>
      <c r="UGV14" s="659"/>
      <c r="UGY14" s="657"/>
      <c r="UGZ14" s="657"/>
      <c r="UHA14" s="657"/>
      <c r="UHB14" s="657"/>
      <c r="UHC14" s="657"/>
      <c r="UHD14" s="657"/>
      <c r="UHE14" s="659"/>
      <c r="UHH14" s="657"/>
      <c r="UHI14" s="657"/>
      <c r="UHJ14" s="657"/>
      <c r="UHK14" s="657"/>
      <c r="UHL14" s="657"/>
      <c r="UHM14" s="657"/>
      <c r="UHN14" s="659"/>
      <c r="UHQ14" s="657"/>
      <c r="UHR14" s="657"/>
      <c r="UHS14" s="657"/>
      <c r="UHT14" s="657"/>
      <c r="UHU14" s="657"/>
      <c r="UHV14" s="657"/>
      <c r="UHW14" s="659"/>
      <c r="UHZ14" s="657"/>
      <c r="UIA14" s="657"/>
      <c r="UIB14" s="657"/>
      <c r="UIC14" s="657"/>
      <c r="UID14" s="657"/>
      <c r="UIE14" s="657"/>
      <c r="UIF14" s="659"/>
      <c r="UII14" s="657"/>
      <c r="UIJ14" s="657"/>
      <c r="UIK14" s="657"/>
      <c r="UIL14" s="657"/>
      <c r="UIM14" s="657"/>
      <c r="UIN14" s="657"/>
      <c r="UIO14" s="659"/>
      <c r="UIR14" s="657"/>
      <c r="UIS14" s="657"/>
      <c r="UIT14" s="657"/>
      <c r="UIU14" s="657"/>
      <c r="UIV14" s="657"/>
      <c r="UIW14" s="657"/>
      <c r="UIX14" s="659"/>
      <c r="UJA14" s="657"/>
      <c r="UJB14" s="657"/>
      <c r="UJC14" s="657"/>
      <c r="UJD14" s="657"/>
      <c r="UJE14" s="657"/>
      <c r="UJF14" s="657"/>
      <c r="UJG14" s="659"/>
      <c r="UJJ14" s="657"/>
      <c r="UJK14" s="657"/>
      <c r="UJL14" s="657"/>
      <c r="UJM14" s="657"/>
      <c r="UJN14" s="657"/>
      <c r="UJO14" s="657"/>
      <c r="UJP14" s="659"/>
      <c r="UJS14" s="657"/>
      <c r="UJT14" s="657"/>
      <c r="UJU14" s="657"/>
      <c r="UJV14" s="657"/>
      <c r="UJW14" s="657"/>
      <c r="UJX14" s="657"/>
      <c r="UJY14" s="659"/>
      <c r="UKB14" s="657"/>
      <c r="UKC14" s="657"/>
      <c r="UKD14" s="657"/>
      <c r="UKE14" s="657"/>
      <c r="UKF14" s="657"/>
      <c r="UKG14" s="657"/>
      <c r="UKH14" s="659"/>
      <c r="UKK14" s="657"/>
      <c r="UKL14" s="657"/>
      <c r="UKM14" s="657"/>
      <c r="UKN14" s="657"/>
      <c r="UKO14" s="657"/>
      <c r="UKP14" s="657"/>
      <c r="UKQ14" s="659"/>
      <c r="UKT14" s="657"/>
      <c r="UKU14" s="657"/>
      <c r="UKV14" s="657"/>
      <c r="UKW14" s="657"/>
      <c r="UKX14" s="657"/>
      <c r="UKY14" s="657"/>
      <c r="UKZ14" s="659"/>
      <c r="ULC14" s="657"/>
      <c r="ULD14" s="657"/>
      <c r="ULE14" s="657"/>
      <c r="ULF14" s="657"/>
      <c r="ULG14" s="657"/>
      <c r="ULH14" s="657"/>
      <c r="ULI14" s="659"/>
      <c r="ULL14" s="657"/>
      <c r="ULM14" s="657"/>
      <c r="ULN14" s="657"/>
      <c r="ULO14" s="657"/>
      <c r="ULP14" s="657"/>
      <c r="ULQ14" s="657"/>
      <c r="ULR14" s="659"/>
      <c r="ULU14" s="657"/>
      <c r="ULV14" s="657"/>
      <c r="ULW14" s="657"/>
      <c r="ULX14" s="657"/>
      <c r="ULY14" s="657"/>
      <c r="ULZ14" s="657"/>
      <c r="UMA14" s="659"/>
      <c r="UMD14" s="657"/>
      <c r="UME14" s="657"/>
      <c r="UMF14" s="657"/>
      <c r="UMG14" s="657"/>
      <c r="UMH14" s="657"/>
      <c r="UMI14" s="657"/>
      <c r="UMJ14" s="659"/>
      <c r="UMM14" s="657"/>
      <c r="UMN14" s="657"/>
      <c r="UMO14" s="657"/>
      <c r="UMP14" s="657"/>
      <c r="UMQ14" s="657"/>
      <c r="UMR14" s="657"/>
      <c r="UMS14" s="659"/>
      <c r="UMV14" s="657"/>
      <c r="UMW14" s="657"/>
      <c r="UMX14" s="657"/>
      <c r="UMY14" s="657"/>
      <c r="UMZ14" s="657"/>
      <c r="UNA14" s="657"/>
      <c r="UNB14" s="659"/>
      <c r="UNE14" s="657"/>
      <c r="UNF14" s="657"/>
      <c r="UNG14" s="657"/>
      <c r="UNH14" s="657"/>
      <c r="UNI14" s="657"/>
      <c r="UNJ14" s="657"/>
      <c r="UNK14" s="659"/>
      <c r="UNN14" s="657"/>
      <c r="UNO14" s="657"/>
      <c r="UNP14" s="657"/>
      <c r="UNQ14" s="657"/>
      <c r="UNR14" s="657"/>
      <c r="UNS14" s="657"/>
      <c r="UNT14" s="659"/>
      <c r="UNW14" s="657"/>
      <c r="UNX14" s="657"/>
      <c r="UNY14" s="657"/>
      <c r="UNZ14" s="657"/>
      <c r="UOA14" s="657"/>
      <c r="UOB14" s="657"/>
      <c r="UOC14" s="659"/>
      <c r="UOF14" s="657"/>
      <c r="UOG14" s="657"/>
      <c r="UOH14" s="657"/>
      <c r="UOI14" s="657"/>
      <c r="UOJ14" s="657"/>
      <c r="UOK14" s="657"/>
      <c r="UOL14" s="659"/>
      <c r="UOO14" s="657"/>
      <c r="UOP14" s="657"/>
      <c r="UOQ14" s="657"/>
      <c r="UOR14" s="657"/>
      <c r="UOS14" s="657"/>
      <c r="UOT14" s="657"/>
      <c r="UOU14" s="659"/>
      <c r="UOX14" s="657"/>
      <c r="UOY14" s="657"/>
      <c r="UOZ14" s="657"/>
      <c r="UPA14" s="657"/>
      <c r="UPB14" s="657"/>
      <c r="UPC14" s="657"/>
      <c r="UPD14" s="659"/>
      <c r="UPG14" s="657"/>
      <c r="UPH14" s="657"/>
      <c r="UPI14" s="657"/>
      <c r="UPJ14" s="657"/>
      <c r="UPK14" s="657"/>
      <c r="UPL14" s="657"/>
      <c r="UPM14" s="659"/>
      <c r="UPP14" s="657"/>
      <c r="UPQ14" s="657"/>
      <c r="UPR14" s="657"/>
      <c r="UPS14" s="657"/>
      <c r="UPT14" s="657"/>
      <c r="UPU14" s="657"/>
      <c r="UPV14" s="659"/>
      <c r="UPY14" s="657"/>
      <c r="UPZ14" s="657"/>
      <c r="UQA14" s="657"/>
      <c r="UQB14" s="657"/>
      <c r="UQC14" s="657"/>
      <c r="UQD14" s="657"/>
      <c r="UQE14" s="659"/>
      <c r="UQH14" s="657"/>
      <c r="UQI14" s="657"/>
      <c r="UQJ14" s="657"/>
      <c r="UQK14" s="657"/>
      <c r="UQL14" s="657"/>
      <c r="UQM14" s="657"/>
      <c r="UQN14" s="659"/>
      <c r="UQQ14" s="657"/>
      <c r="UQR14" s="657"/>
      <c r="UQS14" s="657"/>
      <c r="UQT14" s="657"/>
      <c r="UQU14" s="657"/>
      <c r="UQV14" s="657"/>
      <c r="UQW14" s="659"/>
      <c r="UQZ14" s="657"/>
      <c r="URA14" s="657"/>
      <c r="URB14" s="657"/>
      <c r="URC14" s="657"/>
      <c r="URD14" s="657"/>
      <c r="URE14" s="657"/>
      <c r="URF14" s="659"/>
      <c r="URI14" s="657"/>
      <c r="URJ14" s="657"/>
      <c r="URK14" s="657"/>
      <c r="URL14" s="657"/>
      <c r="URM14" s="657"/>
      <c r="URN14" s="657"/>
      <c r="URO14" s="659"/>
      <c r="URR14" s="657"/>
      <c r="URS14" s="657"/>
      <c r="URT14" s="657"/>
      <c r="URU14" s="657"/>
      <c r="URV14" s="657"/>
      <c r="URW14" s="657"/>
      <c r="URX14" s="659"/>
      <c r="USA14" s="657"/>
      <c r="USB14" s="657"/>
      <c r="USC14" s="657"/>
      <c r="USD14" s="657"/>
      <c r="USE14" s="657"/>
      <c r="USF14" s="657"/>
      <c r="USG14" s="659"/>
      <c r="USJ14" s="657"/>
      <c r="USK14" s="657"/>
      <c r="USL14" s="657"/>
      <c r="USM14" s="657"/>
      <c r="USN14" s="657"/>
      <c r="USO14" s="657"/>
      <c r="USP14" s="659"/>
      <c r="USS14" s="657"/>
      <c r="UST14" s="657"/>
      <c r="USU14" s="657"/>
      <c r="USV14" s="657"/>
      <c r="USW14" s="657"/>
      <c r="USX14" s="657"/>
      <c r="USY14" s="659"/>
      <c r="UTB14" s="657"/>
      <c r="UTC14" s="657"/>
      <c r="UTD14" s="657"/>
      <c r="UTE14" s="657"/>
      <c r="UTF14" s="657"/>
      <c r="UTG14" s="657"/>
      <c r="UTH14" s="659"/>
      <c r="UTK14" s="657"/>
      <c r="UTL14" s="657"/>
      <c r="UTM14" s="657"/>
      <c r="UTN14" s="657"/>
      <c r="UTO14" s="657"/>
      <c r="UTP14" s="657"/>
      <c r="UTQ14" s="659"/>
      <c r="UTT14" s="657"/>
      <c r="UTU14" s="657"/>
      <c r="UTV14" s="657"/>
      <c r="UTW14" s="657"/>
      <c r="UTX14" s="657"/>
      <c r="UTY14" s="657"/>
      <c r="UTZ14" s="659"/>
      <c r="UUC14" s="657"/>
      <c r="UUD14" s="657"/>
      <c r="UUE14" s="657"/>
      <c r="UUF14" s="657"/>
      <c r="UUG14" s="657"/>
      <c r="UUH14" s="657"/>
      <c r="UUI14" s="659"/>
      <c r="UUL14" s="657"/>
      <c r="UUM14" s="657"/>
      <c r="UUN14" s="657"/>
      <c r="UUO14" s="657"/>
      <c r="UUP14" s="657"/>
      <c r="UUQ14" s="657"/>
      <c r="UUR14" s="659"/>
      <c r="UUU14" s="657"/>
      <c r="UUV14" s="657"/>
      <c r="UUW14" s="657"/>
      <c r="UUX14" s="657"/>
      <c r="UUY14" s="657"/>
      <c r="UUZ14" s="657"/>
      <c r="UVA14" s="659"/>
      <c r="UVD14" s="657"/>
      <c r="UVE14" s="657"/>
      <c r="UVF14" s="657"/>
      <c r="UVG14" s="657"/>
      <c r="UVH14" s="657"/>
      <c r="UVI14" s="657"/>
      <c r="UVJ14" s="659"/>
      <c r="UVM14" s="657"/>
      <c r="UVN14" s="657"/>
      <c r="UVO14" s="657"/>
      <c r="UVP14" s="657"/>
      <c r="UVQ14" s="657"/>
      <c r="UVR14" s="657"/>
      <c r="UVS14" s="659"/>
      <c r="UVV14" s="657"/>
      <c r="UVW14" s="657"/>
      <c r="UVX14" s="657"/>
      <c r="UVY14" s="657"/>
      <c r="UVZ14" s="657"/>
      <c r="UWA14" s="657"/>
      <c r="UWB14" s="659"/>
      <c r="UWE14" s="657"/>
      <c r="UWF14" s="657"/>
      <c r="UWG14" s="657"/>
      <c r="UWH14" s="657"/>
      <c r="UWI14" s="657"/>
      <c r="UWJ14" s="657"/>
      <c r="UWK14" s="659"/>
      <c r="UWN14" s="657"/>
      <c r="UWO14" s="657"/>
      <c r="UWP14" s="657"/>
      <c r="UWQ14" s="657"/>
      <c r="UWR14" s="657"/>
      <c r="UWS14" s="657"/>
      <c r="UWT14" s="659"/>
      <c r="UWW14" s="657"/>
      <c r="UWX14" s="657"/>
      <c r="UWY14" s="657"/>
      <c r="UWZ14" s="657"/>
      <c r="UXA14" s="657"/>
      <c r="UXB14" s="657"/>
      <c r="UXC14" s="659"/>
      <c r="UXF14" s="657"/>
      <c r="UXG14" s="657"/>
      <c r="UXH14" s="657"/>
      <c r="UXI14" s="657"/>
      <c r="UXJ14" s="657"/>
      <c r="UXK14" s="657"/>
      <c r="UXL14" s="659"/>
      <c r="UXO14" s="657"/>
      <c r="UXP14" s="657"/>
      <c r="UXQ14" s="657"/>
      <c r="UXR14" s="657"/>
      <c r="UXS14" s="657"/>
      <c r="UXT14" s="657"/>
      <c r="UXU14" s="659"/>
      <c r="UXX14" s="657"/>
      <c r="UXY14" s="657"/>
      <c r="UXZ14" s="657"/>
      <c r="UYA14" s="657"/>
      <c r="UYB14" s="657"/>
      <c r="UYC14" s="657"/>
      <c r="UYD14" s="659"/>
      <c r="UYG14" s="657"/>
      <c r="UYH14" s="657"/>
      <c r="UYI14" s="657"/>
      <c r="UYJ14" s="657"/>
      <c r="UYK14" s="657"/>
      <c r="UYL14" s="657"/>
      <c r="UYM14" s="659"/>
      <c r="UYP14" s="657"/>
      <c r="UYQ14" s="657"/>
      <c r="UYR14" s="657"/>
      <c r="UYS14" s="657"/>
      <c r="UYT14" s="657"/>
      <c r="UYU14" s="657"/>
      <c r="UYV14" s="659"/>
      <c r="UYY14" s="657"/>
      <c r="UYZ14" s="657"/>
      <c r="UZA14" s="657"/>
      <c r="UZB14" s="657"/>
      <c r="UZC14" s="657"/>
      <c r="UZD14" s="657"/>
      <c r="UZE14" s="659"/>
      <c r="UZH14" s="657"/>
      <c r="UZI14" s="657"/>
      <c r="UZJ14" s="657"/>
      <c r="UZK14" s="657"/>
      <c r="UZL14" s="657"/>
      <c r="UZM14" s="657"/>
      <c r="UZN14" s="659"/>
      <c r="UZQ14" s="657"/>
      <c r="UZR14" s="657"/>
      <c r="UZS14" s="657"/>
      <c r="UZT14" s="657"/>
      <c r="UZU14" s="657"/>
      <c r="UZV14" s="657"/>
      <c r="UZW14" s="659"/>
      <c r="UZZ14" s="657"/>
      <c r="VAA14" s="657"/>
      <c r="VAB14" s="657"/>
      <c r="VAC14" s="657"/>
      <c r="VAD14" s="657"/>
      <c r="VAE14" s="657"/>
      <c r="VAF14" s="659"/>
      <c r="VAI14" s="657"/>
      <c r="VAJ14" s="657"/>
      <c r="VAK14" s="657"/>
      <c r="VAL14" s="657"/>
      <c r="VAM14" s="657"/>
      <c r="VAN14" s="657"/>
      <c r="VAO14" s="659"/>
      <c r="VAR14" s="657"/>
      <c r="VAS14" s="657"/>
      <c r="VAT14" s="657"/>
      <c r="VAU14" s="657"/>
      <c r="VAV14" s="657"/>
      <c r="VAW14" s="657"/>
      <c r="VAX14" s="659"/>
      <c r="VBA14" s="657"/>
      <c r="VBB14" s="657"/>
      <c r="VBC14" s="657"/>
      <c r="VBD14" s="657"/>
      <c r="VBE14" s="657"/>
      <c r="VBF14" s="657"/>
      <c r="VBG14" s="659"/>
      <c r="VBJ14" s="657"/>
      <c r="VBK14" s="657"/>
      <c r="VBL14" s="657"/>
      <c r="VBM14" s="657"/>
      <c r="VBN14" s="657"/>
      <c r="VBO14" s="657"/>
      <c r="VBP14" s="659"/>
      <c r="VBS14" s="657"/>
      <c r="VBT14" s="657"/>
      <c r="VBU14" s="657"/>
      <c r="VBV14" s="657"/>
      <c r="VBW14" s="657"/>
      <c r="VBX14" s="657"/>
      <c r="VBY14" s="659"/>
      <c r="VCB14" s="657"/>
      <c r="VCC14" s="657"/>
      <c r="VCD14" s="657"/>
      <c r="VCE14" s="657"/>
      <c r="VCF14" s="657"/>
      <c r="VCG14" s="657"/>
      <c r="VCH14" s="659"/>
      <c r="VCK14" s="657"/>
      <c r="VCL14" s="657"/>
      <c r="VCM14" s="657"/>
      <c r="VCN14" s="657"/>
      <c r="VCO14" s="657"/>
      <c r="VCP14" s="657"/>
      <c r="VCQ14" s="659"/>
      <c r="VCT14" s="657"/>
      <c r="VCU14" s="657"/>
      <c r="VCV14" s="657"/>
      <c r="VCW14" s="657"/>
      <c r="VCX14" s="657"/>
      <c r="VCY14" s="657"/>
      <c r="VCZ14" s="659"/>
      <c r="VDC14" s="657"/>
      <c r="VDD14" s="657"/>
      <c r="VDE14" s="657"/>
      <c r="VDF14" s="657"/>
      <c r="VDG14" s="657"/>
      <c r="VDH14" s="657"/>
      <c r="VDI14" s="659"/>
      <c r="VDL14" s="657"/>
      <c r="VDM14" s="657"/>
      <c r="VDN14" s="657"/>
      <c r="VDO14" s="657"/>
      <c r="VDP14" s="657"/>
      <c r="VDQ14" s="657"/>
      <c r="VDR14" s="659"/>
      <c r="VDU14" s="657"/>
      <c r="VDV14" s="657"/>
      <c r="VDW14" s="657"/>
      <c r="VDX14" s="657"/>
      <c r="VDY14" s="657"/>
      <c r="VDZ14" s="657"/>
      <c r="VEA14" s="659"/>
      <c r="VED14" s="657"/>
      <c r="VEE14" s="657"/>
      <c r="VEF14" s="657"/>
      <c r="VEG14" s="657"/>
      <c r="VEH14" s="657"/>
      <c r="VEI14" s="657"/>
      <c r="VEJ14" s="659"/>
      <c r="VEM14" s="657"/>
      <c r="VEN14" s="657"/>
      <c r="VEO14" s="657"/>
      <c r="VEP14" s="657"/>
      <c r="VEQ14" s="657"/>
      <c r="VER14" s="657"/>
      <c r="VES14" s="659"/>
      <c r="VEV14" s="657"/>
      <c r="VEW14" s="657"/>
      <c r="VEX14" s="657"/>
      <c r="VEY14" s="657"/>
      <c r="VEZ14" s="657"/>
      <c r="VFA14" s="657"/>
      <c r="VFB14" s="659"/>
      <c r="VFE14" s="657"/>
      <c r="VFF14" s="657"/>
      <c r="VFG14" s="657"/>
      <c r="VFH14" s="657"/>
      <c r="VFI14" s="657"/>
      <c r="VFJ14" s="657"/>
      <c r="VFK14" s="659"/>
      <c r="VFN14" s="657"/>
      <c r="VFO14" s="657"/>
      <c r="VFP14" s="657"/>
      <c r="VFQ14" s="657"/>
      <c r="VFR14" s="657"/>
      <c r="VFS14" s="657"/>
      <c r="VFT14" s="659"/>
      <c r="VFW14" s="657"/>
      <c r="VFX14" s="657"/>
      <c r="VFY14" s="657"/>
      <c r="VFZ14" s="657"/>
      <c r="VGA14" s="657"/>
      <c r="VGB14" s="657"/>
      <c r="VGC14" s="659"/>
      <c r="VGF14" s="657"/>
      <c r="VGG14" s="657"/>
      <c r="VGH14" s="657"/>
      <c r="VGI14" s="657"/>
      <c r="VGJ14" s="657"/>
      <c r="VGK14" s="657"/>
      <c r="VGL14" s="659"/>
      <c r="VGO14" s="657"/>
      <c r="VGP14" s="657"/>
      <c r="VGQ14" s="657"/>
      <c r="VGR14" s="657"/>
      <c r="VGS14" s="657"/>
      <c r="VGT14" s="657"/>
      <c r="VGU14" s="659"/>
      <c r="VGX14" s="657"/>
      <c r="VGY14" s="657"/>
      <c r="VGZ14" s="657"/>
      <c r="VHA14" s="657"/>
      <c r="VHB14" s="657"/>
      <c r="VHC14" s="657"/>
      <c r="VHD14" s="659"/>
      <c r="VHG14" s="657"/>
      <c r="VHH14" s="657"/>
      <c r="VHI14" s="657"/>
      <c r="VHJ14" s="657"/>
      <c r="VHK14" s="657"/>
      <c r="VHL14" s="657"/>
      <c r="VHM14" s="659"/>
      <c r="VHP14" s="657"/>
      <c r="VHQ14" s="657"/>
      <c r="VHR14" s="657"/>
      <c r="VHS14" s="657"/>
      <c r="VHT14" s="657"/>
      <c r="VHU14" s="657"/>
      <c r="VHV14" s="659"/>
      <c r="VHY14" s="657"/>
      <c r="VHZ14" s="657"/>
      <c r="VIA14" s="657"/>
      <c r="VIB14" s="657"/>
      <c r="VIC14" s="657"/>
      <c r="VID14" s="657"/>
      <c r="VIE14" s="659"/>
      <c r="VIH14" s="657"/>
      <c r="VII14" s="657"/>
      <c r="VIJ14" s="657"/>
      <c r="VIK14" s="657"/>
      <c r="VIL14" s="657"/>
      <c r="VIM14" s="657"/>
      <c r="VIN14" s="659"/>
      <c r="VIQ14" s="657"/>
      <c r="VIR14" s="657"/>
      <c r="VIS14" s="657"/>
      <c r="VIT14" s="657"/>
      <c r="VIU14" s="657"/>
      <c r="VIV14" s="657"/>
      <c r="VIW14" s="659"/>
      <c r="VIZ14" s="657"/>
      <c r="VJA14" s="657"/>
      <c r="VJB14" s="657"/>
      <c r="VJC14" s="657"/>
      <c r="VJD14" s="657"/>
      <c r="VJE14" s="657"/>
      <c r="VJF14" s="659"/>
      <c r="VJI14" s="657"/>
      <c r="VJJ14" s="657"/>
      <c r="VJK14" s="657"/>
      <c r="VJL14" s="657"/>
      <c r="VJM14" s="657"/>
      <c r="VJN14" s="657"/>
      <c r="VJO14" s="659"/>
      <c r="VJR14" s="657"/>
      <c r="VJS14" s="657"/>
      <c r="VJT14" s="657"/>
      <c r="VJU14" s="657"/>
      <c r="VJV14" s="657"/>
      <c r="VJW14" s="657"/>
      <c r="VJX14" s="659"/>
      <c r="VKA14" s="657"/>
      <c r="VKB14" s="657"/>
      <c r="VKC14" s="657"/>
      <c r="VKD14" s="657"/>
      <c r="VKE14" s="657"/>
      <c r="VKF14" s="657"/>
      <c r="VKG14" s="659"/>
      <c r="VKJ14" s="657"/>
      <c r="VKK14" s="657"/>
      <c r="VKL14" s="657"/>
      <c r="VKM14" s="657"/>
      <c r="VKN14" s="657"/>
      <c r="VKO14" s="657"/>
      <c r="VKP14" s="659"/>
      <c r="VKS14" s="657"/>
      <c r="VKT14" s="657"/>
      <c r="VKU14" s="657"/>
      <c r="VKV14" s="657"/>
      <c r="VKW14" s="657"/>
      <c r="VKX14" s="657"/>
      <c r="VKY14" s="659"/>
      <c r="VLB14" s="657"/>
      <c r="VLC14" s="657"/>
      <c r="VLD14" s="657"/>
      <c r="VLE14" s="657"/>
      <c r="VLF14" s="657"/>
      <c r="VLG14" s="657"/>
      <c r="VLH14" s="659"/>
      <c r="VLK14" s="657"/>
      <c r="VLL14" s="657"/>
      <c r="VLM14" s="657"/>
      <c r="VLN14" s="657"/>
      <c r="VLO14" s="657"/>
      <c r="VLP14" s="657"/>
      <c r="VLQ14" s="659"/>
      <c r="VLT14" s="657"/>
      <c r="VLU14" s="657"/>
      <c r="VLV14" s="657"/>
      <c r="VLW14" s="657"/>
      <c r="VLX14" s="657"/>
      <c r="VLY14" s="657"/>
      <c r="VLZ14" s="659"/>
      <c r="VMC14" s="657"/>
      <c r="VMD14" s="657"/>
      <c r="VME14" s="657"/>
      <c r="VMF14" s="657"/>
      <c r="VMG14" s="657"/>
      <c r="VMH14" s="657"/>
      <c r="VMI14" s="659"/>
      <c r="VML14" s="657"/>
      <c r="VMM14" s="657"/>
      <c r="VMN14" s="657"/>
      <c r="VMO14" s="657"/>
      <c r="VMP14" s="657"/>
      <c r="VMQ14" s="657"/>
      <c r="VMR14" s="659"/>
      <c r="VMU14" s="657"/>
      <c r="VMV14" s="657"/>
      <c r="VMW14" s="657"/>
      <c r="VMX14" s="657"/>
      <c r="VMY14" s="657"/>
      <c r="VMZ14" s="657"/>
      <c r="VNA14" s="659"/>
      <c r="VND14" s="657"/>
      <c r="VNE14" s="657"/>
      <c r="VNF14" s="657"/>
      <c r="VNG14" s="657"/>
      <c r="VNH14" s="657"/>
      <c r="VNI14" s="657"/>
      <c r="VNJ14" s="659"/>
      <c r="VNM14" s="657"/>
      <c r="VNN14" s="657"/>
      <c r="VNO14" s="657"/>
      <c r="VNP14" s="657"/>
      <c r="VNQ14" s="657"/>
      <c r="VNR14" s="657"/>
      <c r="VNS14" s="659"/>
      <c r="VNV14" s="657"/>
      <c r="VNW14" s="657"/>
      <c r="VNX14" s="657"/>
      <c r="VNY14" s="657"/>
      <c r="VNZ14" s="657"/>
      <c r="VOA14" s="657"/>
      <c r="VOB14" s="659"/>
      <c r="VOE14" s="657"/>
      <c r="VOF14" s="657"/>
      <c r="VOG14" s="657"/>
      <c r="VOH14" s="657"/>
      <c r="VOI14" s="657"/>
      <c r="VOJ14" s="657"/>
      <c r="VOK14" s="659"/>
      <c r="VON14" s="657"/>
      <c r="VOO14" s="657"/>
      <c r="VOP14" s="657"/>
      <c r="VOQ14" s="657"/>
      <c r="VOR14" s="657"/>
      <c r="VOS14" s="657"/>
      <c r="VOT14" s="659"/>
      <c r="VOW14" s="657"/>
      <c r="VOX14" s="657"/>
      <c r="VOY14" s="657"/>
      <c r="VOZ14" s="657"/>
      <c r="VPA14" s="657"/>
      <c r="VPB14" s="657"/>
      <c r="VPC14" s="659"/>
      <c r="VPF14" s="657"/>
      <c r="VPG14" s="657"/>
      <c r="VPH14" s="657"/>
      <c r="VPI14" s="657"/>
      <c r="VPJ14" s="657"/>
      <c r="VPK14" s="657"/>
      <c r="VPL14" s="659"/>
      <c r="VPO14" s="657"/>
      <c r="VPP14" s="657"/>
      <c r="VPQ14" s="657"/>
      <c r="VPR14" s="657"/>
      <c r="VPS14" s="657"/>
      <c r="VPT14" s="657"/>
      <c r="VPU14" s="659"/>
      <c r="VPX14" s="657"/>
      <c r="VPY14" s="657"/>
      <c r="VPZ14" s="657"/>
      <c r="VQA14" s="657"/>
      <c r="VQB14" s="657"/>
      <c r="VQC14" s="657"/>
      <c r="VQD14" s="659"/>
      <c r="VQG14" s="657"/>
      <c r="VQH14" s="657"/>
      <c r="VQI14" s="657"/>
      <c r="VQJ14" s="657"/>
      <c r="VQK14" s="657"/>
      <c r="VQL14" s="657"/>
      <c r="VQM14" s="659"/>
      <c r="VQP14" s="657"/>
      <c r="VQQ14" s="657"/>
      <c r="VQR14" s="657"/>
      <c r="VQS14" s="657"/>
      <c r="VQT14" s="657"/>
      <c r="VQU14" s="657"/>
      <c r="VQV14" s="659"/>
      <c r="VQY14" s="657"/>
      <c r="VQZ14" s="657"/>
      <c r="VRA14" s="657"/>
      <c r="VRB14" s="657"/>
      <c r="VRC14" s="657"/>
      <c r="VRD14" s="657"/>
      <c r="VRE14" s="659"/>
      <c r="VRH14" s="657"/>
      <c r="VRI14" s="657"/>
      <c r="VRJ14" s="657"/>
      <c r="VRK14" s="657"/>
      <c r="VRL14" s="657"/>
      <c r="VRM14" s="657"/>
      <c r="VRN14" s="659"/>
      <c r="VRQ14" s="657"/>
      <c r="VRR14" s="657"/>
      <c r="VRS14" s="657"/>
      <c r="VRT14" s="657"/>
      <c r="VRU14" s="657"/>
      <c r="VRV14" s="657"/>
      <c r="VRW14" s="659"/>
      <c r="VRZ14" s="657"/>
      <c r="VSA14" s="657"/>
      <c r="VSB14" s="657"/>
      <c r="VSC14" s="657"/>
      <c r="VSD14" s="657"/>
      <c r="VSE14" s="657"/>
      <c r="VSF14" s="659"/>
      <c r="VSI14" s="657"/>
      <c r="VSJ14" s="657"/>
      <c r="VSK14" s="657"/>
      <c r="VSL14" s="657"/>
      <c r="VSM14" s="657"/>
      <c r="VSN14" s="657"/>
      <c r="VSO14" s="659"/>
      <c r="VSR14" s="657"/>
      <c r="VSS14" s="657"/>
      <c r="VST14" s="657"/>
      <c r="VSU14" s="657"/>
      <c r="VSV14" s="657"/>
      <c r="VSW14" s="657"/>
      <c r="VSX14" s="659"/>
      <c r="VTA14" s="657"/>
      <c r="VTB14" s="657"/>
      <c r="VTC14" s="657"/>
      <c r="VTD14" s="657"/>
      <c r="VTE14" s="657"/>
      <c r="VTF14" s="657"/>
      <c r="VTG14" s="659"/>
      <c r="VTJ14" s="657"/>
      <c r="VTK14" s="657"/>
      <c r="VTL14" s="657"/>
      <c r="VTM14" s="657"/>
      <c r="VTN14" s="657"/>
      <c r="VTO14" s="657"/>
      <c r="VTP14" s="659"/>
      <c r="VTS14" s="657"/>
      <c r="VTT14" s="657"/>
      <c r="VTU14" s="657"/>
      <c r="VTV14" s="657"/>
      <c r="VTW14" s="657"/>
      <c r="VTX14" s="657"/>
      <c r="VTY14" s="659"/>
      <c r="VUB14" s="657"/>
      <c r="VUC14" s="657"/>
      <c r="VUD14" s="657"/>
      <c r="VUE14" s="657"/>
      <c r="VUF14" s="657"/>
      <c r="VUG14" s="657"/>
      <c r="VUH14" s="659"/>
      <c r="VUK14" s="657"/>
      <c r="VUL14" s="657"/>
      <c r="VUM14" s="657"/>
      <c r="VUN14" s="657"/>
      <c r="VUO14" s="657"/>
      <c r="VUP14" s="657"/>
      <c r="VUQ14" s="659"/>
      <c r="VUT14" s="657"/>
      <c r="VUU14" s="657"/>
      <c r="VUV14" s="657"/>
      <c r="VUW14" s="657"/>
      <c r="VUX14" s="657"/>
      <c r="VUY14" s="657"/>
      <c r="VUZ14" s="659"/>
      <c r="VVC14" s="657"/>
      <c r="VVD14" s="657"/>
      <c r="VVE14" s="657"/>
      <c r="VVF14" s="657"/>
      <c r="VVG14" s="657"/>
      <c r="VVH14" s="657"/>
      <c r="VVI14" s="659"/>
      <c r="VVL14" s="657"/>
      <c r="VVM14" s="657"/>
      <c r="VVN14" s="657"/>
      <c r="VVO14" s="657"/>
      <c r="VVP14" s="657"/>
      <c r="VVQ14" s="657"/>
      <c r="VVR14" s="659"/>
      <c r="VVU14" s="657"/>
      <c r="VVV14" s="657"/>
      <c r="VVW14" s="657"/>
      <c r="VVX14" s="657"/>
      <c r="VVY14" s="657"/>
      <c r="VVZ14" s="657"/>
      <c r="VWA14" s="659"/>
      <c r="VWD14" s="657"/>
      <c r="VWE14" s="657"/>
      <c r="VWF14" s="657"/>
      <c r="VWG14" s="657"/>
      <c r="VWH14" s="657"/>
      <c r="VWI14" s="657"/>
      <c r="VWJ14" s="659"/>
      <c r="VWM14" s="657"/>
      <c r="VWN14" s="657"/>
      <c r="VWO14" s="657"/>
      <c r="VWP14" s="657"/>
      <c r="VWQ14" s="657"/>
      <c r="VWR14" s="657"/>
      <c r="VWS14" s="659"/>
      <c r="VWV14" s="657"/>
      <c r="VWW14" s="657"/>
      <c r="VWX14" s="657"/>
      <c r="VWY14" s="657"/>
      <c r="VWZ14" s="657"/>
      <c r="VXA14" s="657"/>
      <c r="VXB14" s="659"/>
      <c r="VXE14" s="657"/>
      <c r="VXF14" s="657"/>
      <c r="VXG14" s="657"/>
      <c r="VXH14" s="657"/>
      <c r="VXI14" s="657"/>
      <c r="VXJ14" s="657"/>
      <c r="VXK14" s="659"/>
      <c r="VXN14" s="657"/>
      <c r="VXO14" s="657"/>
      <c r="VXP14" s="657"/>
      <c r="VXQ14" s="657"/>
      <c r="VXR14" s="657"/>
      <c r="VXS14" s="657"/>
      <c r="VXT14" s="659"/>
      <c r="VXW14" s="657"/>
      <c r="VXX14" s="657"/>
      <c r="VXY14" s="657"/>
      <c r="VXZ14" s="657"/>
      <c r="VYA14" s="657"/>
      <c r="VYB14" s="657"/>
      <c r="VYC14" s="659"/>
      <c r="VYF14" s="657"/>
      <c r="VYG14" s="657"/>
      <c r="VYH14" s="657"/>
      <c r="VYI14" s="657"/>
      <c r="VYJ14" s="657"/>
      <c r="VYK14" s="657"/>
      <c r="VYL14" s="659"/>
      <c r="VYO14" s="657"/>
      <c r="VYP14" s="657"/>
      <c r="VYQ14" s="657"/>
      <c r="VYR14" s="657"/>
      <c r="VYS14" s="657"/>
      <c r="VYT14" s="657"/>
      <c r="VYU14" s="659"/>
      <c r="VYX14" s="657"/>
      <c r="VYY14" s="657"/>
      <c r="VYZ14" s="657"/>
      <c r="VZA14" s="657"/>
      <c r="VZB14" s="657"/>
      <c r="VZC14" s="657"/>
      <c r="VZD14" s="659"/>
      <c r="VZG14" s="657"/>
      <c r="VZH14" s="657"/>
      <c r="VZI14" s="657"/>
      <c r="VZJ14" s="657"/>
      <c r="VZK14" s="657"/>
      <c r="VZL14" s="657"/>
      <c r="VZM14" s="659"/>
      <c r="VZP14" s="657"/>
      <c r="VZQ14" s="657"/>
      <c r="VZR14" s="657"/>
      <c r="VZS14" s="657"/>
      <c r="VZT14" s="657"/>
      <c r="VZU14" s="657"/>
      <c r="VZV14" s="659"/>
      <c r="VZY14" s="657"/>
      <c r="VZZ14" s="657"/>
      <c r="WAA14" s="657"/>
      <c r="WAB14" s="657"/>
      <c r="WAC14" s="657"/>
      <c r="WAD14" s="657"/>
      <c r="WAE14" s="659"/>
      <c r="WAH14" s="657"/>
      <c r="WAI14" s="657"/>
      <c r="WAJ14" s="657"/>
      <c r="WAK14" s="657"/>
      <c r="WAL14" s="657"/>
      <c r="WAM14" s="657"/>
      <c r="WAN14" s="659"/>
      <c r="WAQ14" s="657"/>
      <c r="WAR14" s="657"/>
      <c r="WAS14" s="657"/>
      <c r="WAT14" s="657"/>
      <c r="WAU14" s="657"/>
      <c r="WAV14" s="657"/>
      <c r="WAW14" s="659"/>
      <c r="WAZ14" s="657"/>
      <c r="WBA14" s="657"/>
      <c r="WBB14" s="657"/>
      <c r="WBC14" s="657"/>
      <c r="WBD14" s="657"/>
      <c r="WBE14" s="657"/>
      <c r="WBF14" s="659"/>
      <c r="WBI14" s="657"/>
      <c r="WBJ14" s="657"/>
      <c r="WBK14" s="657"/>
      <c r="WBL14" s="657"/>
      <c r="WBM14" s="657"/>
      <c r="WBN14" s="657"/>
      <c r="WBO14" s="659"/>
      <c r="WBR14" s="657"/>
      <c r="WBS14" s="657"/>
      <c r="WBT14" s="657"/>
      <c r="WBU14" s="657"/>
      <c r="WBV14" s="657"/>
      <c r="WBW14" s="657"/>
      <c r="WBX14" s="659"/>
      <c r="WCA14" s="657"/>
      <c r="WCB14" s="657"/>
      <c r="WCC14" s="657"/>
      <c r="WCD14" s="657"/>
      <c r="WCE14" s="657"/>
      <c r="WCF14" s="657"/>
      <c r="WCG14" s="659"/>
      <c r="WCJ14" s="657"/>
      <c r="WCK14" s="657"/>
      <c r="WCL14" s="657"/>
      <c r="WCM14" s="657"/>
      <c r="WCN14" s="657"/>
      <c r="WCO14" s="657"/>
      <c r="WCP14" s="659"/>
      <c r="WCS14" s="657"/>
      <c r="WCT14" s="657"/>
      <c r="WCU14" s="657"/>
      <c r="WCV14" s="657"/>
      <c r="WCW14" s="657"/>
      <c r="WCX14" s="657"/>
      <c r="WCY14" s="659"/>
      <c r="WDB14" s="657"/>
      <c r="WDC14" s="657"/>
      <c r="WDD14" s="657"/>
      <c r="WDE14" s="657"/>
      <c r="WDF14" s="657"/>
      <c r="WDG14" s="657"/>
      <c r="WDH14" s="659"/>
      <c r="WDK14" s="657"/>
      <c r="WDL14" s="657"/>
      <c r="WDM14" s="657"/>
      <c r="WDN14" s="657"/>
      <c r="WDO14" s="657"/>
      <c r="WDP14" s="657"/>
      <c r="WDQ14" s="659"/>
      <c r="WDT14" s="657"/>
      <c r="WDU14" s="657"/>
      <c r="WDV14" s="657"/>
      <c r="WDW14" s="657"/>
      <c r="WDX14" s="657"/>
      <c r="WDY14" s="657"/>
      <c r="WDZ14" s="659"/>
      <c r="WEC14" s="657"/>
      <c r="WED14" s="657"/>
      <c r="WEE14" s="657"/>
      <c r="WEF14" s="657"/>
      <c r="WEG14" s="657"/>
      <c r="WEH14" s="657"/>
      <c r="WEI14" s="659"/>
      <c r="WEL14" s="657"/>
      <c r="WEM14" s="657"/>
      <c r="WEN14" s="657"/>
      <c r="WEO14" s="657"/>
      <c r="WEP14" s="657"/>
      <c r="WEQ14" s="657"/>
      <c r="WER14" s="659"/>
      <c r="WEU14" s="657"/>
      <c r="WEV14" s="657"/>
      <c r="WEW14" s="657"/>
      <c r="WEX14" s="657"/>
      <c r="WEY14" s="657"/>
      <c r="WEZ14" s="657"/>
      <c r="WFA14" s="659"/>
      <c r="WFD14" s="657"/>
      <c r="WFE14" s="657"/>
      <c r="WFF14" s="657"/>
      <c r="WFG14" s="657"/>
      <c r="WFH14" s="657"/>
      <c r="WFI14" s="657"/>
      <c r="WFJ14" s="659"/>
      <c r="WFM14" s="657"/>
      <c r="WFN14" s="657"/>
      <c r="WFO14" s="657"/>
      <c r="WFP14" s="657"/>
      <c r="WFQ14" s="657"/>
      <c r="WFR14" s="657"/>
      <c r="WFS14" s="659"/>
      <c r="WFV14" s="657"/>
      <c r="WFW14" s="657"/>
      <c r="WFX14" s="657"/>
      <c r="WFY14" s="657"/>
      <c r="WFZ14" s="657"/>
      <c r="WGA14" s="657"/>
      <c r="WGB14" s="659"/>
      <c r="WGE14" s="657"/>
      <c r="WGF14" s="657"/>
      <c r="WGG14" s="657"/>
      <c r="WGH14" s="657"/>
      <c r="WGI14" s="657"/>
      <c r="WGJ14" s="657"/>
      <c r="WGK14" s="659"/>
      <c r="WGN14" s="657"/>
      <c r="WGO14" s="657"/>
      <c r="WGP14" s="657"/>
      <c r="WGQ14" s="657"/>
      <c r="WGR14" s="657"/>
      <c r="WGS14" s="657"/>
      <c r="WGT14" s="659"/>
      <c r="WGW14" s="657"/>
      <c r="WGX14" s="657"/>
      <c r="WGY14" s="657"/>
      <c r="WGZ14" s="657"/>
      <c r="WHA14" s="657"/>
      <c r="WHB14" s="657"/>
      <c r="WHC14" s="659"/>
      <c r="WHF14" s="657"/>
      <c r="WHG14" s="657"/>
      <c r="WHH14" s="657"/>
      <c r="WHI14" s="657"/>
      <c r="WHJ14" s="657"/>
      <c r="WHK14" s="657"/>
      <c r="WHL14" s="659"/>
      <c r="WHO14" s="657"/>
      <c r="WHP14" s="657"/>
      <c r="WHQ14" s="657"/>
      <c r="WHR14" s="657"/>
      <c r="WHS14" s="657"/>
      <c r="WHT14" s="657"/>
      <c r="WHU14" s="659"/>
      <c r="WHX14" s="657"/>
      <c r="WHY14" s="657"/>
      <c r="WHZ14" s="657"/>
      <c r="WIA14" s="657"/>
      <c r="WIB14" s="657"/>
      <c r="WIC14" s="657"/>
      <c r="WID14" s="659"/>
      <c r="WIG14" s="657"/>
      <c r="WIH14" s="657"/>
      <c r="WII14" s="657"/>
      <c r="WIJ14" s="657"/>
      <c r="WIK14" s="657"/>
      <c r="WIL14" s="657"/>
      <c r="WIM14" s="659"/>
      <c r="WIP14" s="657"/>
      <c r="WIQ14" s="657"/>
      <c r="WIR14" s="657"/>
      <c r="WIS14" s="657"/>
      <c r="WIT14" s="657"/>
      <c r="WIU14" s="657"/>
      <c r="WIV14" s="659"/>
      <c r="WIY14" s="657"/>
      <c r="WIZ14" s="657"/>
      <c r="WJA14" s="657"/>
      <c r="WJB14" s="657"/>
      <c r="WJC14" s="657"/>
      <c r="WJD14" s="657"/>
      <c r="WJE14" s="659"/>
      <c r="WJH14" s="657"/>
      <c r="WJI14" s="657"/>
      <c r="WJJ14" s="657"/>
      <c r="WJK14" s="657"/>
      <c r="WJL14" s="657"/>
      <c r="WJM14" s="657"/>
      <c r="WJN14" s="659"/>
      <c r="WJQ14" s="657"/>
      <c r="WJR14" s="657"/>
      <c r="WJS14" s="657"/>
      <c r="WJT14" s="657"/>
      <c r="WJU14" s="657"/>
      <c r="WJV14" s="657"/>
      <c r="WJW14" s="659"/>
      <c r="WJZ14" s="657"/>
      <c r="WKA14" s="657"/>
      <c r="WKB14" s="657"/>
      <c r="WKC14" s="657"/>
      <c r="WKD14" s="657"/>
      <c r="WKE14" s="657"/>
      <c r="WKF14" s="659"/>
      <c r="WKI14" s="657"/>
      <c r="WKJ14" s="657"/>
      <c r="WKK14" s="657"/>
      <c r="WKL14" s="657"/>
      <c r="WKM14" s="657"/>
      <c r="WKN14" s="657"/>
      <c r="WKO14" s="659"/>
      <c r="WKR14" s="657"/>
      <c r="WKS14" s="657"/>
      <c r="WKT14" s="657"/>
      <c r="WKU14" s="657"/>
      <c r="WKV14" s="657"/>
      <c r="WKW14" s="657"/>
      <c r="WKX14" s="659"/>
      <c r="WLA14" s="657"/>
      <c r="WLB14" s="657"/>
      <c r="WLC14" s="657"/>
      <c r="WLD14" s="657"/>
      <c r="WLE14" s="657"/>
      <c r="WLF14" s="657"/>
      <c r="WLG14" s="659"/>
      <c r="WLJ14" s="657"/>
      <c r="WLK14" s="657"/>
      <c r="WLL14" s="657"/>
      <c r="WLM14" s="657"/>
      <c r="WLN14" s="657"/>
      <c r="WLO14" s="657"/>
      <c r="WLP14" s="659"/>
      <c r="WLS14" s="657"/>
      <c r="WLT14" s="657"/>
      <c r="WLU14" s="657"/>
      <c r="WLV14" s="657"/>
      <c r="WLW14" s="657"/>
      <c r="WLX14" s="657"/>
      <c r="WLY14" s="659"/>
      <c r="WMB14" s="657"/>
      <c r="WMC14" s="657"/>
      <c r="WMD14" s="657"/>
      <c r="WME14" s="657"/>
      <c r="WMF14" s="657"/>
      <c r="WMG14" s="657"/>
      <c r="WMH14" s="659"/>
      <c r="WMK14" s="657"/>
      <c r="WML14" s="657"/>
      <c r="WMM14" s="657"/>
      <c r="WMN14" s="657"/>
      <c r="WMO14" s="657"/>
      <c r="WMP14" s="657"/>
      <c r="WMQ14" s="659"/>
      <c r="WMT14" s="657"/>
      <c r="WMU14" s="657"/>
      <c r="WMV14" s="657"/>
      <c r="WMW14" s="657"/>
      <c r="WMX14" s="657"/>
      <c r="WMY14" s="657"/>
      <c r="WMZ14" s="659"/>
      <c r="WNC14" s="657"/>
      <c r="WND14" s="657"/>
      <c r="WNE14" s="657"/>
      <c r="WNF14" s="657"/>
      <c r="WNG14" s="657"/>
      <c r="WNH14" s="657"/>
      <c r="WNI14" s="659"/>
      <c r="WNL14" s="657"/>
      <c r="WNM14" s="657"/>
      <c r="WNN14" s="657"/>
      <c r="WNO14" s="657"/>
      <c r="WNP14" s="657"/>
      <c r="WNQ14" s="657"/>
      <c r="WNR14" s="659"/>
      <c r="WNU14" s="657"/>
      <c r="WNV14" s="657"/>
      <c r="WNW14" s="657"/>
      <c r="WNX14" s="657"/>
      <c r="WNY14" s="657"/>
      <c r="WNZ14" s="657"/>
      <c r="WOA14" s="659"/>
      <c r="WOD14" s="657"/>
      <c r="WOE14" s="657"/>
      <c r="WOF14" s="657"/>
      <c r="WOG14" s="657"/>
      <c r="WOH14" s="657"/>
      <c r="WOI14" s="657"/>
      <c r="WOJ14" s="659"/>
      <c r="WOM14" s="657"/>
      <c r="WON14" s="657"/>
      <c r="WOO14" s="657"/>
      <c r="WOP14" s="657"/>
      <c r="WOQ14" s="657"/>
      <c r="WOR14" s="657"/>
      <c r="WOS14" s="659"/>
      <c r="WOV14" s="657"/>
      <c r="WOW14" s="657"/>
      <c r="WOX14" s="657"/>
      <c r="WOY14" s="657"/>
      <c r="WOZ14" s="657"/>
      <c r="WPA14" s="657"/>
      <c r="WPB14" s="659"/>
      <c r="WPE14" s="657"/>
      <c r="WPF14" s="657"/>
      <c r="WPG14" s="657"/>
      <c r="WPH14" s="657"/>
      <c r="WPI14" s="657"/>
      <c r="WPJ14" s="657"/>
      <c r="WPK14" s="659"/>
      <c r="WPN14" s="657"/>
      <c r="WPO14" s="657"/>
      <c r="WPP14" s="657"/>
      <c r="WPQ14" s="657"/>
      <c r="WPR14" s="657"/>
      <c r="WPS14" s="657"/>
      <c r="WPT14" s="659"/>
      <c r="WPW14" s="657"/>
      <c r="WPX14" s="657"/>
      <c r="WPY14" s="657"/>
      <c r="WPZ14" s="657"/>
      <c r="WQA14" s="657"/>
      <c r="WQB14" s="657"/>
      <c r="WQC14" s="659"/>
      <c r="WQF14" s="657"/>
      <c r="WQG14" s="657"/>
      <c r="WQH14" s="657"/>
      <c r="WQI14" s="657"/>
      <c r="WQJ14" s="657"/>
      <c r="WQK14" s="657"/>
      <c r="WQL14" s="659"/>
      <c r="WQO14" s="657"/>
      <c r="WQP14" s="657"/>
      <c r="WQQ14" s="657"/>
      <c r="WQR14" s="657"/>
      <c r="WQS14" s="657"/>
      <c r="WQT14" s="657"/>
      <c r="WQU14" s="659"/>
      <c r="WQX14" s="657"/>
      <c r="WQY14" s="657"/>
      <c r="WQZ14" s="657"/>
      <c r="WRA14" s="657"/>
      <c r="WRB14" s="657"/>
      <c r="WRC14" s="657"/>
      <c r="WRD14" s="659"/>
      <c r="WRG14" s="657"/>
      <c r="WRH14" s="657"/>
      <c r="WRI14" s="657"/>
      <c r="WRJ14" s="657"/>
      <c r="WRK14" s="657"/>
      <c r="WRL14" s="657"/>
      <c r="WRM14" s="659"/>
      <c r="WRP14" s="657"/>
      <c r="WRQ14" s="657"/>
      <c r="WRR14" s="657"/>
      <c r="WRS14" s="657"/>
      <c r="WRT14" s="657"/>
      <c r="WRU14" s="657"/>
      <c r="WRV14" s="659"/>
      <c r="WRY14" s="657"/>
      <c r="WRZ14" s="657"/>
      <c r="WSA14" s="657"/>
      <c r="WSB14" s="657"/>
      <c r="WSC14" s="657"/>
      <c r="WSD14" s="657"/>
      <c r="WSE14" s="659"/>
      <c r="WSH14" s="657"/>
      <c r="WSI14" s="657"/>
      <c r="WSJ14" s="657"/>
      <c r="WSK14" s="657"/>
      <c r="WSL14" s="657"/>
      <c r="WSM14" s="657"/>
      <c r="WSN14" s="659"/>
      <c r="WSQ14" s="657"/>
      <c r="WSR14" s="657"/>
      <c r="WSS14" s="657"/>
      <c r="WST14" s="657"/>
      <c r="WSU14" s="657"/>
      <c r="WSV14" s="657"/>
      <c r="WSW14" s="659"/>
      <c r="WSZ14" s="657"/>
      <c r="WTA14" s="657"/>
      <c r="WTB14" s="657"/>
      <c r="WTC14" s="657"/>
      <c r="WTD14" s="657"/>
      <c r="WTE14" s="657"/>
      <c r="WTF14" s="659"/>
      <c r="WTI14" s="657"/>
      <c r="WTJ14" s="657"/>
      <c r="WTK14" s="657"/>
      <c r="WTL14" s="657"/>
      <c r="WTM14" s="657"/>
      <c r="WTN14" s="657"/>
      <c r="WTO14" s="659"/>
      <c r="WTR14" s="657"/>
      <c r="WTS14" s="657"/>
      <c r="WTT14" s="657"/>
      <c r="WTU14" s="657"/>
      <c r="WTV14" s="657"/>
      <c r="WTW14" s="657"/>
      <c r="WTX14" s="659"/>
      <c r="WUA14" s="657"/>
      <c r="WUB14" s="657"/>
      <c r="WUC14" s="657"/>
      <c r="WUD14" s="657"/>
      <c r="WUE14" s="657"/>
      <c r="WUF14" s="657"/>
      <c r="WUG14" s="659"/>
      <c r="WUJ14" s="657"/>
      <c r="WUK14" s="657"/>
      <c r="WUL14" s="657"/>
      <c r="WUM14" s="657"/>
      <c r="WUN14" s="657"/>
      <c r="WUO14" s="657"/>
      <c r="WUP14" s="659"/>
      <c r="WUS14" s="657"/>
      <c r="WUT14" s="657"/>
      <c r="WUU14" s="657"/>
      <c r="WUV14" s="657"/>
      <c r="WUW14" s="657"/>
      <c r="WUX14" s="657"/>
      <c r="WUY14" s="659"/>
      <c r="WVB14" s="657"/>
      <c r="WVC14" s="657"/>
      <c r="WVD14" s="657"/>
      <c r="WVE14" s="657"/>
      <c r="WVF14" s="657"/>
      <c r="WVG14" s="657"/>
      <c r="WVH14" s="659"/>
      <c r="WVK14" s="657"/>
      <c r="WVL14" s="657"/>
      <c r="WVM14" s="657"/>
      <c r="WVN14" s="657"/>
      <c r="WVO14" s="657"/>
      <c r="WVP14" s="657"/>
      <c r="WVQ14" s="659"/>
      <c r="WVT14" s="657"/>
      <c r="WVU14" s="657"/>
      <c r="WVV14" s="657"/>
      <c r="WVW14" s="657"/>
      <c r="WVX14" s="657"/>
      <c r="WVY14" s="657"/>
      <c r="WVZ14" s="659"/>
      <c r="WWC14" s="657"/>
      <c r="WWD14" s="657"/>
      <c r="WWE14" s="657"/>
      <c r="WWF14" s="657"/>
      <c r="WWG14" s="657"/>
      <c r="WWH14" s="657"/>
      <c r="WWI14" s="659"/>
      <c r="WWL14" s="657"/>
      <c r="WWM14" s="657"/>
      <c r="WWN14" s="657"/>
      <c r="WWO14" s="657"/>
      <c r="WWP14" s="657"/>
      <c r="WWQ14" s="657"/>
      <c r="WWR14" s="659"/>
      <c r="WWU14" s="657"/>
      <c r="WWV14" s="657"/>
      <c r="WWW14" s="657"/>
      <c r="WWX14" s="657"/>
      <c r="WWY14" s="657"/>
      <c r="WWZ14" s="657"/>
      <c r="WXA14" s="659"/>
      <c r="WXD14" s="657"/>
      <c r="WXE14" s="657"/>
      <c r="WXF14" s="657"/>
      <c r="WXG14" s="657"/>
      <c r="WXH14" s="657"/>
      <c r="WXI14" s="657"/>
      <c r="WXJ14" s="659"/>
      <c r="WXM14" s="657"/>
      <c r="WXN14" s="657"/>
      <c r="WXO14" s="657"/>
      <c r="WXP14" s="657"/>
      <c r="WXQ14" s="657"/>
      <c r="WXR14" s="657"/>
      <c r="WXS14" s="659"/>
      <c r="WXV14" s="657"/>
      <c r="WXW14" s="657"/>
      <c r="WXX14" s="657"/>
      <c r="WXY14" s="657"/>
      <c r="WXZ14" s="657"/>
      <c r="WYA14" s="657"/>
      <c r="WYB14" s="659"/>
      <c r="WYE14" s="657"/>
      <c r="WYF14" s="657"/>
      <c r="WYG14" s="657"/>
      <c r="WYH14" s="657"/>
      <c r="WYI14" s="657"/>
      <c r="WYJ14" s="657"/>
      <c r="WYK14" s="659"/>
      <c r="WYN14" s="657"/>
      <c r="WYO14" s="657"/>
      <c r="WYP14" s="657"/>
      <c r="WYQ14" s="657"/>
      <c r="WYR14" s="657"/>
      <c r="WYS14" s="657"/>
      <c r="WYT14" s="659"/>
      <c r="WYW14" s="657"/>
      <c r="WYX14" s="657"/>
      <c r="WYY14" s="657"/>
      <c r="WYZ14" s="657"/>
      <c r="WZA14" s="657"/>
      <c r="WZB14" s="657"/>
      <c r="WZC14" s="659"/>
      <c r="WZF14" s="657"/>
      <c r="WZG14" s="657"/>
      <c r="WZH14" s="657"/>
      <c r="WZI14" s="657"/>
      <c r="WZJ14" s="657"/>
      <c r="WZK14" s="657"/>
      <c r="WZL14" s="659"/>
      <c r="WZO14" s="657"/>
      <c r="WZP14" s="657"/>
      <c r="WZQ14" s="657"/>
      <c r="WZR14" s="657"/>
      <c r="WZS14" s="657"/>
      <c r="WZT14" s="657"/>
      <c r="WZU14" s="659"/>
      <c r="WZX14" s="657"/>
      <c r="WZY14" s="657"/>
      <c r="WZZ14" s="657"/>
      <c r="XAA14" s="657"/>
      <c r="XAB14" s="657"/>
      <c r="XAC14" s="657"/>
      <c r="XAD14" s="659"/>
      <c r="XAG14" s="657"/>
      <c r="XAH14" s="657"/>
      <c r="XAI14" s="657"/>
      <c r="XAJ14" s="657"/>
      <c r="XAK14" s="657"/>
      <c r="XAL14" s="657"/>
      <c r="XAM14" s="659"/>
      <c r="XAP14" s="657"/>
      <c r="XAQ14" s="657"/>
      <c r="XAR14" s="657"/>
      <c r="XAS14" s="657"/>
      <c r="XAT14" s="657"/>
      <c r="XAU14" s="657"/>
      <c r="XAV14" s="659"/>
      <c r="XAY14" s="657"/>
      <c r="XAZ14" s="657"/>
      <c r="XBA14" s="657"/>
      <c r="XBB14" s="657"/>
      <c r="XBC14" s="657"/>
      <c r="XBD14" s="657"/>
      <c r="XBE14" s="659"/>
      <c r="XBH14" s="657"/>
      <c r="XBI14" s="657"/>
      <c r="XBJ14" s="657"/>
      <c r="XBK14" s="657"/>
      <c r="XBL14" s="657"/>
      <c r="XBM14" s="657"/>
      <c r="XBN14" s="659"/>
      <c r="XBQ14" s="657"/>
      <c r="XBR14" s="657"/>
      <c r="XBS14" s="657"/>
      <c r="XBT14" s="657"/>
      <c r="XBU14" s="657"/>
      <c r="XBV14" s="657"/>
      <c r="XBW14" s="659"/>
      <c r="XBZ14" s="657"/>
      <c r="XCA14" s="657"/>
      <c r="XCB14" s="657"/>
      <c r="XCC14" s="657"/>
      <c r="XCD14" s="657"/>
      <c r="XCE14" s="657"/>
      <c r="XCF14" s="659"/>
      <c r="XCI14" s="657"/>
      <c r="XCJ14" s="657"/>
      <c r="XCK14" s="657"/>
      <c r="XCL14" s="657"/>
      <c r="XCM14" s="657"/>
      <c r="XCN14" s="657"/>
      <c r="XCO14" s="659"/>
      <c r="XCR14" s="657"/>
      <c r="XCS14" s="657"/>
      <c r="XCT14" s="657"/>
      <c r="XCU14" s="657"/>
      <c r="XCV14" s="657"/>
      <c r="XCW14" s="657"/>
      <c r="XCX14" s="659"/>
      <c r="XDA14" s="657"/>
      <c r="XDB14" s="657"/>
      <c r="XDC14" s="657"/>
      <c r="XDD14" s="657"/>
      <c r="XDE14" s="657"/>
      <c r="XDF14" s="657"/>
      <c r="XDG14" s="659"/>
      <c r="XDJ14" s="657"/>
      <c r="XDK14" s="657"/>
      <c r="XDL14" s="657"/>
      <c r="XDM14" s="657"/>
      <c r="XDN14" s="657"/>
      <c r="XDO14" s="657"/>
      <c r="XDP14" s="659"/>
      <c r="XDS14" s="657"/>
      <c r="XDT14" s="657"/>
      <c r="XDU14" s="657"/>
      <c r="XDV14" s="657"/>
      <c r="XDW14" s="657"/>
      <c r="XDX14" s="657"/>
      <c r="XDY14" s="659"/>
      <c r="XEB14" s="657"/>
      <c r="XEC14" s="657"/>
      <c r="XED14" s="657"/>
      <c r="XEE14" s="657"/>
      <c r="XEF14" s="657"/>
      <c r="XEG14" s="657"/>
      <c r="XEH14" s="659"/>
      <c r="XEK14" s="657"/>
      <c r="XEL14" s="657"/>
      <c r="XEM14" s="657"/>
      <c r="XEN14" s="657"/>
      <c r="XEO14" s="657"/>
      <c r="XEP14" s="657"/>
      <c r="XEQ14" s="659"/>
      <c r="XET14" s="657"/>
      <c r="XEU14" s="657"/>
      <c r="XEV14" s="657"/>
      <c r="XEW14" s="657"/>
      <c r="XEX14" s="657"/>
      <c r="XEY14" s="657"/>
      <c r="XEZ14" s="659"/>
      <c r="XFC14" s="657"/>
      <c r="XFD14" s="657"/>
    </row>
    <row r="15" spans="1:4095 4098:8190 8193:9216 9219:13311 13314:16384" ht="24.95" customHeight="1">
      <c r="A15" s="654">
        <v>4</v>
      </c>
      <c r="B15" s="655" t="s">
        <v>698</v>
      </c>
      <c r="C15" s="656">
        <f>'[8]QT kem TT 342'!C14</f>
        <v>4000</v>
      </c>
      <c r="D15" s="656">
        <v>483</v>
      </c>
      <c r="E15" s="656">
        <v>3600</v>
      </c>
      <c r="F15" s="656">
        <f>'[8]QT kem TT 342'!D14</f>
        <v>5068</v>
      </c>
      <c r="G15" s="656">
        <v>500</v>
      </c>
      <c r="H15" s="656">
        <v>3689</v>
      </c>
      <c r="I15" s="656">
        <f t="shared" ref="I15" si="1">F15/C15*100</f>
        <v>126.69999999999999</v>
      </c>
      <c r="L15" s="657"/>
      <c r="M15" s="657"/>
      <c r="N15" s="657"/>
      <c r="O15" s="657"/>
      <c r="P15" s="657"/>
      <c r="Q15" s="657"/>
      <c r="R15" s="659"/>
      <c r="U15" s="657"/>
      <c r="V15" s="657"/>
      <c r="W15" s="657"/>
      <c r="X15" s="657"/>
      <c r="Y15" s="657"/>
      <c r="Z15" s="657"/>
      <c r="AA15" s="659"/>
      <c r="AD15" s="657"/>
      <c r="AE15" s="657"/>
      <c r="AF15" s="657"/>
      <c r="AG15" s="657"/>
      <c r="AH15" s="657"/>
      <c r="AI15" s="657"/>
      <c r="AJ15" s="659"/>
      <c r="AM15" s="657"/>
      <c r="AN15" s="657"/>
      <c r="AO15" s="657"/>
      <c r="AP15" s="657"/>
      <c r="AQ15" s="657"/>
      <c r="AR15" s="657"/>
      <c r="AS15" s="659"/>
      <c r="AV15" s="657"/>
      <c r="AW15" s="657"/>
      <c r="AX15" s="657"/>
      <c r="AY15" s="657"/>
      <c r="AZ15" s="657"/>
      <c r="BA15" s="657"/>
      <c r="BB15" s="659"/>
      <c r="BE15" s="657"/>
      <c r="BF15" s="657"/>
      <c r="BG15" s="657"/>
      <c r="BH15" s="657"/>
      <c r="BI15" s="657"/>
      <c r="BJ15" s="657"/>
      <c r="BK15" s="659"/>
      <c r="BN15" s="657"/>
      <c r="BO15" s="657"/>
      <c r="BP15" s="657"/>
      <c r="BQ15" s="657"/>
      <c r="BR15" s="657"/>
      <c r="BS15" s="657"/>
      <c r="BT15" s="659"/>
      <c r="BW15" s="657"/>
      <c r="BX15" s="657"/>
      <c r="BY15" s="657"/>
      <c r="BZ15" s="657"/>
      <c r="CA15" s="657"/>
      <c r="CB15" s="657"/>
      <c r="CC15" s="659"/>
      <c r="CF15" s="657"/>
      <c r="CG15" s="657"/>
      <c r="CH15" s="657"/>
      <c r="CI15" s="657"/>
      <c r="CJ15" s="657"/>
      <c r="CK15" s="657"/>
      <c r="CL15" s="659"/>
      <c r="CO15" s="657"/>
      <c r="CP15" s="657"/>
      <c r="CQ15" s="657"/>
      <c r="CR15" s="657"/>
      <c r="CS15" s="657"/>
      <c r="CT15" s="657"/>
      <c r="CU15" s="659"/>
      <c r="CX15" s="657"/>
      <c r="CY15" s="657"/>
      <c r="CZ15" s="657"/>
      <c r="DA15" s="657"/>
      <c r="DB15" s="657"/>
      <c r="DC15" s="657"/>
      <c r="DD15" s="659"/>
      <c r="DG15" s="657"/>
      <c r="DH15" s="657"/>
      <c r="DI15" s="657"/>
      <c r="DJ15" s="657"/>
      <c r="DK15" s="657"/>
      <c r="DL15" s="657"/>
      <c r="DM15" s="659"/>
      <c r="DP15" s="657"/>
      <c r="DQ15" s="657"/>
      <c r="DR15" s="657"/>
      <c r="DS15" s="657"/>
      <c r="DT15" s="657"/>
      <c r="DU15" s="657"/>
      <c r="DV15" s="659"/>
      <c r="DY15" s="657"/>
      <c r="DZ15" s="657"/>
      <c r="EA15" s="657"/>
      <c r="EB15" s="657"/>
      <c r="EC15" s="657"/>
      <c r="ED15" s="657"/>
      <c r="EE15" s="659"/>
      <c r="EH15" s="657"/>
      <c r="EI15" s="657"/>
      <c r="EJ15" s="657"/>
      <c r="EK15" s="657"/>
      <c r="EL15" s="657"/>
      <c r="EM15" s="657"/>
      <c r="EN15" s="659"/>
      <c r="EQ15" s="657"/>
      <c r="ER15" s="657"/>
      <c r="ES15" s="657"/>
      <c r="ET15" s="657"/>
      <c r="EU15" s="657"/>
      <c r="EV15" s="657"/>
      <c r="EW15" s="659"/>
      <c r="EZ15" s="657"/>
      <c r="FA15" s="657"/>
      <c r="FB15" s="657"/>
      <c r="FC15" s="657"/>
      <c r="FD15" s="657"/>
      <c r="FE15" s="657"/>
      <c r="FF15" s="659"/>
      <c r="FI15" s="657"/>
      <c r="FJ15" s="657"/>
      <c r="FK15" s="657"/>
      <c r="FL15" s="657"/>
      <c r="FM15" s="657"/>
      <c r="FN15" s="657"/>
      <c r="FO15" s="659"/>
      <c r="FR15" s="657"/>
      <c r="FS15" s="657"/>
      <c r="FT15" s="657"/>
      <c r="FU15" s="657"/>
      <c r="FV15" s="657"/>
      <c r="FW15" s="657"/>
      <c r="FX15" s="659"/>
      <c r="GA15" s="657"/>
      <c r="GB15" s="657"/>
      <c r="GC15" s="657"/>
      <c r="GD15" s="657"/>
      <c r="GE15" s="657"/>
      <c r="GF15" s="657"/>
      <c r="GG15" s="659"/>
      <c r="GJ15" s="657"/>
      <c r="GK15" s="657"/>
      <c r="GL15" s="657"/>
      <c r="GM15" s="657"/>
      <c r="GN15" s="657"/>
      <c r="GO15" s="657"/>
      <c r="GP15" s="659"/>
      <c r="GS15" s="657"/>
      <c r="GT15" s="657"/>
      <c r="GU15" s="657"/>
      <c r="GV15" s="657"/>
      <c r="GW15" s="657"/>
      <c r="GX15" s="657"/>
      <c r="GY15" s="659"/>
      <c r="HB15" s="657"/>
      <c r="HC15" s="657"/>
      <c r="HD15" s="657"/>
      <c r="HE15" s="657"/>
      <c r="HF15" s="657"/>
      <c r="HG15" s="657"/>
      <c r="HH15" s="659"/>
      <c r="HK15" s="657"/>
      <c r="HL15" s="657"/>
      <c r="HM15" s="657"/>
      <c r="HN15" s="657"/>
      <c r="HO15" s="657"/>
      <c r="HP15" s="657"/>
      <c r="HQ15" s="659"/>
      <c r="HT15" s="657"/>
      <c r="HU15" s="657"/>
      <c r="HV15" s="657"/>
      <c r="HW15" s="657"/>
      <c r="HX15" s="657"/>
      <c r="HY15" s="657"/>
      <c r="HZ15" s="659"/>
      <c r="IC15" s="657"/>
      <c r="ID15" s="657"/>
      <c r="IE15" s="657"/>
      <c r="IF15" s="657"/>
      <c r="IG15" s="657"/>
      <c r="IH15" s="657"/>
      <c r="II15" s="659"/>
      <c r="IL15" s="657"/>
      <c r="IM15" s="657"/>
      <c r="IN15" s="657"/>
      <c r="IO15" s="657"/>
      <c r="IP15" s="657"/>
      <c r="IQ15" s="657"/>
      <c r="IR15" s="659"/>
      <c r="IU15" s="657"/>
      <c r="IV15" s="657"/>
      <c r="IW15" s="657"/>
      <c r="IX15" s="657"/>
      <c r="IY15" s="657"/>
      <c r="IZ15" s="657"/>
      <c r="JA15" s="659"/>
      <c r="JD15" s="657"/>
      <c r="JE15" s="657"/>
      <c r="JF15" s="657"/>
      <c r="JG15" s="657"/>
      <c r="JH15" s="657"/>
      <c r="JI15" s="657"/>
      <c r="JJ15" s="659"/>
      <c r="JM15" s="657"/>
      <c r="JN15" s="657"/>
      <c r="JO15" s="657"/>
      <c r="JP15" s="657"/>
      <c r="JQ15" s="657"/>
      <c r="JR15" s="657"/>
      <c r="JS15" s="659"/>
      <c r="JV15" s="657"/>
      <c r="JW15" s="657"/>
      <c r="JX15" s="657"/>
      <c r="JY15" s="657"/>
      <c r="JZ15" s="657"/>
      <c r="KA15" s="657"/>
      <c r="KB15" s="659"/>
      <c r="KE15" s="657"/>
      <c r="KF15" s="657"/>
      <c r="KG15" s="657"/>
      <c r="KH15" s="657"/>
      <c r="KI15" s="657"/>
      <c r="KJ15" s="657"/>
      <c r="KK15" s="659"/>
      <c r="KN15" s="657"/>
      <c r="KO15" s="657"/>
      <c r="KP15" s="657"/>
      <c r="KQ15" s="657"/>
      <c r="KR15" s="657"/>
      <c r="KS15" s="657"/>
      <c r="KT15" s="659"/>
      <c r="KW15" s="657"/>
      <c r="KX15" s="657"/>
      <c r="KY15" s="657"/>
      <c r="KZ15" s="657"/>
      <c r="LA15" s="657"/>
      <c r="LB15" s="657"/>
      <c r="LC15" s="659"/>
      <c r="LF15" s="657"/>
      <c r="LG15" s="657"/>
      <c r="LH15" s="657"/>
      <c r="LI15" s="657"/>
      <c r="LJ15" s="657"/>
      <c r="LK15" s="657"/>
      <c r="LL15" s="659"/>
      <c r="LO15" s="657"/>
      <c r="LP15" s="657"/>
      <c r="LQ15" s="657"/>
      <c r="LR15" s="657"/>
      <c r="LS15" s="657"/>
      <c r="LT15" s="657"/>
      <c r="LU15" s="659"/>
      <c r="LX15" s="657"/>
      <c r="LY15" s="657"/>
      <c r="LZ15" s="657"/>
      <c r="MA15" s="657"/>
      <c r="MB15" s="657"/>
      <c r="MC15" s="657"/>
      <c r="MD15" s="659"/>
      <c r="MG15" s="657"/>
      <c r="MH15" s="657"/>
      <c r="MI15" s="657"/>
      <c r="MJ15" s="657"/>
      <c r="MK15" s="657"/>
      <c r="ML15" s="657"/>
      <c r="MM15" s="659"/>
      <c r="MP15" s="657"/>
      <c r="MQ15" s="657"/>
      <c r="MR15" s="657"/>
      <c r="MS15" s="657"/>
      <c r="MT15" s="657"/>
      <c r="MU15" s="657"/>
      <c r="MV15" s="659"/>
      <c r="MY15" s="657"/>
      <c r="MZ15" s="657"/>
      <c r="NA15" s="657"/>
      <c r="NB15" s="657"/>
      <c r="NC15" s="657"/>
      <c r="ND15" s="657"/>
      <c r="NE15" s="659"/>
      <c r="NH15" s="657"/>
      <c r="NI15" s="657"/>
      <c r="NJ15" s="657"/>
      <c r="NK15" s="657"/>
      <c r="NL15" s="657"/>
      <c r="NM15" s="657"/>
      <c r="NN15" s="659"/>
      <c r="NQ15" s="657"/>
      <c r="NR15" s="657"/>
      <c r="NS15" s="657"/>
      <c r="NT15" s="657"/>
      <c r="NU15" s="657"/>
      <c r="NV15" s="657"/>
      <c r="NW15" s="659"/>
      <c r="NZ15" s="657"/>
      <c r="OA15" s="657"/>
      <c r="OB15" s="657"/>
      <c r="OC15" s="657"/>
      <c r="OD15" s="657"/>
      <c r="OE15" s="657"/>
      <c r="OF15" s="659"/>
      <c r="OI15" s="657"/>
      <c r="OJ15" s="657"/>
      <c r="OK15" s="657"/>
      <c r="OL15" s="657"/>
      <c r="OM15" s="657"/>
      <c r="ON15" s="657"/>
      <c r="OO15" s="659"/>
      <c r="OR15" s="657"/>
      <c r="OS15" s="657"/>
      <c r="OT15" s="657"/>
      <c r="OU15" s="657"/>
      <c r="OV15" s="657"/>
      <c r="OW15" s="657"/>
      <c r="OX15" s="659"/>
      <c r="PA15" s="657"/>
      <c r="PB15" s="657"/>
      <c r="PC15" s="657"/>
      <c r="PD15" s="657"/>
      <c r="PE15" s="657"/>
      <c r="PF15" s="657"/>
      <c r="PG15" s="659"/>
      <c r="PJ15" s="657"/>
      <c r="PK15" s="657"/>
      <c r="PL15" s="657"/>
      <c r="PM15" s="657"/>
      <c r="PN15" s="657"/>
      <c r="PO15" s="657"/>
      <c r="PP15" s="659"/>
      <c r="PS15" s="657"/>
      <c r="PT15" s="657"/>
      <c r="PU15" s="657"/>
      <c r="PV15" s="657"/>
      <c r="PW15" s="657"/>
      <c r="PX15" s="657"/>
      <c r="PY15" s="659"/>
      <c r="QB15" s="657"/>
      <c r="QC15" s="657"/>
      <c r="QD15" s="657"/>
      <c r="QE15" s="657"/>
      <c r="QF15" s="657"/>
      <c r="QG15" s="657"/>
      <c r="QH15" s="659"/>
      <c r="QK15" s="657"/>
      <c r="QL15" s="657"/>
      <c r="QM15" s="657"/>
      <c r="QN15" s="657"/>
      <c r="QO15" s="657"/>
      <c r="QP15" s="657"/>
      <c r="QQ15" s="659"/>
      <c r="QT15" s="657"/>
      <c r="QU15" s="657"/>
      <c r="QV15" s="657"/>
      <c r="QW15" s="657"/>
      <c r="QX15" s="657"/>
      <c r="QY15" s="657"/>
      <c r="QZ15" s="659"/>
      <c r="RC15" s="657"/>
      <c r="RD15" s="657"/>
      <c r="RE15" s="657"/>
      <c r="RF15" s="657"/>
      <c r="RG15" s="657"/>
      <c r="RH15" s="657"/>
      <c r="RI15" s="659"/>
      <c r="RL15" s="657"/>
      <c r="RM15" s="657"/>
      <c r="RN15" s="657"/>
      <c r="RO15" s="657"/>
      <c r="RP15" s="657"/>
      <c r="RQ15" s="657"/>
      <c r="RR15" s="659"/>
      <c r="RU15" s="657"/>
      <c r="RV15" s="657"/>
      <c r="RW15" s="657"/>
      <c r="RX15" s="657"/>
      <c r="RY15" s="657"/>
      <c r="RZ15" s="657"/>
      <c r="SA15" s="659"/>
      <c r="SD15" s="657"/>
      <c r="SE15" s="657"/>
      <c r="SF15" s="657"/>
      <c r="SG15" s="657"/>
      <c r="SH15" s="657"/>
      <c r="SI15" s="657"/>
      <c r="SJ15" s="659"/>
      <c r="SM15" s="657"/>
      <c r="SN15" s="657"/>
      <c r="SO15" s="657"/>
      <c r="SP15" s="657"/>
      <c r="SQ15" s="657"/>
      <c r="SR15" s="657"/>
      <c r="SS15" s="659"/>
      <c r="SV15" s="657"/>
      <c r="SW15" s="657"/>
      <c r="SX15" s="657"/>
      <c r="SY15" s="657"/>
      <c r="SZ15" s="657"/>
      <c r="TA15" s="657"/>
      <c r="TB15" s="659"/>
      <c r="TE15" s="657"/>
      <c r="TF15" s="657"/>
      <c r="TG15" s="657"/>
      <c r="TH15" s="657"/>
      <c r="TI15" s="657"/>
      <c r="TJ15" s="657"/>
      <c r="TK15" s="659"/>
      <c r="TN15" s="657"/>
      <c r="TO15" s="657"/>
      <c r="TP15" s="657"/>
      <c r="TQ15" s="657"/>
      <c r="TR15" s="657"/>
      <c r="TS15" s="657"/>
      <c r="TT15" s="659"/>
      <c r="TW15" s="657"/>
      <c r="TX15" s="657"/>
      <c r="TY15" s="657"/>
      <c r="TZ15" s="657"/>
      <c r="UA15" s="657"/>
      <c r="UB15" s="657"/>
      <c r="UC15" s="659"/>
      <c r="UF15" s="657"/>
      <c r="UG15" s="657"/>
      <c r="UH15" s="657"/>
      <c r="UI15" s="657"/>
      <c r="UJ15" s="657"/>
      <c r="UK15" s="657"/>
      <c r="UL15" s="659"/>
      <c r="UO15" s="657"/>
      <c r="UP15" s="657"/>
      <c r="UQ15" s="657"/>
      <c r="UR15" s="657"/>
      <c r="US15" s="657"/>
      <c r="UT15" s="657"/>
      <c r="UU15" s="659"/>
      <c r="UX15" s="657"/>
      <c r="UY15" s="657"/>
      <c r="UZ15" s="657"/>
      <c r="VA15" s="657"/>
      <c r="VB15" s="657"/>
      <c r="VC15" s="657"/>
      <c r="VD15" s="659"/>
      <c r="VG15" s="657"/>
      <c r="VH15" s="657"/>
      <c r="VI15" s="657"/>
      <c r="VJ15" s="657"/>
      <c r="VK15" s="657"/>
      <c r="VL15" s="657"/>
      <c r="VM15" s="659"/>
      <c r="VP15" s="657"/>
      <c r="VQ15" s="657"/>
      <c r="VR15" s="657"/>
      <c r="VS15" s="657"/>
      <c r="VT15" s="657"/>
      <c r="VU15" s="657"/>
      <c r="VV15" s="659"/>
      <c r="VY15" s="657"/>
      <c r="VZ15" s="657"/>
      <c r="WA15" s="657"/>
      <c r="WB15" s="657"/>
      <c r="WC15" s="657"/>
      <c r="WD15" s="657"/>
      <c r="WE15" s="659"/>
      <c r="WH15" s="657"/>
      <c r="WI15" s="657"/>
      <c r="WJ15" s="657"/>
      <c r="WK15" s="657"/>
      <c r="WL15" s="657"/>
      <c r="WM15" s="657"/>
      <c r="WN15" s="659"/>
      <c r="WQ15" s="657"/>
      <c r="WR15" s="657"/>
      <c r="WS15" s="657"/>
      <c r="WT15" s="657"/>
      <c r="WU15" s="657"/>
      <c r="WV15" s="657"/>
      <c r="WW15" s="659"/>
      <c r="WZ15" s="657"/>
      <c r="XA15" s="657"/>
      <c r="XB15" s="657"/>
      <c r="XC15" s="657"/>
      <c r="XD15" s="657"/>
      <c r="XE15" s="657"/>
      <c r="XF15" s="659"/>
      <c r="XI15" s="657"/>
      <c r="XJ15" s="657"/>
      <c r="XK15" s="657"/>
      <c r="XL15" s="657"/>
      <c r="XM15" s="657"/>
      <c r="XN15" s="657"/>
      <c r="XO15" s="659"/>
      <c r="XR15" s="657"/>
      <c r="XS15" s="657"/>
      <c r="XT15" s="657"/>
      <c r="XU15" s="657"/>
      <c r="XV15" s="657"/>
      <c r="XW15" s="657"/>
      <c r="XX15" s="659"/>
      <c r="YA15" s="657"/>
      <c r="YB15" s="657"/>
      <c r="YC15" s="657"/>
      <c r="YD15" s="657"/>
      <c r="YE15" s="657"/>
      <c r="YF15" s="657"/>
      <c r="YG15" s="659"/>
      <c r="YJ15" s="657"/>
      <c r="YK15" s="657"/>
      <c r="YL15" s="657"/>
      <c r="YM15" s="657"/>
      <c r="YN15" s="657"/>
      <c r="YO15" s="657"/>
      <c r="YP15" s="659"/>
      <c r="YS15" s="657"/>
      <c r="YT15" s="657"/>
      <c r="YU15" s="657"/>
      <c r="YV15" s="657"/>
      <c r="YW15" s="657"/>
      <c r="YX15" s="657"/>
      <c r="YY15" s="659"/>
      <c r="ZB15" s="657"/>
      <c r="ZC15" s="657"/>
      <c r="ZD15" s="657"/>
      <c r="ZE15" s="657"/>
      <c r="ZF15" s="657"/>
      <c r="ZG15" s="657"/>
      <c r="ZH15" s="659"/>
      <c r="ZK15" s="657"/>
      <c r="ZL15" s="657"/>
      <c r="ZM15" s="657"/>
      <c r="ZN15" s="657"/>
      <c r="ZO15" s="657"/>
      <c r="ZP15" s="657"/>
      <c r="ZQ15" s="659"/>
      <c r="ZT15" s="657"/>
      <c r="ZU15" s="657"/>
      <c r="ZV15" s="657"/>
      <c r="ZW15" s="657"/>
      <c r="ZX15" s="657"/>
      <c r="ZY15" s="657"/>
      <c r="ZZ15" s="659"/>
      <c r="AAC15" s="657"/>
      <c r="AAD15" s="657"/>
      <c r="AAE15" s="657"/>
      <c r="AAF15" s="657"/>
      <c r="AAG15" s="657"/>
      <c r="AAH15" s="657"/>
      <c r="AAI15" s="659"/>
      <c r="AAL15" s="657"/>
      <c r="AAM15" s="657"/>
      <c r="AAN15" s="657"/>
      <c r="AAO15" s="657"/>
      <c r="AAP15" s="657"/>
      <c r="AAQ15" s="657"/>
      <c r="AAR15" s="659"/>
      <c r="AAU15" s="657"/>
      <c r="AAV15" s="657"/>
      <c r="AAW15" s="657"/>
      <c r="AAX15" s="657"/>
      <c r="AAY15" s="657"/>
      <c r="AAZ15" s="657"/>
      <c r="ABA15" s="659"/>
      <c r="ABD15" s="657"/>
      <c r="ABE15" s="657"/>
      <c r="ABF15" s="657"/>
      <c r="ABG15" s="657"/>
      <c r="ABH15" s="657"/>
      <c r="ABI15" s="657"/>
      <c r="ABJ15" s="659"/>
      <c r="ABM15" s="657"/>
      <c r="ABN15" s="657"/>
      <c r="ABO15" s="657"/>
      <c r="ABP15" s="657"/>
      <c r="ABQ15" s="657"/>
      <c r="ABR15" s="657"/>
      <c r="ABS15" s="659"/>
      <c r="ABV15" s="657"/>
      <c r="ABW15" s="657"/>
      <c r="ABX15" s="657"/>
      <c r="ABY15" s="657"/>
      <c r="ABZ15" s="657"/>
      <c r="ACA15" s="657"/>
      <c r="ACB15" s="659"/>
      <c r="ACE15" s="657"/>
      <c r="ACF15" s="657"/>
      <c r="ACG15" s="657"/>
      <c r="ACH15" s="657"/>
      <c r="ACI15" s="657"/>
      <c r="ACJ15" s="657"/>
      <c r="ACK15" s="659"/>
      <c r="ACN15" s="657"/>
      <c r="ACO15" s="657"/>
      <c r="ACP15" s="657"/>
      <c r="ACQ15" s="657"/>
      <c r="ACR15" s="657"/>
      <c r="ACS15" s="657"/>
      <c r="ACT15" s="659"/>
      <c r="ACW15" s="657"/>
      <c r="ACX15" s="657"/>
      <c r="ACY15" s="657"/>
      <c r="ACZ15" s="657"/>
      <c r="ADA15" s="657"/>
      <c r="ADB15" s="657"/>
      <c r="ADC15" s="659"/>
      <c r="ADF15" s="657"/>
      <c r="ADG15" s="657"/>
      <c r="ADH15" s="657"/>
      <c r="ADI15" s="657"/>
      <c r="ADJ15" s="657"/>
      <c r="ADK15" s="657"/>
      <c r="ADL15" s="659"/>
      <c r="ADO15" s="657"/>
      <c r="ADP15" s="657"/>
      <c r="ADQ15" s="657"/>
      <c r="ADR15" s="657"/>
      <c r="ADS15" s="657"/>
      <c r="ADT15" s="657"/>
      <c r="ADU15" s="659"/>
      <c r="ADX15" s="657"/>
      <c r="ADY15" s="657"/>
      <c r="ADZ15" s="657"/>
      <c r="AEA15" s="657"/>
      <c r="AEB15" s="657"/>
      <c r="AEC15" s="657"/>
      <c r="AED15" s="659"/>
      <c r="AEG15" s="657"/>
      <c r="AEH15" s="657"/>
      <c r="AEI15" s="657"/>
      <c r="AEJ15" s="657"/>
      <c r="AEK15" s="657"/>
      <c r="AEL15" s="657"/>
      <c r="AEM15" s="659"/>
      <c r="AEP15" s="657"/>
      <c r="AEQ15" s="657"/>
      <c r="AER15" s="657"/>
      <c r="AES15" s="657"/>
      <c r="AET15" s="657"/>
      <c r="AEU15" s="657"/>
      <c r="AEV15" s="659"/>
      <c r="AEY15" s="657"/>
      <c r="AEZ15" s="657"/>
      <c r="AFA15" s="657"/>
      <c r="AFB15" s="657"/>
      <c r="AFC15" s="657"/>
      <c r="AFD15" s="657"/>
      <c r="AFE15" s="659"/>
      <c r="AFH15" s="657"/>
      <c r="AFI15" s="657"/>
      <c r="AFJ15" s="657"/>
      <c r="AFK15" s="657"/>
      <c r="AFL15" s="657"/>
      <c r="AFM15" s="657"/>
      <c r="AFN15" s="659"/>
      <c r="AFQ15" s="657"/>
      <c r="AFR15" s="657"/>
      <c r="AFS15" s="657"/>
      <c r="AFT15" s="657"/>
      <c r="AFU15" s="657"/>
      <c r="AFV15" s="657"/>
      <c r="AFW15" s="659"/>
      <c r="AFZ15" s="657"/>
      <c r="AGA15" s="657"/>
      <c r="AGB15" s="657"/>
      <c r="AGC15" s="657"/>
      <c r="AGD15" s="657"/>
      <c r="AGE15" s="657"/>
      <c r="AGF15" s="659"/>
      <c r="AGI15" s="657"/>
      <c r="AGJ15" s="657"/>
      <c r="AGK15" s="657"/>
      <c r="AGL15" s="657"/>
      <c r="AGM15" s="657"/>
      <c r="AGN15" s="657"/>
      <c r="AGO15" s="659"/>
      <c r="AGR15" s="657"/>
      <c r="AGS15" s="657"/>
      <c r="AGT15" s="657"/>
      <c r="AGU15" s="657"/>
      <c r="AGV15" s="657"/>
      <c r="AGW15" s="657"/>
      <c r="AGX15" s="659"/>
      <c r="AHA15" s="657"/>
      <c r="AHB15" s="657"/>
      <c r="AHC15" s="657"/>
      <c r="AHD15" s="657"/>
      <c r="AHE15" s="657"/>
      <c r="AHF15" s="657"/>
      <c r="AHG15" s="659"/>
      <c r="AHJ15" s="657"/>
      <c r="AHK15" s="657"/>
      <c r="AHL15" s="657"/>
      <c r="AHM15" s="657"/>
      <c r="AHN15" s="657"/>
      <c r="AHO15" s="657"/>
      <c r="AHP15" s="659"/>
      <c r="AHS15" s="657"/>
      <c r="AHT15" s="657"/>
      <c r="AHU15" s="657"/>
      <c r="AHV15" s="657"/>
      <c r="AHW15" s="657"/>
      <c r="AHX15" s="657"/>
      <c r="AHY15" s="659"/>
      <c r="AIB15" s="657"/>
      <c r="AIC15" s="657"/>
      <c r="AID15" s="657"/>
      <c r="AIE15" s="657"/>
      <c r="AIF15" s="657"/>
      <c r="AIG15" s="657"/>
      <c r="AIH15" s="659"/>
      <c r="AIK15" s="657"/>
      <c r="AIL15" s="657"/>
      <c r="AIM15" s="657"/>
      <c r="AIN15" s="657"/>
      <c r="AIO15" s="657"/>
      <c r="AIP15" s="657"/>
      <c r="AIQ15" s="659"/>
      <c r="AIT15" s="657"/>
      <c r="AIU15" s="657"/>
      <c r="AIV15" s="657"/>
      <c r="AIW15" s="657"/>
      <c r="AIX15" s="657"/>
      <c r="AIY15" s="657"/>
      <c r="AIZ15" s="659"/>
      <c r="AJC15" s="657"/>
      <c r="AJD15" s="657"/>
      <c r="AJE15" s="657"/>
      <c r="AJF15" s="657"/>
      <c r="AJG15" s="657"/>
      <c r="AJH15" s="657"/>
      <c r="AJI15" s="659"/>
      <c r="AJL15" s="657"/>
      <c r="AJM15" s="657"/>
      <c r="AJN15" s="657"/>
      <c r="AJO15" s="657"/>
      <c r="AJP15" s="657"/>
      <c r="AJQ15" s="657"/>
      <c r="AJR15" s="659"/>
      <c r="AJU15" s="657"/>
      <c r="AJV15" s="657"/>
      <c r="AJW15" s="657"/>
      <c r="AJX15" s="657"/>
      <c r="AJY15" s="657"/>
      <c r="AJZ15" s="657"/>
      <c r="AKA15" s="659"/>
      <c r="AKD15" s="657"/>
      <c r="AKE15" s="657"/>
      <c r="AKF15" s="657"/>
      <c r="AKG15" s="657"/>
      <c r="AKH15" s="657"/>
      <c r="AKI15" s="657"/>
      <c r="AKJ15" s="659"/>
      <c r="AKM15" s="657"/>
      <c r="AKN15" s="657"/>
      <c r="AKO15" s="657"/>
      <c r="AKP15" s="657"/>
      <c r="AKQ15" s="657"/>
      <c r="AKR15" s="657"/>
      <c r="AKS15" s="659"/>
      <c r="AKV15" s="657"/>
      <c r="AKW15" s="657"/>
      <c r="AKX15" s="657"/>
      <c r="AKY15" s="657"/>
      <c r="AKZ15" s="657"/>
      <c r="ALA15" s="657"/>
      <c r="ALB15" s="659"/>
      <c r="ALE15" s="657"/>
      <c r="ALF15" s="657"/>
      <c r="ALG15" s="657"/>
      <c r="ALH15" s="657"/>
      <c r="ALI15" s="657"/>
      <c r="ALJ15" s="657"/>
      <c r="ALK15" s="659"/>
      <c r="ALN15" s="657"/>
      <c r="ALO15" s="657"/>
      <c r="ALP15" s="657"/>
      <c r="ALQ15" s="657"/>
      <c r="ALR15" s="657"/>
      <c r="ALS15" s="657"/>
      <c r="ALT15" s="659"/>
      <c r="ALW15" s="657"/>
      <c r="ALX15" s="657"/>
      <c r="ALY15" s="657"/>
      <c r="ALZ15" s="657"/>
      <c r="AMA15" s="657"/>
      <c r="AMB15" s="657"/>
      <c r="AMC15" s="659"/>
      <c r="AMF15" s="657"/>
      <c r="AMG15" s="657"/>
      <c r="AMH15" s="657"/>
      <c r="AMI15" s="657"/>
      <c r="AMJ15" s="657"/>
      <c r="AMK15" s="657"/>
      <c r="AML15" s="659"/>
      <c r="AMO15" s="657"/>
      <c r="AMP15" s="657"/>
      <c r="AMQ15" s="657"/>
      <c r="AMR15" s="657"/>
      <c r="AMS15" s="657"/>
      <c r="AMT15" s="657"/>
      <c r="AMU15" s="659"/>
      <c r="AMX15" s="657"/>
      <c r="AMY15" s="657"/>
      <c r="AMZ15" s="657"/>
      <c r="ANA15" s="657"/>
      <c r="ANB15" s="657"/>
      <c r="ANC15" s="657"/>
      <c r="AND15" s="659"/>
      <c r="ANG15" s="657"/>
      <c r="ANH15" s="657"/>
      <c r="ANI15" s="657"/>
      <c r="ANJ15" s="657"/>
      <c r="ANK15" s="657"/>
      <c r="ANL15" s="657"/>
      <c r="ANM15" s="659"/>
      <c r="ANP15" s="657"/>
      <c r="ANQ15" s="657"/>
      <c r="ANR15" s="657"/>
      <c r="ANS15" s="657"/>
      <c r="ANT15" s="657"/>
      <c r="ANU15" s="657"/>
      <c r="ANV15" s="659"/>
      <c r="ANY15" s="657"/>
      <c r="ANZ15" s="657"/>
      <c r="AOA15" s="657"/>
      <c r="AOB15" s="657"/>
      <c r="AOC15" s="657"/>
      <c r="AOD15" s="657"/>
      <c r="AOE15" s="659"/>
      <c r="AOH15" s="657"/>
      <c r="AOI15" s="657"/>
      <c r="AOJ15" s="657"/>
      <c r="AOK15" s="657"/>
      <c r="AOL15" s="657"/>
      <c r="AOM15" s="657"/>
      <c r="AON15" s="659"/>
      <c r="AOQ15" s="657"/>
      <c r="AOR15" s="657"/>
      <c r="AOS15" s="657"/>
      <c r="AOT15" s="657"/>
      <c r="AOU15" s="657"/>
      <c r="AOV15" s="657"/>
      <c r="AOW15" s="659"/>
      <c r="AOZ15" s="657"/>
      <c r="APA15" s="657"/>
      <c r="APB15" s="657"/>
      <c r="APC15" s="657"/>
      <c r="APD15" s="657"/>
      <c r="APE15" s="657"/>
      <c r="APF15" s="659"/>
      <c r="API15" s="657"/>
      <c r="APJ15" s="657"/>
      <c r="APK15" s="657"/>
      <c r="APL15" s="657"/>
      <c r="APM15" s="657"/>
      <c r="APN15" s="657"/>
      <c r="APO15" s="659"/>
      <c r="APR15" s="657"/>
      <c r="APS15" s="657"/>
      <c r="APT15" s="657"/>
      <c r="APU15" s="657"/>
      <c r="APV15" s="657"/>
      <c r="APW15" s="657"/>
      <c r="APX15" s="659"/>
      <c r="AQA15" s="657"/>
      <c r="AQB15" s="657"/>
      <c r="AQC15" s="657"/>
      <c r="AQD15" s="657"/>
      <c r="AQE15" s="657"/>
      <c r="AQF15" s="657"/>
      <c r="AQG15" s="659"/>
      <c r="AQJ15" s="657"/>
      <c r="AQK15" s="657"/>
      <c r="AQL15" s="657"/>
      <c r="AQM15" s="657"/>
      <c r="AQN15" s="657"/>
      <c r="AQO15" s="657"/>
      <c r="AQP15" s="659"/>
      <c r="AQS15" s="657"/>
      <c r="AQT15" s="657"/>
      <c r="AQU15" s="657"/>
      <c r="AQV15" s="657"/>
      <c r="AQW15" s="657"/>
      <c r="AQX15" s="657"/>
      <c r="AQY15" s="659"/>
      <c r="ARB15" s="657"/>
      <c r="ARC15" s="657"/>
      <c r="ARD15" s="657"/>
      <c r="ARE15" s="657"/>
      <c r="ARF15" s="657"/>
      <c r="ARG15" s="657"/>
      <c r="ARH15" s="659"/>
      <c r="ARK15" s="657"/>
      <c r="ARL15" s="657"/>
      <c r="ARM15" s="657"/>
      <c r="ARN15" s="657"/>
      <c r="ARO15" s="657"/>
      <c r="ARP15" s="657"/>
      <c r="ARQ15" s="659"/>
      <c r="ART15" s="657"/>
      <c r="ARU15" s="657"/>
      <c r="ARV15" s="657"/>
      <c r="ARW15" s="657"/>
      <c r="ARX15" s="657"/>
      <c r="ARY15" s="657"/>
      <c r="ARZ15" s="659"/>
      <c r="ASC15" s="657"/>
      <c r="ASD15" s="657"/>
      <c r="ASE15" s="657"/>
      <c r="ASF15" s="657"/>
      <c r="ASG15" s="657"/>
      <c r="ASH15" s="657"/>
      <c r="ASI15" s="659"/>
      <c r="ASL15" s="657"/>
      <c r="ASM15" s="657"/>
      <c r="ASN15" s="657"/>
      <c r="ASO15" s="657"/>
      <c r="ASP15" s="657"/>
      <c r="ASQ15" s="657"/>
      <c r="ASR15" s="659"/>
      <c r="ASU15" s="657"/>
      <c r="ASV15" s="657"/>
      <c r="ASW15" s="657"/>
      <c r="ASX15" s="657"/>
      <c r="ASY15" s="657"/>
      <c r="ASZ15" s="657"/>
      <c r="ATA15" s="659"/>
      <c r="ATD15" s="657"/>
      <c r="ATE15" s="657"/>
      <c r="ATF15" s="657"/>
      <c r="ATG15" s="657"/>
      <c r="ATH15" s="657"/>
      <c r="ATI15" s="657"/>
      <c r="ATJ15" s="659"/>
      <c r="ATM15" s="657"/>
      <c r="ATN15" s="657"/>
      <c r="ATO15" s="657"/>
      <c r="ATP15" s="657"/>
      <c r="ATQ15" s="657"/>
      <c r="ATR15" s="657"/>
      <c r="ATS15" s="659"/>
      <c r="ATV15" s="657"/>
      <c r="ATW15" s="657"/>
      <c r="ATX15" s="657"/>
      <c r="ATY15" s="657"/>
      <c r="ATZ15" s="657"/>
      <c r="AUA15" s="657"/>
      <c r="AUB15" s="659"/>
      <c r="AUE15" s="657"/>
      <c r="AUF15" s="657"/>
      <c r="AUG15" s="657"/>
      <c r="AUH15" s="657"/>
      <c r="AUI15" s="657"/>
      <c r="AUJ15" s="657"/>
      <c r="AUK15" s="659"/>
      <c r="AUN15" s="657"/>
      <c r="AUO15" s="657"/>
      <c r="AUP15" s="657"/>
      <c r="AUQ15" s="657"/>
      <c r="AUR15" s="657"/>
      <c r="AUS15" s="657"/>
      <c r="AUT15" s="659"/>
      <c r="AUW15" s="657"/>
      <c r="AUX15" s="657"/>
      <c r="AUY15" s="657"/>
      <c r="AUZ15" s="657"/>
      <c r="AVA15" s="657"/>
      <c r="AVB15" s="657"/>
      <c r="AVC15" s="659"/>
      <c r="AVF15" s="657"/>
      <c r="AVG15" s="657"/>
      <c r="AVH15" s="657"/>
      <c r="AVI15" s="657"/>
      <c r="AVJ15" s="657"/>
      <c r="AVK15" s="657"/>
      <c r="AVL15" s="659"/>
      <c r="AVO15" s="657"/>
      <c r="AVP15" s="657"/>
      <c r="AVQ15" s="657"/>
      <c r="AVR15" s="657"/>
      <c r="AVS15" s="657"/>
      <c r="AVT15" s="657"/>
      <c r="AVU15" s="659"/>
      <c r="AVX15" s="657"/>
      <c r="AVY15" s="657"/>
      <c r="AVZ15" s="657"/>
      <c r="AWA15" s="657"/>
      <c r="AWB15" s="657"/>
      <c r="AWC15" s="657"/>
      <c r="AWD15" s="659"/>
      <c r="AWG15" s="657"/>
      <c r="AWH15" s="657"/>
      <c r="AWI15" s="657"/>
      <c r="AWJ15" s="657"/>
      <c r="AWK15" s="657"/>
      <c r="AWL15" s="657"/>
      <c r="AWM15" s="659"/>
      <c r="AWP15" s="657"/>
      <c r="AWQ15" s="657"/>
      <c r="AWR15" s="657"/>
      <c r="AWS15" s="657"/>
      <c r="AWT15" s="657"/>
      <c r="AWU15" s="657"/>
      <c r="AWV15" s="659"/>
      <c r="AWY15" s="657"/>
      <c r="AWZ15" s="657"/>
      <c r="AXA15" s="657"/>
      <c r="AXB15" s="657"/>
      <c r="AXC15" s="657"/>
      <c r="AXD15" s="657"/>
      <c r="AXE15" s="659"/>
      <c r="AXH15" s="657"/>
      <c r="AXI15" s="657"/>
      <c r="AXJ15" s="657"/>
      <c r="AXK15" s="657"/>
      <c r="AXL15" s="657"/>
      <c r="AXM15" s="657"/>
      <c r="AXN15" s="659"/>
      <c r="AXQ15" s="657"/>
      <c r="AXR15" s="657"/>
      <c r="AXS15" s="657"/>
      <c r="AXT15" s="657"/>
      <c r="AXU15" s="657"/>
      <c r="AXV15" s="657"/>
      <c r="AXW15" s="659"/>
      <c r="AXZ15" s="657"/>
      <c r="AYA15" s="657"/>
      <c r="AYB15" s="657"/>
      <c r="AYC15" s="657"/>
      <c r="AYD15" s="657"/>
      <c r="AYE15" s="657"/>
      <c r="AYF15" s="659"/>
      <c r="AYI15" s="657"/>
      <c r="AYJ15" s="657"/>
      <c r="AYK15" s="657"/>
      <c r="AYL15" s="657"/>
      <c r="AYM15" s="657"/>
      <c r="AYN15" s="657"/>
      <c r="AYO15" s="659"/>
      <c r="AYR15" s="657"/>
      <c r="AYS15" s="657"/>
      <c r="AYT15" s="657"/>
      <c r="AYU15" s="657"/>
      <c r="AYV15" s="657"/>
      <c r="AYW15" s="657"/>
      <c r="AYX15" s="659"/>
      <c r="AZA15" s="657"/>
      <c r="AZB15" s="657"/>
      <c r="AZC15" s="657"/>
      <c r="AZD15" s="657"/>
      <c r="AZE15" s="657"/>
      <c r="AZF15" s="657"/>
      <c r="AZG15" s="659"/>
      <c r="AZJ15" s="657"/>
      <c r="AZK15" s="657"/>
      <c r="AZL15" s="657"/>
      <c r="AZM15" s="657"/>
      <c r="AZN15" s="657"/>
      <c r="AZO15" s="657"/>
      <c r="AZP15" s="659"/>
      <c r="AZS15" s="657"/>
      <c r="AZT15" s="657"/>
      <c r="AZU15" s="657"/>
      <c r="AZV15" s="657"/>
      <c r="AZW15" s="657"/>
      <c r="AZX15" s="657"/>
      <c r="AZY15" s="659"/>
      <c r="BAB15" s="657"/>
      <c r="BAC15" s="657"/>
      <c r="BAD15" s="657"/>
      <c r="BAE15" s="657"/>
      <c r="BAF15" s="657"/>
      <c r="BAG15" s="657"/>
      <c r="BAH15" s="659"/>
      <c r="BAK15" s="657"/>
      <c r="BAL15" s="657"/>
      <c r="BAM15" s="657"/>
      <c r="BAN15" s="657"/>
      <c r="BAO15" s="657"/>
      <c r="BAP15" s="657"/>
      <c r="BAQ15" s="659"/>
      <c r="BAT15" s="657"/>
      <c r="BAU15" s="657"/>
      <c r="BAV15" s="657"/>
      <c r="BAW15" s="657"/>
      <c r="BAX15" s="657"/>
      <c r="BAY15" s="657"/>
      <c r="BAZ15" s="659"/>
      <c r="BBC15" s="657"/>
      <c r="BBD15" s="657"/>
      <c r="BBE15" s="657"/>
      <c r="BBF15" s="657"/>
      <c r="BBG15" s="657"/>
      <c r="BBH15" s="657"/>
      <c r="BBI15" s="659"/>
      <c r="BBL15" s="657"/>
      <c r="BBM15" s="657"/>
      <c r="BBN15" s="657"/>
      <c r="BBO15" s="657"/>
      <c r="BBP15" s="657"/>
      <c r="BBQ15" s="657"/>
      <c r="BBR15" s="659"/>
      <c r="BBU15" s="657"/>
      <c r="BBV15" s="657"/>
      <c r="BBW15" s="657"/>
      <c r="BBX15" s="657"/>
      <c r="BBY15" s="657"/>
      <c r="BBZ15" s="657"/>
      <c r="BCA15" s="659"/>
      <c r="BCD15" s="657"/>
      <c r="BCE15" s="657"/>
      <c r="BCF15" s="657"/>
      <c r="BCG15" s="657"/>
      <c r="BCH15" s="657"/>
      <c r="BCI15" s="657"/>
      <c r="BCJ15" s="659"/>
      <c r="BCM15" s="657"/>
      <c r="BCN15" s="657"/>
      <c r="BCO15" s="657"/>
      <c r="BCP15" s="657"/>
      <c r="BCQ15" s="657"/>
      <c r="BCR15" s="657"/>
      <c r="BCS15" s="659"/>
      <c r="BCV15" s="657"/>
      <c r="BCW15" s="657"/>
      <c r="BCX15" s="657"/>
      <c r="BCY15" s="657"/>
      <c r="BCZ15" s="657"/>
      <c r="BDA15" s="657"/>
      <c r="BDB15" s="659"/>
      <c r="BDE15" s="657"/>
      <c r="BDF15" s="657"/>
      <c r="BDG15" s="657"/>
      <c r="BDH15" s="657"/>
      <c r="BDI15" s="657"/>
      <c r="BDJ15" s="657"/>
      <c r="BDK15" s="659"/>
      <c r="BDN15" s="657"/>
      <c r="BDO15" s="657"/>
      <c r="BDP15" s="657"/>
      <c r="BDQ15" s="657"/>
      <c r="BDR15" s="657"/>
      <c r="BDS15" s="657"/>
      <c r="BDT15" s="659"/>
      <c r="BDW15" s="657"/>
      <c r="BDX15" s="657"/>
      <c r="BDY15" s="657"/>
      <c r="BDZ15" s="657"/>
      <c r="BEA15" s="657"/>
      <c r="BEB15" s="657"/>
      <c r="BEC15" s="659"/>
      <c r="BEF15" s="657"/>
      <c r="BEG15" s="657"/>
      <c r="BEH15" s="657"/>
      <c r="BEI15" s="657"/>
      <c r="BEJ15" s="657"/>
      <c r="BEK15" s="657"/>
      <c r="BEL15" s="659"/>
      <c r="BEO15" s="657"/>
      <c r="BEP15" s="657"/>
      <c r="BEQ15" s="657"/>
      <c r="BER15" s="657"/>
      <c r="BES15" s="657"/>
      <c r="BET15" s="657"/>
      <c r="BEU15" s="659"/>
      <c r="BEX15" s="657"/>
      <c r="BEY15" s="657"/>
      <c r="BEZ15" s="657"/>
      <c r="BFA15" s="657"/>
      <c r="BFB15" s="657"/>
      <c r="BFC15" s="657"/>
      <c r="BFD15" s="659"/>
      <c r="BFG15" s="657"/>
      <c r="BFH15" s="657"/>
      <c r="BFI15" s="657"/>
      <c r="BFJ15" s="657"/>
      <c r="BFK15" s="657"/>
      <c r="BFL15" s="657"/>
      <c r="BFM15" s="659"/>
      <c r="BFP15" s="657"/>
      <c r="BFQ15" s="657"/>
      <c r="BFR15" s="657"/>
      <c r="BFS15" s="657"/>
      <c r="BFT15" s="657"/>
      <c r="BFU15" s="657"/>
      <c r="BFV15" s="659"/>
      <c r="BFY15" s="657"/>
      <c r="BFZ15" s="657"/>
      <c r="BGA15" s="657"/>
      <c r="BGB15" s="657"/>
      <c r="BGC15" s="657"/>
      <c r="BGD15" s="657"/>
      <c r="BGE15" s="659"/>
      <c r="BGH15" s="657"/>
      <c r="BGI15" s="657"/>
      <c r="BGJ15" s="657"/>
      <c r="BGK15" s="657"/>
      <c r="BGL15" s="657"/>
      <c r="BGM15" s="657"/>
      <c r="BGN15" s="659"/>
      <c r="BGQ15" s="657"/>
      <c r="BGR15" s="657"/>
      <c r="BGS15" s="657"/>
      <c r="BGT15" s="657"/>
      <c r="BGU15" s="657"/>
      <c r="BGV15" s="657"/>
      <c r="BGW15" s="659"/>
      <c r="BGZ15" s="657"/>
      <c r="BHA15" s="657"/>
      <c r="BHB15" s="657"/>
      <c r="BHC15" s="657"/>
      <c r="BHD15" s="657"/>
      <c r="BHE15" s="657"/>
      <c r="BHF15" s="659"/>
      <c r="BHI15" s="657"/>
      <c r="BHJ15" s="657"/>
      <c r="BHK15" s="657"/>
      <c r="BHL15" s="657"/>
      <c r="BHM15" s="657"/>
      <c r="BHN15" s="657"/>
      <c r="BHO15" s="659"/>
      <c r="BHR15" s="657"/>
      <c r="BHS15" s="657"/>
      <c r="BHT15" s="657"/>
      <c r="BHU15" s="657"/>
      <c r="BHV15" s="657"/>
      <c r="BHW15" s="657"/>
      <c r="BHX15" s="659"/>
      <c r="BIA15" s="657"/>
      <c r="BIB15" s="657"/>
      <c r="BIC15" s="657"/>
      <c r="BID15" s="657"/>
      <c r="BIE15" s="657"/>
      <c r="BIF15" s="657"/>
      <c r="BIG15" s="659"/>
      <c r="BIJ15" s="657"/>
      <c r="BIK15" s="657"/>
      <c r="BIL15" s="657"/>
      <c r="BIM15" s="657"/>
      <c r="BIN15" s="657"/>
      <c r="BIO15" s="657"/>
      <c r="BIP15" s="659"/>
      <c r="BIS15" s="657"/>
      <c r="BIT15" s="657"/>
      <c r="BIU15" s="657"/>
      <c r="BIV15" s="657"/>
      <c r="BIW15" s="657"/>
      <c r="BIX15" s="657"/>
      <c r="BIY15" s="659"/>
      <c r="BJB15" s="657"/>
      <c r="BJC15" s="657"/>
      <c r="BJD15" s="657"/>
      <c r="BJE15" s="657"/>
      <c r="BJF15" s="657"/>
      <c r="BJG15" s="657"/>
      <c r="BJH15" s="659"/>
      <c r="BJK15" s="657"/>
      <c r="BJL15" s="657"/>
      <c r="BJM15" s="657"/>
      <c r="BJN15" s="657"/>
      <c r="BJO15" s="657"/>
      <c r="BJP15" s="657"/>
      <c r="BJQ15" s="659"/>
      <c r="BJT15" s="657"/>
      <c r="BJU15" s="657"/>
      <c r="BJV15" s="657"/>
      <c r="BJW15" s="657"/>
      <c r="BJX15" s="657"/>
      <c r="BJY15" s="657"/>
      <c r="BJZ15" s="659"/>
      <c r="BKC15" s="657"/>
      <c r="BKD15" s="657"/>
      <c r="BKE15" s="657"/>
      <c r="BKF15" s="657"/>
      <c r="BKG15" s="657"/>
      <c r="BKH15" s="657"/>
      <c r="BKI15" s="659"/>
      <c r="BKL15" s="657"/>
      <c r="BKM15" s="657"/>
      <c r="BKN15" s="657"/>
      <c r="BKO15" s="657"/>
      <c r="BKP15" s="657"/>
      <c r="BKQ15" s="657"/>
      <c r="BKR15" s="659"/>
      <c r="BKU15" s="657"/>
      <c r="BKV15" s="657"/>
      <c r="BKW15" s="657"/>
      <c r="BKX15" s="657"/>
      <c r="BKY15" s="657"/>
      <c r="BKZ15" s="657"/>
      <c r="BLA15" s="659"/>
      <c r="BLD15" s="657"/>
      <c r="BLE15" s="657"/>
      <c r="BLF15" s="657"/>
      <c r="BLG15" s="657"/>
      <c r="BLH15" s="657"/>
      <c r="BLI15" s="657"/>
      <c r="BLJ15" s="659"/>
      <c r="BLM15" s="657"/>
      <c r="BLN15" s="657"/>
      <c r="BLO15" s="657"/>
      <c r="BLP15" s="657"/>
      <c r="BLQ15" s="657"/>
      <c r="BLR15" s="657"/>
      <c r="BLS15" s="659"/>
      <c r="BLV15" s="657"/>
      <c r="BLW15" s="657"/>
      <c r="BLX15" s="657"/>
      <c r="BLY15" s="657"/>
      <c r="BLZ15" s="657"/>
      <c r="BMA15" s="657"/>
      <c r="BMB15" s="659"/>
      <c r="BME15" s="657"/>
      <c r="BMF15" s="657"/>
      <c r="BMG15" s="657"/>
      <c r="BMH15" s="657"/>
      <c r="BMI15" s="657"/>
      <c r="BMJ15" s="657"/>
      <c r="BMK15" s="659"/>
      <c r="BMN15" s="657"/>
      <c r="BMO15" s="657"/>
      <c r="BMP15" s="657"/>
      <c r="BMQ15" s="657"/>
      <c r="BMR15" s="657"/>
      <c r="BMS15" s="657"/>
      <c r="BMT15" s="659"/>
      <c r="BMW15" s="657"/>
      <c r="BMX15" s="657"/>
      <c r="BMY15" s="657"/>
      <c r="BMZ15" s="657"/>
      <c r="BNA15" s="657"/>
      <c r="BNB15" s="657"/>
      <c r="BNC15" s="659"/>
      <c r="BNF15" s="657"/>
      <c r="BNG15" s="657"/>
      <c r="BNH15" s="657"/>
      <c r="BNI15" s="657"/>
      <c r="BNJ15" s="657"/>
      <c r="BNK15" s="657"/>
      <c r="BNL15" s="659"/>
      <c r="BNO15" s="657"/>
      <c r="BNP15" s="657"/>
      <c r="BNQ15" s="657"/>
      <c r="BNR15" s="657"/>
      <c r="BNS15" s="657"/>
      <c r="BNT15" s="657"/>
      <c r="BNU15" s="659"/>
      <c r="BNX15" s="657"/>
      <c r="BNY15" s="657"/>
      <c r="BNZ15" s="657"/>
      <c r="BOA15" s="657"/>
      <c r="BOB15" s="657"/>
      <c r="BOC15" s="657"/>
      <c r="BOD15" s="659"/>
      <c r="BOG15" s="657"/>
      <c r="BOH15" s="657"/>
      <c r="BOI15" s="657"/>
      <c r="BOJ15" s="657"/>
      <c r="BOK15" s="657"/>
      <c r="BOL15" s="657"/>
      <c r="BOM15" s="659"/>
      <c r="BOP15" s="657"/>
      <c r="BOQ15" s="657"/>
      <c r="BOR15" s="657"/>
      <c r="BOS15" s="657"/>
      <c r="BOT15" s="657"/>
      <c r="BOU15" s="657"/>
      <c r="BOV15" s="659"/>
      <c r="BOY15" s="657"/>
      <c r="BOZ15" s="657"/>
      <c r="BPA15" s="657"/>
      <c r="BPB15" s="657"/>
      <c r="BPC15" s="657"/>
      <c r="BPD15" s="657"/>
      <c r="BPE15" s="659"/>
      <c r="BPH15" s="657"/>
      <c r="BPI15" s="657"/>
      <c r="BPJ15" s="657"/>
      <c r="BPK15" s="657"/>
      <c r="BPL15" s="657"/>
      <c r="BPM15" s="657"/>
      <c r="BPN15" s="659"/>
      <c r="BPQ15" s="657"/>
      <c r="BPR15" s="657"/>
      <c r="BPS15" s="657"/>
      <c r="BPT15" s="657"/>
      <c r="BPU15" s="657"/>
      <c r="BPV15" s="657"/>
      <c r="BPW15" s="659"/>
      <c r="BPZ15" s="657"/>
      <c r="BQA15" s="657"/>
      <c r="BQB15" s="657"/>
      <c r="BQC15" s="657"/>
      <c r="BQD15" s="657"/>
      <c r="BQE15" s="657"/>
      <c r="BQF15" s="659"/>
      <c r="BQI15" s="657"/>
      <c r="BQJ15" s="657"/>
      <c r="BQK15" s="657"/>
      <c r="BQL15" s="657"/>
      <c r="BQM15" s="657"/>
      <c r="BQN15" s="657"/>
      <c r="BQO15" s="659"/>
      <c r="BQR15" s="657"/>
      <c r="BQS15" s="657"/>
      <c r="BQT15" s="657"/>
      <c r="BQU15" s="657"/>
      <c r="BQV15" s="657"/>
      <c r="BQW15" s="657"/>
      <c r="BQX15" s="659"/>
      <c r="BRA15" s="657"/>
      <c r="BRB15" s="657"/>
      <c r="BRC15" s="657"/>
      <c r="BRD15" s="657"/>
      <c r="BRE15" s="657"/>
      <c r="BRF15" s="657"/>
      <c r="BRG15" s="659"/>
      <c r="BRJ15" s="657"/>
      <c r="BRK15" s="657"/>
      <c r="BRL15" s="657"/>
      <c r="BRM15" s="657"/>
      <c r="BRN15" s="657"/>
      <c r="BRO15" s="657"/>
      <c r="BRP15" s="659"/>
      <c r="BRS15" s="657"/>
      <c r="BRT15" s="657"/>
      <c r="BRU15" s="657"/>
      <c r="BRV15" s="657"/>
      <c r="BRW15" s="657"/>
      <c r="BRX15" s="657"/>
      <c r="BRY15" s="659"/>
      <c r="BSB15" s="657"/>
      <c r="BSC15" s="657"/>
      <c r="BSD15" s="657"/>
      <c r="BSE15" s="657"/>
      <c r="BSF15" s="657"/>
      <c r="BSG15" s="657"/>
      <c r="BSH15" s="659"/>
      <c r="BSK15" s="657"/>
      <c r="BSL15" s="657"/>
      <c r="BSM15" s="657"/>
      <c r="BSN15" s="657"/>
      <c r="BSO15" s="657"/>
      <c r="BSP15" s="657"/>
      <c r="BSQ15" s="659"/>
      <c r="BST15" s="657"/>
      <c r="BSU15" s="657"/>
      <c r="BSV15" s="657"/>
      <c r="BSW15" s="657"/>
      <c r="BSX15" s="657"/>
      <c r="BSY15" s="657"/>
      <c r="BSZ15" s="659"/>
      <c r="BTC15" s="657"/>
      <c r="BTD15" s="657"/>
      <c r="BTE15" s="657"/>
      <c r="BTF15" s="657"/>
      <c r="BTG15" s="657"/>
      <c r="BTH15" s="657"/>
      <c r="BTI15" s="659"/>
      <c r="BTL15" s="657"/>
      <c r="BTM15" s="657"/>
      <c r="BTN15" s="657"/>
      <c r="BTO15" s="657"/>
      <c r="BTP15" s="657"/>
      <c r="BTQ15" s="657"/>
      <c r="BTR15" s="659"/>
      <c r="BTU15" s="657"/>
      <c r="BTV15" s="657"/>
      <c r="BTW15" s="657"/>
      <c r="BTX15" s="657"/>
      <c r="BTY15" s="657"/>
      <c r="BTZ15" s="657"/>
      <c r="BUA15" s="659"/>
      <c r="BUD15" s="657"/>
      <c r="BUE15" s="657"/>
      <c r="BUF15" s="657"/>
      <c r="BUG15" s="657"/>
      <c r="BUH15" s="657"/>
      <c r="BUI15" s="657"/>
      <c r="BUJ15" s="659"/>
      <c r="BUM15" s="657"/>
      <c r="BUN15" s="657"/>
      <c r="BUO15" s="657"/>
      <c r="BUP15" s="657"/>
      <c r="BUQ15" s="657"/>
      <c r="BUR15" s="657"/>
      <c r="BUS15" s="659"/>
      <c r="BUV15" s="657"/>
      <c r="BUW15" s="657"/>
      <c r="BUX15" s="657"/>
      <c r="BUY15" s="657"/>
      <c r="BUZ15" s="657"/>
      <c r="BVA15" s="657"/>
      <c r="BVB15" s="659"/>
      <c r="BVE15" s="657"/>
      <c r="BVF15" s="657"/>
      <c r="BVG15" s="657"/>
      <c r="BVH15" s="657"/>
      <c r="BVI15" s="657"/>
      <c r="BVJ15" s="657"/>
      <c r="BVK15" s="659"/>
      <c r="BVN15" s="657"/>
      <c r="BVO15" s="657"/>
      <c r="BVP15" s="657"/>
      <c r="BVQ15" s="657"/>
      <c r="BVR15" s="657"/>
      <c r="BVS15" s="657"/>
      <c r="BVT15" s="659"/>
      <c r="BVW15" s="657"/>
      <c r="BVX15" s="657"/>
      <c r="BVY15" s="657"/>
      <c r="BVZ15" s="657"/>
      <c r="BWA15" s="657"/>
      <c r="BWB15" s="657"/>
      <c r="BWC15" s="659"/>
      <c r="BWF15" s="657"/>
      <c r="BWG15" s="657"/>
      <c r="BWH15" s="657"/>
      <c r="BWI15" s="657"/>
      <c r="BWJ15" s="657"/>
      <c r="BWK15" s="657"/>
      <c r="BWL15" s="659"/>
      <c r="BWO15" s="657"/>
      <c r="BWP15" s="657"/>
      <c r="BWQ15" s="657"/>
      <c r="BWR15" s="657"/>
      <c r="BWS15" s="657"/>
      <c r="BWT15" s="657"/>
      <c r="BWU15" s="659"/>
      <c r="BWX15" s="657"/>
      <c r="BWY15" s="657"/>
      <c r="BWZ15" s="657"/>
      <c r="BXA15" s="657"/>
      <c r="BXB15" s="657"/>
      <c r="BXC15" s="657"/>
      <c r="BXD15" s="659"/>
      <c r="BXG15" s="657"/>
      <c r="BXH15" s="657"/>
      <c r="BXI15" s="657"/>
      <c r="BXJ15" s="657"/>
      <c r="BXK15" s="657"/>
      <c r="BXL15" s="657"/>
      <c r="BXM15" s="659"/>
      <c r="BXP15" s="657"/>
      <c r="BXQ15" s="657"/>
      <c r="BXR15" s="657"/>
      <c r="BXS15" s="657"/>
      <c r="BXT15" s="657"/>
      <c r="BXU15" s="657"/>
      <c r="BXV15" s="659"/>
      <c r="BXY15" s="657"/>
      <c r="BXZ15" s="657"/>
      <c r="BYA15" s="657"/>
      <c r="BYB15" s="657"/>
      <c r="BYC15" s="657"/>
      <c r="BYD15" s="657"/>
      <c r="BYE15" s="659"/>
      <c r="BYH15" s="657"/>
      <c r="BYI15" s="657"/>
      <c r="BYJ15" s="657"/>
      <c r="BYK15" s="657"/>
      <c r="BYL15" s="657"/>
      <c r="BYM15" s="657"/>
      <c r="BYN15" s="659"/>
      <c r="BYQ15" s="657"/>
      <c r="BYR15" s="657"/>
      <c r="BYS15" s="657"/>
      <c r="BYT15" s="657"/>
      <c r="BYU15" s="657"/>
      <c r="BYV15" s="657"/>
      <c r="BYW15" s="659"/>
      <c r="BYZ15" s="657"/>
      <c r="BZA15" s="657"/>
      <c r="BZB15" s="657"/>
      <c r="BZC15" s="657"/>
      <c r="BZD15" s="657"/>
      <c r="BZE15" s="657"/>
      <c r="BZF15" s="659"/>
      <c r="BZI15" s="657"/>
      <c r="BZJ15" s="657"/>
      <c r="BZK15" s="657"/>
      <c r="BZL15" s="657"/>
      <c r="BZM15" s="657"/>
      <c r="BZN15" s="657"/>
      <c r="BZO15" s="659"/>
      <c r="BZR15" s="657"/>
      <c r="BZS15" s="657"/>
      <c r="BZT15" s="657"/>
      <c r="BZU15" s="657"/>
      <c r="BZV15" s="657"/>
      <c r="BZW15" s="657"/>
      <c r="BZX15" s="659"/>
      <c r="CAA15" s="657"/>
      <c r="CAB15" s="657"/>
      <c r="CAC15" s="657"/>
      <c r="CAD15" s="657"/>
      <c r="CAE15" s="657"/>
      <c r="CAF15" s="657"/>
      <c r="CAG15" s="659"/>
      <c r="CAJ15" s="657"/>
      <c r="CAK15" s="657"/>
      <c r="CAL15" s="657"/>
      <c r="CAM15" s="657"/>
      <c r="CAN15" s="657"/>
      <c r="CAO15" s="657"/>
      <c r="CAP15" s="659"/>
      <c r="CAS15" s="657"/>
      <c r="CAT15" s="657"/>
      <c r="CAU15" s="657"/>
      <c r="CAV15" s="657"/>
      <c r="CAW15" s="657"/>
      <c r="CAX15" s="657"/>
      <c r="CAY15" s="659"/>
      <c r="CBB15" s="657"/>
      <c r="CBC15" s="657"/>
      <c r="CBD15" s="657"/>
      <c r="CBE15" s="657"/>
      <c r="CBF15" s="657"/>
      <c r="CBG15" s="657"/>
      <c r="CBH15" s="659"/>
      <c r="CBK15" s="657"/>
      <c r="CBL15" s="657"/>
      <c r="CBM15" s="657"/>
      <c r="CBN15" s="657"/>
      <c r="CBO15" s="657"/>
      <c r="CBP15" s="657"/>
      <c r="CBQ15" s="659"/>
      <c r="CBT15" s="657"/>
      <c r="CBU15" s="657"/>
      <c r="CBV15" s="657"/>
      <c r="CBW15" s="657"/>
      <c r="CBX15" s="657"/>
      <c r="CBY15" s="657"/>
      <c r="CBZ15" s="659"/>
      <c r="CCC15" s="657"/>
      <c r="CCD15" s="657"/>
      <c r="CCE15" s="657"/>
      <c r="CCF15" s="657"/>
      <c r="CCG15" s="657"/>
      <c r="CCH15" s="657"/>
      <c r="CCI15" s="659"/>
      <c r="CCL15" s="657"/>
      <c r="CCM15" s="657"/>
      <c r="CCN15" s="657"/>
      <c r="CCO15" s="657"/>
      <c r="CCP15" s="657"/>
      <c r="CCQ15" s="657"/>
      <c r="CCR15" s="659"/>
      <c r="CCU15" s="657"/>
      <c r="CCV15" s="657"/>
      <c r="CCW15" s="657"/>
      <c r="CCX15" s="657"/>
      <c r="CCY15" s="657"/>
      <c r="CCZ15" s="657"/>
      <c r="CDA15" s="659"/>
      <c r="CDD15" s="657"/>
      <c r="CDE15" s="657"/>
      <c r="CDF15" s="657"/>
      <c r="CDG15" s="657"/>
      <c r="CDH15" s="657"/>
      <c r="CDI15" s="657"/>
      <c r="CDJ15" s="659"/>
      <c r="CDM15" s="657"/>
      <c r="CDN15" s="657"/>
      <c r="CDO15" s="657"/>
      <c r="CDP15" s="657"/>
      <c r="CDQ15" s="657"/>
      <c r="CDR15" s="657"/>
      <c r="CDS15" s="659"/>
      <c r="CDV15" s="657"/>
      <c r="CDW15" s="657"/>
      <c r="CDX15" s="657"/>
      <c r="CDY15" s="657"/>
      <c r="CDZ15" s="657"/>
      <c r="CEA15" s="657"/>
      <c r="CEB15" s="659"/>
      <c r="CEE15" s="657"/>
      <c r="CEF15" s="657"/>
      <c r="CEG15" s="657"/>
      <c r="CEH15" s="657"/>
      <c r="CEI15" s="657"/>
      <c r="CEJ15" s="657"/>
      <c r="CEK15" s="659"/>
      <c r="CEN15" s="657"/>
      <c r="CEO15" s="657"/>
      <c r="CEP15" s="657"/>
      <c r="CEQ15" s="657"/>
      <c r="CER15" s="657"/>
      <c r="CES15" s="657"/>
      <c r="CET15" s="659"/>
      <c r="CEW15" s="657"/>
      <c r="CEX15" s="657"/>
      <c r="CEY15" s="657"/>
      <c r="CEZ15" s="657"/>
      <c r="CFA15" s="657"/>
      <c r="CFB15" s="657"/>
      <c r="CFC15" s="659"/>
      <c r="CFF15" s="657"/>
      <c r="CFG15" s="657"/>
      <c r="CFH15" s="657"/>
      <c r="CFI15" s="657"/>
      <c r="CFJ15" s="657"/>
      <c r="CFK15" s="657"/>
      <c r="CFL15" s="659"/>
      <c r="CFO15" s="657"/>
      <c r="CFP15" s="657"/>
      <c r="CFQ15" s="657"/>
      <c r="CFR15" s="657"/>
      <c r="CFS15" s="657"/>
      <c r="CFT15" s="657"/>
      <c r="CFU15" s="659"/>
      <c r="CFX15" s="657"/>
      <c r="CFY15" s="657"/>
      <c r="CFZ15" s="657"/>
      <c r="CGA15" s="657"/>
      <c r="CGB15" s="657"/>
      <c r="CGC15" s="657"/>
      <c r="CGD15" s="659"/>
      <c r="CGG15" s="657"/>
      <c r="CGH15" s="657"/>
      <c r="CGI15" s="657"/>
      <c r="CGJ15" s="657"/>
      <c r="CGK15" s="657"/>
      <c r="CGL15" s="657"/>
      <c r="CGM15" s="659"/>
      <c r="CGP15" s="657"/>
      <c r="CGQ15" s="657"/>
      <c r="CGR15" s="657"/>
      <c r="CGS15" s="657"/>
      <c r="CGT15" s="657"/>
      <c r="CGU15" s="657"/>
      <c r="CGV15" s="659"/>
      <c r="CGY15" s="657"/>
      <c r="CGZ15" s="657"/>
      <c r="CHA15" s="657"/>
      <c r="CHB15" s="657"/>
      <c r="CHC15" s="657"/>
      <c r="CHD15" s="657"/>
      <c r="CHE15" s="659"/>
      <c r="CHH15" s="657"/>
      <c r="CHI15" s="657"/>
      <c r="CHJ15" s="657"/>
      <c r="CHK15" s="657"/>
      <c r="CHL15" s="657"/>
      <c r="CHM15" s="657"/>
      <c r="CHN15" s="659"/>
      <c r="CHQ15" s="657"/>
      <c r="CHR15" s="657"/>
      <c r="CHS15" s="657"/>
      <c r="CHT15" s="657"/>
      <c r="CHU15" s="657"/>
      <c r="CHV15" s="657"/>
      <c r="CHW15" s="659"/>
      <c r="CHZ15" s="657"/>
      <c r="CIA15" s="657"/>
      <c r="CIB15" s="657"/>
      <c r="CIC15" s="657"/>
      <c r="CID15" s="657"/>
      <c r="CIE15" s="657"/>
      <c r="CIF15" s="659"/>
      <c r="CII15" s="657"/>
      <c r="CIJ15" s="657"/>
      <c r="CIK15" s="657"/>
      <c r="CIL15" s="657"/>
      <c r="CIM15" s="657"/>
      <c r="CIN15" s="657"/>
      <c r="CIO15" s="659"/>
      <c r="CIR15" s="657"/>
      <c r="CIS15" s="657"/>
      <c r="CIT15" s="657"/>
      <c r="CIU15" s="657"/>
      <c r="CIV15" s="657"/>
      <c r="CIW15" s="657"/>
      <c r="CIX15" s="659"/>
      <c r="CJA15" s="657"/>
      <c r="CJB15" s="657"/>
      <c r="CJC15" s="657"/>
      <c r="CJD15" s="657"/>
      <c r="CJE15" s="657"/>
      <c r="CJF15" s="657"/>
      <c r="CJG15" s="659"/>
      <c r="CJJ15" s="657"/>
      <c r="CJK15" s="657"/>
      <c r="CJL15" s="657"/>
      <c r="CJM15" s="657"/>
      <c r="CJN15" s="657"/>
      <c r="CJO15" s="657"/>
      <c r="CJP15" s="659"/>
      <c r="CJS15" s="657"/>
      <c r="CJT15" s="657"/>
      <c r="CJU15" s="657"/>
      <c r="CJV15" s="657"/>
      <c r="CJW15" s="657"/>
      <c r="CJX15" s="657"/>
      <c r="CJY15" s="659"/>
      <c r="CKB15" s="657"/>
      <c r="CKC15" s="657"/>
      <c r="CKD15" s="657"/>
      <c r="CKE15" s="657"/>
      <c r="CKF15" s="657"/>
      <c r="CKG15" s="657"/>
      <c r="CKH15" s="659"/>
      <c r="CKK15" s="657"/>
      <c r="CKL15" s="657"/>
      <c r="CKM15" s="657"/>
      <c r="CKN15" s="657"/>
      <c r="CKO15" s="657"/>
      <c r="CKP15" s="657"/>
      <c r="CKQ15" s="659"/>
      <c r="CKT15" s="657"/>
      <c r="CKU15" s="657"/>
      <c r="CKV15" s="657"/>
      <c r="CKW15" s="657"/>
      <c r="CKX15" s="657"/>
      <c r="CKY15" s="657"/>
      <c r="CKZ15" s="659"/>
      <c r="CLC15" s="657"/>
      <c r="CLD15" s="657"/>
      <c r="CLE15" s="657"/>
      <c r="CLF15" s="657"/>
      <c r="CLG15" s="657"/>
      <c r="CLH15" s="657"/>
      <c r="CLI15" s="659"/>
      <c r="CLL15" s="657"/>
      <c r="CLM15" s="657"/>
      <c r="CLN15" s="657"/>
      <c r="CLO15" s="657"/>
      <c r="CLP15" s="657"/>
      <c r="CLQ15" s="657"/>
      <c r="CLR15" s="659"/>
      <c r="CLU15" s="657"/>
      <c r="CLV15" s="657"/>
      <c r="CLW15" s="657"/>
      <c r="CLX15" s="657"/>
      <c r="CLY15" s="657"/>
      <c r="CLZ15" s="657"/>
      <c r="CMA15" s="659"/>
      <c r="CMD15" s="657"/>
      <c r="CME15" s="657"/>
      <c r="CMF15" s="657"/>
      <c r="CMG15" s="657"/>
      <c r="CMH15" s="657"/>
      <c r="CMI15" s="657"/>
      <c r="CMJ15" s="659"/>
      <c r="CMM15" s="657"/>
      <c r="CMN15" s="657"/>
      <c r="CMO15" s="657"/>
      <c r="CMP15" s="657"/>
      <c r="CMQ15" s="657"/>
      <c r="CMR15" s="657"/>
      <c r="CMS15" s="659"/>
      <c r="CMV15" s="657"/>
      <c r="CMW15" s="657"/>
      <c r="CMX15" s="657"/>
      <c r="CMY15" s="657"/>
      <c r="CMZ15" s="657"/>
      <c r="CNA15" s="657"/>
      <c r="CNB15" s="659"/>
      <c r="CNE15" s="657"/>
      <c r="CNF15" s="657"/>
      <c r="CNG15" s="657"/>
      <c r="CNH15" s="657"/>
      <c r="CNI15" s="657"/>
      <c r="CNJ15" s="657"/>
      <c r="CNK15" s="659"/>
      <c r="CNN15" s="657"/>
      <c r="CNO15" s="657"/>
      <c r="CNP15" s="657"/>
      <c r="CNQ15" s="657"/>
      <c r="CNR15" s="657"/>
      <c r="CNS15" s="657"/>
      <c r="CNT15" s="659"/>
      <c r="CNW15" s="657"/>
      <c r="CNX15" s="657"/>
      <c r="CNY15" s="657"/>
      <c r="CNZ15" s="657"/>
      <c r="COA15" s="657"/>
      <c r="COB15" s="657"/>
      <c r="COC15" s="659"/>
      <c r="COF15" s="657"/>
      <c r="COG15" s="657"/>
      <c r="COH15" s="657"/>
      <c r="COI15" s="657"/>
      <c r="COJ15" s="657"/>
      <c r="COK15" s="657"/>
      <c r="COL15" s="659"/>
      <c r="COO15" s="657"/>
      <c r="COP15" s="657"/>
      <c r="COQ15" s="657"/>
      <c r="COR15" s="657"/>
      <c r="COS15" s="657"/>
      <c r="COT15" s="657"/>
      <c r="COU15" s="659"/>
      <c r="COX15" s="657"/>
      <c r="COY15" s="657"/>
      <c r="COZ15" s="657"/>
      <c r="CPA15" s="657"/>
      <c r="CPB15" s="657"/>
      <c r="CPC15" s="657"/>
      <c r="CPD15" s="659"/>
      <c r="CPG15" s="657"/>
      <c r="CPH15" s="657"/>
      <c r="CPI15" s="657"/>
      <c r="CPJ15" s="657"/>
      <c r="CPK15" s="657"/>
      <c r="CPL15" s="657"/>
      <c r="CPM15" s="659"/>
      <c r="CPP15" s="657"/>
      <c r="CPQ15" s="657"/>
      <c r="CPR15" s="657"/>
      <c r="CPS15" s="657"/>
      <c r="CPT15" s="657"/>
      <c r="CPU15" s="657"/>
      <c r="CPV15" s="659"/>
      <c r="CPY15" s="657"/>
      <c r="CPZ15" s="657"/>
      <c r="CQA15" s="657"/>
      <c r="CQB15" s="657"/>
      <c r="CQC15" s="657"/>
      <c r="CQD15" s="657"/>
      <c r="CQE15" s="659"/>
      <c r="CQH15" s="657"/>
      <c r="CQI15" s="657"/>
      <c r="CQJ15" s="657"/>
      <c r="CQK15" s="657"/>
      <c r="CQL15" s="657"/>
      <c r="CQM15" s="657"/>
      <c r="CQN15" s="659"/>
      <c r="CQQ15" s="657"/>
      <c r="CQR15" s="657"/>
      <c r="CQS15" s="657"/>
      <c r="CQT15" s="657"/>
      <c r="CQU15" s="657"/>
      <c r="CQV15" s="657"/>
      <c r="CQW15" s="659"/>
      <c r="CQZ15" s="657"/>
      <c r="CRA15" s="657"/>
      <c r="CRB15" s="657"/>
      <c r="CRC15" s="657"/>
      <c r="CRD15" s="657"/>
      <c r="CRE15" s="657"/>
      <c r="CRF15" s="659"/>
      <c r="CRI15" s="657"/>
      <c r="CRJ15" s="657"/>
      <c r="CRK15" s="657"/>
      <c r="CRL15" s="657"/>
      <c r="CRM15" s="657"/>
      <c r="CRN15" s="657"/>
      <c r="CRO15" s="659"/>
      <c r="CRR15" s="657"/>
      <c r="CRS15" s="657"/>
      <c r="CRT15" s="657"/>
      <c r="CRU15" s="657"/>
      <c r="CRV15" s="657"/>
      <c r="CRW15" s="657"/>
      <c r="CRX15" s="659"/>
      <c r="CSA15" s="657"/>
      <c r="CSB15" s="657"/>
      <c r="CSC15" s="657"/>
      <c r="CSD15" s="657"/>
      <c r="CSE15" s="657"/>
      <c r="CSF15" s="657"/>
      <c r="CSG15" s="659"/>
      <c r="CSJ15" s="657"/>
      <c r="CSK15" s="657"/>
      <c r="CSL15" s="657"/>
      <c r="CSM15" s="657"/>
      <c r="CSN15" s="657"/>
      <c r="CSO15" s="657"/>
      <c r="CSP15" s="659"/>
      <c r="CSS15" s="657"/>
      <c r="CST15" s="657"/>
      <c r="CSU15" s="657"/>
      <c r="CSV15" s="657"/>
      <c r="CSW15" s="657"/>
      <c r="CSX15" s="657"/>
      <c r="CSY15" s="659"/>
      <c r="CTB15" s="657"/>
      <c r="CTC15" s="657"/>
      <c r="CTD15" s="657"/>
      <c r="CTE15" s="657"/>
      <c r="CTF15" s="657"/>
      <c r="CTG15" s="657"/>
      <c r="CTH15" s="659"/>
      <c r="CTK15" s="657"/>
      <c r="CTL15" s="657"/>
      <c r="CTM15" s="657"/>
      <c r="CTN15" s="657"/>
      <c r="CTO15" s="657"/>
      <c r="CTP15" s="657"/>
      <c r="CTQ15" s="659"/>
      <c r="CTT15" s="657"/>
      <c r="CTU15" s="657"/>
      <c r="CTV15" s="657"/>
      <c r="CTW15" s="657"/>
      <c r="CTX15" s="657"/>
      <c r="CTY15" s="657"/>
      <c r="CTZ15" s="659"/>
      <c r="CUC15" s="657"/>
      <c r="CUD15" s="657"/>
      <c r="CUE15" s="657"/>
      <c r="CUF15" s="657"/>
      <c r="CUG15" s="657"/>
      <c r="CUH15" s="657"/>
      <c r="CUI15" s="659"/>
      <c r="CUL15" s="657"/>
      <c r="CUM15" s="657"/>
      <c r="CUN15" s="657"/>
      <c r="CUO15" s="657"/>
      <c r="CUP15" s="657"/>
      <c r="CUQ15" s="657"/>
      <c r="CUR15" s="659"/>
      <c r="CUU15" s="657"/>
      <c r="CUV15" s="657"/>
      <c r="CUW15" s="657"/>
      <c r="CUX15" s="657"/>
      <c r="CUY15" s="657"/>
      <c r="CUZ15" s="657"/>
      <c r="CVA15" s="659"/>
      <c r="CVD15" s="657"/>
      <c r="CVE15" s="657"/>
      <c r="CVF15" s="657"/>
      <c r="CVG15" s="657"/>
      <c r="CVH15" s="657"/>
      <c r="CVI15" s="657"/>
      <c r="CVJ15" s="659"/>
      <c r="CVM15" s="657"/>
      <c r="CVN15" s="657"/>
      <c r="CVO15" s="657"/>
      <c r="CVP15" s="657"/>
      <c r="CVQ15" s="657"/>
      <c r="CVR15" s="657"/>
      <c r="CVS15" s="659"/>
      <c r="CVV15" s="657"/>
      <c r="CVW15" s="657"/>
      <c r="CVX15" s="657"/>
      <c r="CVY15" s="657"/>
      <c r="CVZ15" s="657"/>
      <c r="CWA15" s="657"/>
      <c r="CWB15" s="659"/>
      <c r="CWE15" s="657"/>
      <c r="CWF15" s="657"/>
      <c r="CWG15" s="657"/>
      <c r="CWH15" s="657"/>
      <c r="CWI15" s="657"/>
      <c r="CWJ15" s="657"/>
      <c r="CWK15" s="659"/>
      <c r="CWN15" s="657"/>
      <c r="CWO15" s="657"/>
      <c r="CWP15" s="657"/>
      <c r="CWQ15" s="657"/>
      <c r="CWR15" s="657"/>
      <c r="CWS15" s="657"/>
      <c r="CWT15" s="659"/>
      <c r="CWW15" s="657"/>
      <c r="CWX15" s="657"/>
      <c r="CWY15" s="657"/>
      <c r="CWZ15" s="657"/>
      <c r="CXA15" s="657"/>
      <c r="CXB15" s="657"/>
      <c r="CXC15" s="659"/>
      <c r="CXF15" s="657"/>
      <c r="CXG15" s="657"/>
      <c r="CXH15" s="657"/>
      <c r="CXI15" s="657"/>
      <c r="CXJ15" s="657"/>
      <c r="CXK15" s="657"/>
      <c r="CXL15" s="659"/>
      <c r="CXO15" s="657"/>
      <c r="CXP15" s="657"/>
      <c r="CXQ15" s="657"/>
      <c r="CXR15" s="657"/>
      <c r="CXS15" s="657"/>
      <c r="CXT15" s="657"/>
      <c r="CXU15" s="659"/>
      <c r="CXX15" s="657"/>
      <c r="CXY15" s="657"/>
      <c r="CXZ15" s="657"/>
      <c r="CYA15" s="657"/>
      <c r="CYB15" s="657"/>
      <c r="CYC15" s="657"/>
      <c r="CYD15" s="659"/>
      <c r="CYG15" s="657"/>
      <c r="CYH15" s="657"/>
      <c r="CYI15" s="657"/>
      <c r="CYJ15" s="657"/>
      <c r="CYK15" s="657"/>
      <c r="CYL15" s="657"/>
      <c r="CYM15" s="659"/>
      <c r="CYP15" s="657"/>
      <c r="CYQ15" s="657"/>
      <c r="CYR15" s="657"/>
      <c r="CYS15" s="657"/>
      <c r="CYT15" s="657"/>
      <c r="CYU15" s="657"/>
      <c r="CYV15" s="659"/>
      <c r="CYY15" s="657"/>
      <c r="CYZ15" s="657"/>
      <c r="CZA15" s="657"/>
      <c r="CZB15" s="657"/>
      <c r="CZC15" s="657"/>
      <c r="CZD15" s="657"/>
      <c r="CZE15" s="659"/>
      <c r="CZH15" s="657"/>
      <c r="CZI15" s="657"/>
      <c r="CZJ15" s="657"/>
      <c r="CZK15" s="657"/>
      <c r="CZL15" s="657"/>
      <c r="CZM15" s="657"/>
      <c r="CZN15" s="659"/>
      <c r="CZQ15" s="657"/>
      <c r="CZR15" s="657"/>
      <c r="CZS15" s="657"/>
      <c r="CZT15" s="657"/>
      <c r="CZU15" s="657"/>
      <c r="CZV15" s="657"/>
      <c r="CZW15" s="659"/>
      <c r="CZZ15" s="657"/>
      <c r="DAA15" s="657"/>
      <c r="DAB15" s="657"/>
      <c r="DAC15" s="657"/>
      <c r="DAD15" s="657"/>
      <c r="DAE15" s="657"/>
      <c r="DAF15" s="659"/>
      <c r="DAI15" s="657"/>
      <c r="DAJ15" s="657"/>
      <c r="DAK15" s="657"/>
      <c r="DAL15" s="657"/>
      <c r="DAM15" s="657"/>
      <c r="DAN15" s="657"/>
      <c r="DAO15" s="659"/>
      <c r="DAR15" s="657"/>
      <c r="DAS15" s="657"/>
      <c r="DAT15" s="657"/>
      <c r="DAU15" s="657"/>
      <c r="DAV15" s="657"/>
      <c r="DAW15" s="657"/>
      <c r="DAX15" s="659"/>
      <c r="DBA15" s="657"/>
      <c r="DBB15" s="657"/>
      <c r="DBC15" s="657"/>
      <c r="DBD15" s="657"/>
      <c r="DBE15" s="657"/>
      <c r="DBF15" s="657"/>
      <c r="DBG15" s="659"/>
      <c r="DBJ15" s="657"/>
      <c r="DBK15" s="657"/>
      <c r="DBL15" s="657"/>
      <c r="DBM15" s="657"/>
      <c r="DBN15" s="657"/>
      <c r="DBO15" s="657"/>
      <c r="DBP15" s="659"/>
      <c r="DBS15" s="657"/>
      <c r="DBT15" s="657"/>
      <c r="DBU15" s="657"/>
      <c r="DBV15" s="657"/>
      <c r="DBW15" s="657"/>
      <c r="DBX15" s="657"/>
      <c r="DBY15" s="659"/>
      <c r="DCB15" s="657"/>
      <c r="DCC15" s="657"/>
      <c r="DCD15" s="657"/>
      <c r="DCE15" s="657"/>
      <c r="DCF15" s="657"/>
      <c r="DCG15" s="657"/>
      <c r="DCH15" s="659"/>
      <c r="DCK15" s="657"/>
      <c r="DCL15" s="657"/>
      <c r="DCM15" s="657"/>
      <c r="DCN15" s="657"/>
      <c r="DCO15" s="657"/>
      <c r="DCP15" s="657"/>
      <c r="DCQ15" s="659"/>
      <c r="DCT15" s="657"/>
      <c r="DCU15" s="657"/>
      <c r="DCV15" s="657"/>
      <c r="DCW15" s="657"/>
      <c r="DCX15" s="657"/>
      <c r="DCY15" s="657"/>
      <c r="DCZ15" s="659"/>
      <c r="DDC15" s="657"/>
      <c r="DDD15" s="657"/>
      <c r="DDE15" s="657"/>
      <c r="DDF15" s="657"/>
      <c r="DDG15" s="657"/>
      <c r="DDH15" s="657"/>
      <c r="DDI15" s="659"/>
      <c r="DDL15" s="657"/>
      <c r="DDM15" s="657"/>
      <c r="DDN15" s="657"/>
      <c r="DDO15" s="657"/>
      <c r="DDP15" s="657"/>
      <c r="DDQ15" s="657"/>
      <c r="DDR15" s="659"/>
      <c r="DDU15" s="657"/>
      <c r="DDV15" s="657"/>
      <c r="DDW15" s="657"/>
      <c r="DDX15" s="657"/>
      <c r="DDY15" s="657"/>
      <c r="DDZ15" s="657"/>
      <c r="DEA15" s="659"/>
      <c r="DED15" s="657"/>
      <c r="DEE15" s="657"/>
      <c r="DEF15" s="657"/>
      <c r="DEG15" s="657"/>
      <c r="DEH15" s="657"/>
      <c r="DEI15" s="657"/>
      <c r="DEJ15" s="659"/>
      <c r="DEM15" s="657"/>
      <c r="DEN15" s="657"/>
      <c r="DEO15" s="657"/>
      <c r="DEP15" s="657"/>
      <c r="DEQ15" s="657"/>
      <c r="DER15" s="657"/>
      <c r="DES15" s="659"/>
      <c r="DEV15" s="657"/>
      <c r="DEW15" s="657"/>
      <c r="DEX15" s="657"/>
      <c r="DEY15" s="657"/>
      <c r="DEZ15" s="657"/>
      <c r="DFA15" s="657"/>
      <c r="DFB15" s="659"/>
      <c r="DFE15" s="657"/>
      <c r="DFF15" s="657"/>
      <c r="DFG15" s="657"/>
      <c r="DFH15" s="657"/>
      <c r="DFI15" s="657"/>
      <c r="DFJ15" s="657"/>
      <c r="DFK15" s="659"/>
      <c r="DFN15" s="657"/>
      <c r="DFO15" s="657"/>
      <c r="DFP15" s="657"/>
      <c r="DFQ15" s="657"/>
      <c r="DFR15" s="657"/>
      <c r="DFS15" s="657"/>
      <c r="DFT15" s="659"/>
      <c r="DFW15" s="657"/>
      <c r="DFX15" s="657"/>
      <c r="DFY15" s="657"/>
      <c r="DFZ15" s="657"/>
      <c r="DGA15" s="657"/>
      <c r="DGB15" s="657"/>
      <c r="DGC15" s="659"/>
      <c r="DGF15" s="657"/>
      <c r="DGG15" s="657"/>
      <c r="DGH15" s="657"/>
      <c r="DGI15" s="657"/>
      <c r="DGJ15" s="657"/>
      <c r="DGK15" s="657"/>
      <c r="DGL15" s="659"/>
      <c r="DGO15" s="657"/>
      <c r="DGP15" s="657"/>
      <c r="DGQ15" s="657"/>
      <c r="DGR15" s="657"/>
      <c r="DGS15" s="657"/>
      <c r="DGT15" s="657"/>
      <c r="DGU15" s="659"/>
      <c r="DGX15" s="657"/>
      <c r="DGY15" s="657"/>
      <c r="DGZ15" s="657"/>
      <c r="DHA15" s="657"/>
      <c r="DHB15" s="657"/>
      <c r="DHC15" s="657"/>
      <c r="DHD15" s="659"/>
      <c r="DHG15" s="657"/>
      <c r="DHH15" s="657"/>
      <c r="DHI15" s="657"/>
      <c r="DHJ15" s="657"/>
      <c r="DHK15" s="657"/>
      <c r="DHL15" s="657"/>
      <c r="DHM15" s="659"/>
      <c r="DHP15" s="657"/>
      <c r="DHQ15" s="657"/>
      <c r="DHR15" s="657"/>
      <c r="DHS15" s="657"/>
      <c r="DHT15" s="657"/>
      <c r="DHU15" s="657"/>
      <c r="DHV15" s="659"/>
      <c r="DHY15" s="657"/>
      <c r="DHZ15" s="657"/>
      <c r="DIA15" s="657"/>
      <c r="DIB15" s="657"/>
      <c r="DIC15" s="657"/>
      <c r="DID15" s="657"/>
      <c r="DIE15" s="659"/>
      <c r="DIH15" s="657"/>
      <c r="DII15" s="657"/>
      <c r="DIJ15" s="657"/>
      <c r="DIK15" s="657"/>
      <c r="DIL15" s="657"/>
      <c r="DIM15" s="657"/>
      <c r="DIN15" s="659"/>
      <c r="DIQ15" s="657"/>
      <c r="DIR15" s="657"/>
      <c r="DIS15" s="657"/>
      <c r="DIT15" s="657"/>
      <c r="DIU15" s="657"/>
      <c r="DIV15" s="657"/>
      <c r="DIW15" s="659"/>
      <c r="DIZ15" s="657"/>
      <c r="DJA15" s="657"/>
      <c r="DJB15" s="657"/>
      <c r="DJC15" s="657"/>
      <c r="DJD15" s="657"/>
      <c r="DJE15" s="657"/>
      <c r="DJF15" s="659"/>
      <c r="DJI15" s="657"/>
      <c r="DJJ15" s="657"/>
      <c r="DJK15" s="657"/>
      <c r="DJL15" s="657"/>
      <c r="DJM15" s="657"/>
      <c r="DJN15" s="657"/>
      <c r="DJO15" s="659"/>
      <c r="DJR15" s="657"/>
      <c r="DJS15" s="657"/>
      <c r="DJT15" s="657"/>
      <c r="DJU15" s="657"/>
      <c r="DJV15" s="657"/>
      <c r="DJW15" s="657"/>
      <c r="DJX15" s="659"/>
      <c r="DKA15" s="657"/>
      <c r="DKB15" s="657"/>
      <c r="DKC15" s="657"/>
      <c r="DKD15" s="657"/>
      <c r="DKE15" s="657"/>
      <c r="DKF15" s="657"/>
      <c r="DKG15" s="659"/>
      <c r="DKJ15" s="657"/>
      <c r="DKK15" s="657"/>
      <c r="DKL15" s="657"/>
      <c r="DKM15" s="657"/>
      <c r="DKN15" s="657"/>
      <c r="DKO15" s="657"/>
      <c r="DKP15" s="659"/>
      <c r="DKS15" s="657"/>
      <c r="DKT15" s="657"/>
      <c r="DKU15" s="657"/>
      <c r="DKV15" s="657"/>
      <c r="DKW15" s="657"/>
      <c r="DKX15" s="657"/>
      <c r="DKY15" s="659"/>
      <c r="DLB15" s="657"/>
      <c r="DLC15" s="657"/>
      <c r="DLD15" s="657"/>
      <c r="DLE15" s="657"/>
      <c r="DLF15" s="657"/>
      <c r="DLG15" s="657"/>
      <c r="DLH15" s="659"/>
      <c r="DLK15" s="657"/>
      <c r="DLL15" s="657"/>
      <c r="DLM15" s="657"/>
      <c r="DLN15" s="657"/>
      <c r="DLO15" s="657"/>
      <c r="DLP15" s="657"/>
      <c r="DLQ15" s="659"/>
      <c r="DLT15" s="657"/>
      <c r="DLU15" s="657"/>
      <c r="DLV15" s="657"/>
      <c r="DLW15" s="657"/>
      <c r="DLX15" s="657"/>
      <c r="DLY15" s="657"/>
      <c r="DLZ15" s="659"/>
      <c r="DMC15" s="657"/>
      <c r="DMD15" s="657"/>
      <c r="DME15" s="657"/>
      <c r="DMF15" s="657"/>
      <c r="DMG15" s="657"/>
      <c r="DMH15" s="657"/>
      <c r="DMI15" s="659"/>
      <c r="DML15" s="657"/>
      <c r="DMM15" s="657"/>
      <c r="DMN15" s="657"/>
      <c r="DMO15" s="657"/>
      <c r="DMP15" s="657"/>
      <c r="DMQ15" s="657"/>
      <c r="DMR15" s="659"/>
      <c r="DMU15" s="657"/>
      <c r="DMV15" s="657"/>
      <c r="DMW15" s="657"/>
      <c r="DMX15" s="657"/>
      <c r="DMY15" s="657"/>
      <c r="DMZ15" s="657"/>
      <c r="DNA15" s="659"/>
      <c r="DND15" s="657"/>
      <c r="DNE15" s="657"/>
      <c r="DNF15" s="657"/>
      <c r="DNG15" s="657"/>
      <c r="DNH15" s="657"/>
      <c r="DNI15" s="657"/>
      <c r="DNJ15" s="659"/>
      <c r="DNM15" s="657"/>
      <c r="DNN15" s="657"/>
      <c r="DNO15" s="657"/>
      <c r="DNP15" s="657"/>
      <c r="DNQ15" s="657"/>
      <c r="DNR15" s="657"/>
      <c r="DNS15" s="659"/>
      <c r="DNV15" s="657"/>
      <c r="DNW15" s="657"/>
      <c r="DNX15" s="657"/>
      <c r="DNY15" s="657"/>
      <c r="DNZ15" s="657"/>
      <c r="DOA15" s="657"/>
      <c r="DOB15" s="659"/>
      <c r="DOE15" s="657"/>
      <c r="DOF15" s="657"/>
      <c r="DOG15" s="657"/>
      <c r="DOH15" s="657"/>
      <c r="DOI15" s="657"/>
      <c r="DOJ15" s="657"/>
      <c r="DOK15" s="659"/>
      <c r="DON15" s="657"/>
      <c r="DOO15" s="657"/>
      <c r="DOP15" s="657"/>
      <c r="DOQ15" s="657"/>
      <c r="DOR15" s="657"/>
      <c r="DOS15" s="657"/>
      <c r="DOT15" s="659"/>
      <c r="DOW15" s="657"/>
      <c r="DOX15" s="657"/>
      <c r="DOY15" s="657"/>
      <c r="DOZ15" s="657"/>
      <c r="DPA15" s="657"/>
      <c r="DPB15" s="657"/>
      <c r="DPC15" s="659"/>
      <c r="DPF15" s="657"/>
      <c r="DPG15" s="657"/>
      <c r="DPH15" s="657"/>
      <c r="DPI15" s="657"/>
      <c r="DPJ15" s="657"/>
      <c r="DPK15" s="657"/>
      <c r="DPL15" s="659"/>
      <c r="DPO15" s="657"/>
      <c r="DPP15" s="657"/>
      <c r="DPQ15" s="657"/>
      <c r="DPR15" s="657"/>
      <c r="DPS15" s="657"/>
      <c r="DPT15" s="657"/>
      <c r="DPU15" s="659"/>
      <c r="DPX15" s="657"/>
      <c r="DPY15" s="657"/>
      <c r="DPZ15" s="657"/>
      <c r="DQA15" s="657"/>
      <c r="DQB15" s="657"/>
      <c r="DQC15" s="657"/>
      <c r="DQD15" s="659"/>
      <c r="DQG15" s="657"/>
      <c r="DQH15" s="657"/>
      <c r="DQI15" s="657"/>
      <c r="DQJ15" s="657"/>
      <c r="DQK15" s="657"/>
      <c r="DQL15" s="657"/>
      <c r="DQM15" s="659"/>
      <c r="DQP15" s="657"/>
      <c r="DQQ15" s="657"/>
      <c r="DQR15" s="657"/>
      <c r="DQS15" s="657"/>
      <c r="DQT15" s="657"/>
      <c r="DQU15" s="657"/>
      <c r="DQV15" s="659"/>
      <c r="DQY15" s="657"/>
      <c r="DQZ15" s="657"/>
      <c r="DRA15" s="657"/>
      <c r="DRB15" s="657"/>
      <c r="DRC15" s="657"/>
      <c r="DRD15" s="657"/>
      <c r="DRE15" s="659"/>
      <c r="DRH15" s="657"/>
      <c r="DRI15" s="657"/>
      <c r="DRJ15" s="657"/>
      <c r="DRK15" s="657"/>
      <c r="DRL15" s="657"/>
      <c r="DRM15" s="657"/>
      <c r="DRN15" s="659"/>
      <c r="DRQ15" s="657"/>
      <c r="DRR15" s="657"/>
      <c r="DRS15" s="657"/>
      <c r="DRT15" s="657"/>
      <c r="DRU15" s="657"/>
      <c r="DRV15" s="657"/>
      <c r="DRW15" s="659"/>
      <c r="DRZ15" s="657"/>
      <c r="DSA15" s="657"/>
      <c r="DSB15" s="657"/>
      <c r="DSC15" s="657"/>
      <c r="DSD15" s="657"/>
      <c r="DSE15" s="657"/>
      <c r="DSF15" s="659"/>
      <c r="DSI15" s="657"/>
      <c r="DSJ15" s="657"/>
      <c r="DSK15" s="657"/>
      <c r="DSL15" s="657"/>
      <c r="DSM15" s="657"/>
      <c r="DSN15" s="657"/>
      <c r="DSO15" s="659"/>
      <c r="DSR15" s="657"/>
      <c r="DSS15" s="657"/>
      <c r="DST15" s="657"/>
      <c r="DSU15" s="657"/>
      <c r="DSV15" s="657"/>
      <c r="DSW15" s="657"/>
      <c r="DSX15" s="659"/>
      <c r="DTA15" s="657"/>
      <c r="DTB15" s="657"/>
      <c r="DTC15" s="657"/>
      <c r="DTD15" s="657"/>
      <c r="DTE15" s="657"/>
      <c r="DTF15" s="657"/>
      <c r="DTG15" s="659"/>
      <c r="DTJ15" s="657"/>
      <c r="DTK15" s="657"/>
      <c r="DTL15" s="657"/>
      <c r="DTM15" s="657"/>
      <c r="DTN15" s="657"/>
      <c r="DTO15" s="657"/>
      <c r="DTP15" s="659"/>
      <c r="DTS15" s="657"/>
      <c r="DTT15" s="657"/>
      <c r="DTU15" s="657"/>
      <c r="DTV15" s="657"/>
      <c r="DTW15" s="657"/>
      <c r="DTX15" s="657"/>
      <c r="DTY15" s="659"/>
      <c r="DUB15" s="657"/>
      <c r="DUC15" s="657"/>
      <c r="DUD15" s="657"/>
      <c r="DUE15" s="657"/>
      <c r="DUF15" s="657"/>
      <c r="DUG15" s="657"/>
      <c r="DUH15" s="659"/>
      <c r="DUK15" s="657"/>
      <c r="DUL15" s="657"/>
      <c r="DUM15" s="657"/>
      <c r="DUN15" s="657"/>
      <c r="DUO15" s="657"/>
      <c r="DUP15" s="657"/>
      <c r="DUQ15" s="659"/>
      <c r="DUT15" s="657"/>
      <c r="DUU15" s="657"/>
      <c r="DUV15" s="657"/>
      <c r="DUW15" s="657"/>
      <c r="DUX15" s="657"/>
      <c r="DUY15" s="657"/>
      <c r="DUZ15" s="659"/>
      <c r="DVC15" s="657"/>
      <c r="DVD15" s="657"/>
      <c r="DVE15" s="657"/>
      <c r="DVF15" s="657"/>
      <c r="DVG15" s="657"/>
      <c r="DVH15" s="657"/>
      <c r="DVI15" s="659"/>
      <c r="DVL15" s="657"/>
      <c r="DVM15" s="657"/>
      <c r="DVN15" s="657"/>
      <c r="DVO15" s="657"/>
      <c r="DVP15" s="657"/>
      <c r="DVQ15" s="657"/>
      <c r="DVR15" s="659"/>
      <c r="DVU15" s="657"/>
      <c r="DVV15" s="657"/>
      <c r="DVW15" s="657"/>
      <c r="DVX15" s="657"/>
      <c r="DVY15" s="657"/>
      <c r="DVZ15" s="657"/>
      <c r="DWA15" s="659"/>
      <c r="DWD15" s="657"/>
      <c r="DWE15" s="657"/>
      <c r="DWF15" s="657"/>
      <c r="DWG15" s="657"/>
      <c r="DWH15" s="657"/>
      <c r="DWI15" s="657"/>
      <c r="DWJ15" s="659"/>
      <c r="DWM15" s="657"/>
      <c r="DWN15" s="657"/>
      <c r="DWO15" s="657"/>
      <c r="DWP15" s="657"/>
      <c r="DWQ15" s="657"/>
      <c r="DWR15" s="657"/>
      <c r="DWS15" s="659"/>
      <c r="DWV15" s="657"/>
      <c r="DWW15" s="657"/>
      <c r="DWX15" s="657"/>
      <c r="DWY15" s="657"/>
      <c r="DWZ15" s="657"/>
      <c r="DXA15" s="657"/>
      <c r="DXB15" s="659"/>
      <c r="DXE15" s="657"/>
      <c r="DXF15" s="657"/>
      <c r="DXG15" s="657"/>
      <c r="DXH15" s="657"/>
      <c r="DXI15" s="657"/>
      <c r="DXJ15" s="657"/>
      <c r="DXK15" s="659"/>
      <c r="DXN15" s="657"/>
      <c r="DXO15" s="657"/>
      <c r="DXP15" s="657"/>
      <c r="DXQ15" s="657"/>
      <c r="DXR15" s="657"/>
      <c r="DXS15" s="657"/>
      <c r="DXT15" s="659"/>
      <c r="DXW15" s="657"/>
      <c r="DXX15" s="657"/>
      <c r="DXY15" s="657"/>
      <c r="DXZ15" s="657"/>
      <c r="DYA15" s="657"/>
      <c r="DYB15" s="657"/>
      <c r="DYC15" s="659"/>
      <c r="DYF15" s="657"/>
      <c r="DYG15" s="657"/>
      <c r="DYH15" s="657"/>
      <c r="DYI15" s="657"/>
      <c r="DYJ15" s="657"/>
      <c r="DYK15" s="657"/>
      <c r="DYL15" s="659"/>
      <c r="DYO15" s="657"/>
      <c r="DYP15" s="657"/>
      <c r="DYQ15" s="657"/>
      <c r="DYR15" s="657"/>
      <c r="DYS15" s="657"/>
      <c r="DYT15" s="657"/>
      <c r="DYU15" s="659"/>
      <c r="DYX15" s="657"/>
      <c r="DYY15" s="657"/>
      <c r="DYZ15" s="657"/>
      <c r="DZA15" s="657"/>
      <c r="DZB15" s="657"/>
      <c r="DZC15" s="657"/>
      <c r="DZD15" s="659"/>
      <c r="DZG15" s="657"/>
      <c r="DZH15" s="657"/>
      <c r="DZI15" s="657"/>
      <c r="DZJ15" s="657"/>
      <c r="DZK15" s="657"/>
      <c r="DZL15" s="657"/>
      <c r="DZM15" s="659"/>
      <c r="DZP15" s="657"/>
      <c r="DZQ15" s="657"/>
      <c r="DZR15" s="657"/>
      <c r="DZS15" s="657"/>
      <c r="DZT15" s="657"/>
      <c r="DZU15" s="657"/>
      <c r="DZV15" s="659"/>
      <c r="DZY15" s="657"/>
      <c r="DZZ15" s="657"/>
      <c r="EAA15" s="657"/>
      <c r="EAB15" s="657"/>
      <c r="EAC15" s="657"/>
      <c r="EAD15" s="657"/>
      <c r="EAE15" s="659"/>
      <c r="EAH15" s="657"/>
      <c r="EAI15" s="657"/>
      <c r="EAJ15" s="657"/>
      <c r="EAK15" s="657"/>
      <c r="EAL15" s="657"/>
      <c r="EAM15" s="657"/>
      <c r="EAN15" s="659"/>
      <c r="EAQ15" s="657"/>
      <c r="EAR15" s="657"/>
      <c r="EAS15" s="657"/>
      <c r="EAT15" s="657"/>
      <c r="EAU15" s="657"/>
      <c r="EAV15" s="657"/>
      <c r="EAW15" s="659"/>
      <c r="EAZ15" s="657"/>
      <c r="EBA15" s="657"/>
      <c r="EBB15" s="657"/>
      <c r="EBC15" s="657"/>
      <c r="EBD15" s="657"/>
      <c r="EBE15" s="657"/>
      <c r="EBF15" s="659"/>
      <c r="EBI15" s="657"/>
      <c r="EBJ15" s="657"/>
      <c r="EBK15" s="657"/>
      <c r="EBL15" s="657"/>
      <c r="EBM15" s="657"/>
      <c r="EBN15" s="657"/>
      <c r="EBO15" s="659"/>
      <c r="EBR15" s="657"/>
      <c r="EBS15" s="657"/>
      <c r="EBT15" s="657"/>
      <c r="EBU15" s="657"/>
      <c r="EBV15" s="657"/>
      <c r="EBW15" s="657"/>
      <c r="EBX15" s="659"/>
      <c r="ECA15" s="657"/>
      <c r="ECB15" s="657"/>
      <c r="ECC15" s="657"/>
      <c r="ECD15" s="657"/>
      <c r="ECE15" s="657"/>
      <c r="ECF15" s="657"/>
      <c r="ECG15" s="659"/>
      <c r="ECJ15" s="657"/>
      <c r="ECK15" s="657"/>
      <c r="ECL15" s="657"/>
      <c r="ECM15" s="657"/>
      <c r="ECN15" s="657"/>
      <c r="ECO15" s="657"/>
      <c r="ECP15" s="659"/>
      <c r="ECS15" s="657"/>
      <c r="ECT15" s="657"/>
      <c r="ECU15" s="657"/>
      <c r="ECV15" s="657"/>
      <c r="ECW15" s="657"/>
      <c r="ECX15" s="657"/>
      <c r="ECY15" s="659"/>
      <c r="EDB15" s="657"/>
      <c r="EDC15" s="657"/>
      <c r="EDD15" s="657"/>
      <c r="EDE15" s="657"/>
      <c r="EDF15" s="657"/>
      <c r="EDG15" s="657"/>
      <c r="EDH15" s="659"/>
      <c r="EDK15" s="657"/>
      <c r="EDL15" s="657"/>
      <c r="EDM15" s="657"/>
      <c r="EDN15" s="657"/>
      <c r="EDO15" s="657"/>
      <c r="EDP15" s="657"/>
      <c r="EDQ15" s="659"/>
      <c r="EDT15" s="657"/>
      <c r="EDU15" s="657"/>
      <c r="EDV15" s="657"/>
      <c r="EDW15" s="657"/>
      <c r="EDX15" s="657"/>
      <c r="EDY15" s="657"/>
      <c r="EDZ15" s="659"/>
      <c r="EEC15" s="657"/>
      <c r="EED15" s="657"/>
      <c r="EEE15" s="657"/>
      <c r="EEF15" s="657"/>
      <c r="EEG15" s="657"/>
      <c r="EEH15" s="657"/>
      <c r="EEI15" s="659"/>
      <c r="EEL15" s="657"/>
      <c r="EEM15" s="657"/>
      <c r="EEN15" s="657"/>
      <c r="EEO15" s="657"/>
      <c r="EEP15" s="657"/>
      <c r="EEQ15" s="657"/>
      <c r="EER15" s="659"/>
      <c r="EEU15" s="657"/>
      <c r="EEV15" s="657"/>
      <c r="EEW15" s="657"/>
      <c r="EEX15" s="657"/>
      <c r="EEY15" s="657"/>
      <c r="EEZ15" s="657"/>
      <c r="EFA15" s="659"/>
      <c r="EFD15" s="657"/>
      <c r="EFE15" s="657"/>
      <c r="EFF15" s="657"/>
      <c r="EFG15" s="657"/>
      <c r="EFH15" s="657"/>
      <c r="EFI15" s="657"/>
      <c r="EFJ15" s="659"/>
      <c r="EFM15" s="657"/>
      <c r="EFN15" s="657"/>
      <c r="EFO15" s="657"/>
      <c r="EFP15" s="657"/>
      <c r="EFQ15" s="657"/>
      <c r="EFR15" s="657"/>
      <c r="EFS15" s="659"/>
      <c r="EFV15" s="657"/>
      <c r="EFW15" s="657"/>
      <c r="EFX15" s="657"/>
      <c r="EFY15" s="657"/>
      <c r="EFZ15" s="657"/>
      <c r="EGA15" s="657"/>
      <c r="EGB15" s="659"/>
      <c r="EGE15" s="657"/>
      <c r="EGF15" s="657"/>
      <c r="EGG15" s="657"/>
      <c r="EGH15" s="657"/>
      <c r="EGI15" s="657"/>
      <c r="EGJ15" s="657"/>
      <c r="EGK15" s="659"/>
      <c r="EGN15" s="657"/>
      <c r="EGO15" s="657"/>
      <c r="EGP15" s="657"/>
      <c r="EGQ15" s="657"/>
      <c r="EGR15" s="657"/>
      <c r="EGS15" s="657"/>
      <c r="EGT15" s="659"/>
      <c r="EGW15" s="657"/>
      <c r="EGX15" s="657"/>
      <c r="EGY15" s="657"/>
      <c r="EGZ15" s="657"/>
      <c r="EHA15" s="657"/>
      <c r="EHB15" s="657"/>
      <c r="EHC15" s="659"/>
      <c r="EHF15" s="657"/>
      <c r="EHG15" s="657"/>
      <c r="EHH15" s="657"/>
      <c r="EHI15" s="657"/>
      <c r="EHJ15" s="657"/>
      <c r="EHK15" s="657"/>
      <c r="EHL15" s="659"/>
      <c r="EHO15" s="657"/>
      <c r="EHP15" s="657"/>
      <c r="EHQ15" s="657"/>
      <c r="EHR15" s="657"/>
      <c r="EHS15" s="657"/>
      <c r="EHT15" s="657"/>
      <c r="EHU15" s="659"/>
      <c r="EHX15" s="657"/>
      <c r="EHY15" s="657"/>
      <c r="EHZ15" s="657"/>
      <c r="EIA15" s="657"/>
      <c r="EIB15" s="657"/>
      <c r="EIC15" s="657"/>
      <c r="EID15" s="659"/>
      <c r="EIG15" s="657"/>
      <c r="EIH15" s="657"/>
      <c r="EII15" s="657"/>
      <c r="EIJ15" s="657"/>
      <c r="EIK15" s="657"/>
      <c r="EIL15" s="657"/>
      <c r="EIM15" s="659"/>
      <c r="EIP15" s="657"/>
      <c r="EIQ15" s="657"/>
      <c r="EIR15" s="657"/>
      <c r="EIS15" s="657"/>
      <c r="EIT15" s="657"/>
      <c r="EIU15" s="657"/>
      <c r="EIV15" s="659"/>
      <c r="EIY15" s="657"/>
      <c r="EIZ15" s="657"/>
      <c r="EJA15" s="657"/>
      <c r="EJB15" s="657"/>
      <c r="EJC15" s="657"/>
      <c r="EJD15" s="657"/>
      <c r="EJE15" s="659"/>
      <c r="EJH15" s="657"/>
      <c r="EJI15" s="657"/>
      <c r="EJJ15" s="657"/>
      <c r="EJK15" s="657"/>
      <c r="EJL15" s="657"/>
      <c r="EJM15" s="657"/>
      <c r="EJN15" s="659"/>
      <c r="EJQ15" s="657"/>
      <c r="EJR15" s="657"/>
      <c r="EJS15" s="657"/>
      <c r="EJT15" s="657"/>
      <c r="EJU15" s="657"/>
      <c r="EJV15" s="657"/>
      <c r="EJW15" s="659"/>
      <c r="EJZ15" s="657"/>
      <c r="EKA15" s="657"/>
      <c r="EKB15" s="657"/>
      <c r="EKC15" s="657"/>
      <c r="EKD15" s="657"/>
      <c r="EKE15" s="657"/>
      <c r="EKF15" s="659"/>
      <c r="EKI15" s="657"/>
      <c r="EKJ15" s="657"/>
      <c r="EKK15" s="657"/>
      <c r="EKL15" s="657"/>
      <c r="EKM15" s="657"/>
      <c r="EKN15" s="657"/>
      <c r="EKO15" s="659"/>
      <c r="EKR15" s="657"/>
      <c r="EKS15" s="657"/>
      <c r="EKT15" s="657"/>
      <c r="EKU15" s="657"/>
      <c r="EKV15" s="657"/>
      <c r="EKW15" s="657"/>
      <c r="EKX15" s="659"/>
      <c r="ELA15" s="657"/>
      <c r="ELB15" s="657"/>
      <c r="ELC15" s="657"/>
      <c r="ELD15" s="657"/>
      <c r="ELE15" s="657"/>
      <c r="ELF15" s="657"/>
      <c r="ELG15" s="659"/>
      <c r="ELJ15" s="657"/>
      <c r="ELK15" s="657"/>
      <c r="ELL15" s="657"/>
      <c r="ELM15" s="657"/>
      <c r="ELN15" s="657"/>
      <c r="ELO15" s="657"/>
      <c r="ELP15" s="659"/>
      <c r="ELS15" s="657"/>
      <c r="ELT15" s="657"/>
      <c r="ELU15" s="657"/>
      <c r="ELV15" s="657"/>
      <c r="ELW15" s="657"/>
      <c r="ELX15" s="657"/>
      <c r="ELY15" s="659"/>
      <c r="EMB15" s="657"/>
      <c r="EMC15" s="657"/>
      <c r="EMD15" s="657"/>
      <c r="EME15" s="657"/>
      <c r="EMF15" s="657"/>
      <c r="EMG15" s="657"/>
      <c r="EMH15" s="659"/>
      <c r="EMK15" s="657"/>
      <c r="EML15" s="657"/>
      <c r="EMM15" s="657"/>
      <c r="EMN15" s="657"/>
      <c r="EMO15" s="657"/>
      <c r="EMP15" s="657"/>
      <c r="EMQ15" s="659"/>
      <c r="EMT15" s="657"/>
      <c r="EMU15" s="657"/>
      <c r="EMV15" s="657"/>
      <c r="EMW15" s="657"/>
      <c r="EMX15" s="657"/>
      <c r="EMY15" s="657"/>
      <c r="EMZ15" s="659"/>
      <c r="ENC15" s="657"/>
      <c r="END15" s="657"/>
      <c r="ENE15" s="657"/>
      <c r="ENF15" s="657"/>
      <c r="ENG15" s="657"/>
      <c r="ENH15" s="657"/>
      <c r="ENI15" s="659"/>
      <c r="ENL15" s="657"/>
      <c r="ENM15" s="657"/>
      <c r="ENN15" s="657"/>
      <c r="ENO15" s="657"/>
      <c r="ENP15" s="657"/>
      <c r="ENQ15" s="657"/>
      <c r="ENR15" s="659"/>
      <c r="ENU15" s="657"/>
      <c r="ENV15" s="657"/>
      <c r="ENW15" s="657"/>
      <c r="ENX15" s="657"/>
      <c r="ENY15" s="657"/>
      <c r="ENZ15" s="657"/>
      <c r="EOA15" s="659"/>
      <c r="EOD15" s="657"/>
      <c r="EOE15" s="657"/>
      <c r="EOF15" s="657"/>
      <c r="EOG15" s="657"/>
      <c r="EOH15" s="657"/>
      <c r="EOI15" s="657"/>
      <c r="EOJ15" s="659"/>
      <c r="EOM15" s="657"/>
      <c r="EON15" s="657"/>
      <c r="EOO15" s="657"/>
      <c r="EOP15" s="657"/>
      <c r="EOQ15" s="657"/>
      <c r="EOR15" s="657"/>
      <c r="EOS15" s="659"/>
      <c r="EOV15" s="657"/>
      <c r="EOW15" s="657"/>
      <c r="EOX15" s="657"/>
      <c r="EOY15" s="657"/>
      <c r="EOZ15" s="657"/>
      <c r="EPA15" s="657"/>
      <c r="EPB15" s="659"/>
      <c r="EPE15" s="657"/>
      <c r="EPF15" s="657"/>
      <c r="EPG15" s="657"/>
      <c r="EPH15" s="657"/>
      <c r="EPI15" s="657"/>
      <c r="EPJ15" s="657"/>
      <c r="EPK15" s="659"/>
      <c r="EPN15" s="657"/>
      <c r="EPO15" s="657"/>
      <c r="EPP15" s="657"/>
      <c r="EPQ15" s="657"/>
      <c r="EPR15" s="657"/>
      <c r="EPS15" s="657"/>
      <c r="EPT15" s="659"/>
      <c r="EPW15" s="657"/>
      <c r="EPX15" s="657"/>
      <c r="EPY15" s="657"/>
      <c r="EPZ15" s="657"/>
      <c r="EQA15" s="657"/>
      <c r="EQB15" s="657"/>
      <c r="EQC15" s="659"/>
      <c r="EQF15" s="657"/>
      <c r="EQG15" s="657"/>
      <c r="EQH15" s="657"/>
      <c r="EQI15" s="657"/>
      <c r="EQJ15" s="657"/>
      <c r="EQK15" s="657"/>
      <c r="EQL15" s="659"/>
      <c r="EQO15" s="657"/>
      <c r="EQP15" s="657"/>
      <c r="EQQ15" s="657"/>
      <c r="EQR15" s="657"/>
      <c r="EQS15" s="657"/>
      <c r="EQT15" s="657"/>
      <c r="EQU15" s="659"/>
      <c r="EQX15" s="657"/>
      <c r="EQY15" s="657"/>
      <c r="EQZ15" s="657"/>
      <c r="ERA15" s="657"/>
      <c r="ERB15" s="657"/>
      <c r="ERC15" s="657"/>
      <c r="ERD15" s="659"/>
      <c r="ERG15" s="657"/>
      <c r="ERH15" s="657"/>
      <c r="ERI15" s="657"/>
      <c r="ERJ15" s="657"/>
      <c r="ERK15" s="657"/>
      <c r="ERL15" s="657"/>
      <c r="ERM15" s="659"/>
      <c r="ERP15" s="657"/>
      <c r="ERQ15" s="657"/>
      <c r="ERR15" s="657"/>
      <c r="ERS15" s="657"/>
      <c r="ERT15" s="657"/>
      <c r="ERU15" s="657"/>
      <c r="ERV15" s="659"/>
      <c r="ERY15" s="657"/>
      <c r="ERZ15" s="657"/>
      <c r="ESA15" s="657"/>
      <c r="ESB15" s="657"/>
      <c r="ESC15" s="657"/>
      <c r="ESD15" s="657"/>
      <c r="ESE15" s="659"/>
      <c r="ESH15" s="657"/>
      <c r="ESI15" s="657"/>
      <c r="ESJ15" s="657"/>
      <c r="ESK15" s="657"/>
      <c r="ESL15" s="657"/>
      <c r="ESM15" s="657"/>
      <c r="ESN15" s="659"/>
      <c r="ESQ15" s="657"/>
      <c r="ESR15" s="657"/>
      <c r="ESS15" s="657"/>
      <c r="EST15" s="657"/>
      <c r="ESU15" s="657"/>
      <c r="ESV15" s="657"/>
      <c r="ESW15" s="659"/>
      <c r="ESZ15" s="657"/>
      <c r="ETA15" s="657"/>
      <c r="ETB15" s="657"/>
      <c r="ETC15" s="657"/>
      <c r="ETD15" s="657"/>
      <c r="ETE15" s="657"/>
      <c r="ETF15" s="659"/>
      <c r="ETI15" s="657"/>
      <c r="ETJ15" s="657"/>
      <c r="ETK15" s="657"/>
      <c r="ETL15" s="657"/>
      <c r="ETM15" s="657"/>
      <c r="ETN15" s="657"/>
      <c r="ETO15" s="659"/>
      <c r="ETR15" s="657"/>
      <c r="ETS15" s="657"/>
      <c r="ETT15" s="657"/>
      <c r="ETU15" s="657"/>
      <c r="ETV15" s="657"/>
      <c r="ETW15" s="657"/>
      <c r="ETX15" s="659"/>
      <c r="EUA15" s="657"/>
      <c r="EUB15" s="657"/>
      <c r="EUC15" s="657"/>
      <c r="EUD15" s="657"/>
      <c r="EUE15" s="657"/>
      <c r="EUF15" s="657"/>
      <c r="EUG15" s="659"/>
      <c r="EUJ15" s="657"/>
      <c r="EUK15" s="657"/>
      <c r="EUL15" s="657"/>
      <c r="EUM15" s="657"/>
      <c r="EUN15" s="657"/>
      <c r="EUO15" s="657"/>
      <c r="EUP15" s="659"/>
      <c r="EUS15" s="657"/>
      <c r="EUT15" s="657"/>
      <c r="EUU15" s="657"/>
      <c r="EUV15" s="657"/>
      <c r="EUW15" s="657"/>
      <c r="EUX15" s="657"/>
      <c r="EUY15" s="659"/>
      <c r="EVB15" s="657"/>
      <c r="EVC15" s="657"/>
      <c r="EVD15" s="657"/>
      <c r="EVE15" s="657"/>
      <c r="EVF15" s="657"/>
      <c r="EVG15" s="657"/>
      <c r="EVH15" s="659"/>
      <c r="EVK15" s="657"/>
      <c r="EVL15" s="657"/>
      <c r="EVM15" s="657"/>
      <c r="EVN15" s="657"/>
      <c r="EVO15" s="657"/>
      <c r="EVP15" s="657"/>
      <c r="EVQ15" s="659"/>
      <c r="EVT15" s="657"/>
      <c r="EVU15" s="657"/>
      <c r="EVV15" s="657"/>
      <c r="EVW15" s="657"/>
      <c r="EVX15" s="657"/>
      <c r="EVY15" s="657"/>
      <c r="EVZ15" s="659"/>
      <c r="EWC15" s="657"/>
      <c r="EWD15" s="657"/>
      <c r="EWE15" s="657"/>
      <c r="EWF15" s="657"/>
      <c r="EWG15" s="657"/>
      <c r="EWH15" s="657"/>
      <c r="EWI15" s="659"/>
      <c r="EWL15" s="657"/>
      <c r="EWM15" s="657"/>
      <c r="EWN15" s="657"/>
      <c r="EWO15" s="657"/>
      <c r="EWP15" s="657"/>
      <c r="EWQ15" s="657"/>
      <c r="EWR15" s="659"/>
      <c r="EWU15" s="657"/>
      <c r="EWV15" s="657"/>
      <c r="EWW15" s="657"/>
      <c r="EWX15" s="657"/>
      <c r="EWY15" s="657"/>
      <c r="EWZ15" s="657"/>
      <c r="EXA15" s="659"/>
      <c r="EXD15" s="657"/>
      <c r="EXE15" s="657"/>
      <c r="EXF15" s="657"/>
      <c r="EXG15" s="657"/>
      <c r="EXH15" s="657"/>
      <c r="EXI15" s="657"/>
      <c r="EXJ15" s="659"/>
      <c r="EXM15" s="657"/>
      <c r="EXN15" s="657"/>
      <c r="EXO15" s="657"/>
      <c r="EXP15" s="657"/>
      <c r="EXQ15" s="657"/>
      <c r="EXR15" s="657"/>
      <c r="EXS15" s="659"/>
      <c r="EXV15" s="657"/>
      <c r="EXW15" s="657"/>
      <c r="EXX15" s="657"/>
      <c r="EXY15" s="657"/>
      <c r="EXZ15" s="657"/>
      <c r="EYA15" s="657"/>
      <c r="EYB15" s="659"/>
      <c r="EYE15" s="657"/>
      <c r="EYF15" s="657"/>
      <c r="EYG15" s="657"/>
      <c r="EYH15" s="657"/>
      <c r="EYI15" s="657"/>
      <c r="EYJ15" s="657"/>
      <c r="EYK15" s="659"/>
      <c r="EYN15" s="657"/>
      <c r="EYO15" s="657"/>
      <c r="EYP15" s="657"/>
      <c r="EYQ15" s="657"/>
      <c r="EYR15" s="657"/>
      <c r="EYS15" s="657"/>
      <c r="EYT15" s="659"/>
      <c r="EYW15" s="657"/>
      <c r="EYX15" s="657"/>
      <c r="EYY15" s="657"/>
      <c r="EYZ15" s="657"/>
      <c r="EZA15" s="657"/>
      <c r="EZB15" s="657"/>
      <c r="EZC15" s="659"/>
      <c r="EZF15" s="657"/>
      <c r="EZG15" s="657"/>
      <c r="EZH15" s="657"/>
      <c r="EZI15" s="657"/>
      <c r="EZJ15" s="657"/>
      <c r="EZK15" s="657"/>
      <c r="EZL15" s="659"/>
      <c r="EZO15" s="657"/>
      <c r="EZP15" s="657"/>
      <c r="EZQ15" s="657"/>
      <c r="EZR15" s="657"/>
      <c r="EZS15" s="657"/>
      <c r="EZT15" s="657"/>
      <c r="EZU15" s="659"/>
      <c r="EZX15" s="657"/>
      <c r="EZY15" s="657"/>
      <c r="EZZ15" s="657"/>
      <c r="FAA15" s="657"/>
      <c r="FAB15" s="657"/>
      <c r="FAC15" s="657"/>
      <c r="FAD15" s="659"/>
      <c r="FAG15" s="657"/>
      <c r="FAH15" s="657"/>
      <c r="FAI15" s="657"/>
      <c r="FAJ15" s="657"/>
      <c r="FAK15" s="657"/>
      <c r="FAL15" s="657"/>
      <c r="FAM15" s="659"/>
      <c r="FAP15" s="657"/>
      <c r="FAQ15" s="657"/>
      <c r="FAR15" s="657"/>
      <c r="FAS15" s="657"/>
      <c r="FAT15" s="657"/>
      <c r="FAU15" s="657"/>
      <c r="FAV15" s="659"/>
      <c r="FAY15" s="657"/>
      <c r="FAZ15" s="657"/>
      <c r="FBA15" s="657"/>
      <c r="FBB15" s="657"/>
      <c r="FBC15" s="657"/>
      <c r="FBD15" s="657"/>
      <c r="FBE15" s="659"/>
      <c r="FBH15" s="657"/>
      <c r="FBI15" s="657"/>
      <c r="FBJ15" s="657"/>
      <c r="FBK15" s="657"/>
      <c r="FBL15" s="657"/>
      <c r="FBM15" s="657"/>
      <c r="FBN15" s="659"/>
      <c r="FBQ15" s="657"/>
      <c r="FBR15" s="657"/>
      <c r="FBS15" s="657"/>
      <c r="FBT15" s="657"/>
      <c r="FBU15" s="657"/>
      <c r="FBV15" s="657"/>
      <c r="FBW15" s="659"/>
      <c r="FBZ15" s="657"/>
      <c r="FCA15" s="657"/>
      <c r="FCB15" s="657"/>
      <c r="FCC15" s="657"/>
      <c r="FCD15" s="657"/>
      <c r="FCE15" s="657"/>
      <c r="FCF15" s="659"/>
      <c r="FCI15" s="657"/>
      <c r="FCJ15" s="657"/>
      <c r="FCK15" s="657"/>
      <c r="FCL15" s="657"/>
      <c r="FCM15" s="657"/>
      <c r="FCN15" s="657"/>
      <c r="FCO15" s="659"/>
      <c r="FCR15" s="657"/>
      <c r="FCS15" s="657"/>
      <c r="FCT15" s="657"/>
      <c r="FCU15" s="657"/>
      <c r="FCV15" s="657"/>
      <c r="FCW15" s="657"/>
      <c r="FCX15" s="659"/>
      <c r="FDA15" s="657"/>
      <c r="FDB15" s="657"/>
      <c r="FDC15" s="657"/>
      <c r="FDD15" s="657"/>
      <c r="FDE15" s="657"/>
      <c r="FDF15" s="657"/>
      <c r="FDG15" s="659"/>
      <c r="FDJ15" s="657"/>
      <c r="FDK15" s="657"/>
      <c r="FDL15" s="657"/>
      <c r="FDM15" s="657"/>
      <c r="FDN15" s="657"/>
      <c r="FDO15" s="657"/>
      <c r="FDP15" s="659"/>
      <c r="FDS15" s="657"/>
      <c r="FDT15" s="657"/>
      <c r="FDU15" s="657"/>
      <c r="FDV15" s="657"/>
      <c r="FDW15" s="657"/>
      <c r="FDX15" s="657"/>
      <c r="FDY15" s="659"/>
      <c r="FEB15" s="657"/>
      <c r="FEC15" s="657"/>
      <c r="FED15" s="657"/>
      <c r="FEE15" s="657"/>
      <c r="FEF15" s="657"/>
      <c r="FEG15" s="657"/>
      <c r="FEH15" s="659"/>
      <c r="FEK15" s="657"/>
      <c r="FEL15" s="657"/>
      <c r="FEM15" s="657"/>
      <c r="FEN15" s="657"/>
      <c r="FEO15" s="657"/>
      <c r="FEP15" s="657"/>
      <c r="FEQ15" s="659"/>
      <c r="FET15" s="657"/>
      <c r="FEU15" s="657"/>
      <c r="FEV15" s="657"/>
      <c r="FEW15" s="657"/>
      <c r="FEX15" s="657"/>
      <c r="FEY15" s="657"/>
      <c r="FEZ15" s="659"/>
      <c r="FFC15" s="657"/>
      <c r="FFD15" s="657"/>
      <c r="FFE15" s="657"/>
      <c r="FFF15" s="657"/>
      <c r="FFG15" s="657"/>
      <c r="FFH15" s="657"/>
      <c r="FFI15" s="659"/>
      <c r="FFL15" s="657"/>
      <c r="FFM15" s="657"/>
      <c r="FFN15" s="657"/>
      <c r="FFO15" s="657"/>
      <c r="FFP15" s="657"/>
      <c r="FFQ15" s="657"/>
      <c r="FFR15" s="659"/>
      <c r="FFU15" s="657"/>
      <c r="FFV15" s="657"/>
      <c r="FFW15" s="657"/>
      <c r="FFX15" s="657"/>
      <c r="FFY15" s="657"/>
      <c r="FFZ15" s="657"/>
      <c r="FGA15" s="659"/>
      <c r="FGD15" s="657"/>
      <c r="FGE15" s="657"/>
      <c r="FGF15" s="657"/>
      <c r="FGG15" s="657"/>
      <c r="FGH15" s="657"/>
      <c r="FGI15" s="657"/>
      <c r="FGJ15" s="659"/>
      <c r="FGM15" s="657"/>
      <c r="FGN15" s="657"/>
      <c r="FGO15" s="657"/>
      <c r="FGP15" s="657"/>
      <c r="FGQ15" s="657"/>
      <c r="FGR15" s="657"/>
      <c r="FGS15" s="659"/>
      <c r="FGV15" s="657"/>
      <c r="FGW15" s="657"/>
      <c r="FGX15" s="657"/>
      <c r="FGY15" s="657"/>
      <c r="FGZ15" s="657"/>
      <c r="FHA15" s="657"/>
      <c r="FHB15" s="659"/>
      <c r="FHE15" s="657"/>
      <c r="FHF15" s="657"/>
      <c r="FHG15" s="657"/>
      <c r="FHH15" s="657"/>
      <c r="FHI15" s="657"/>
      <c r="FHJ15" s="657"/>
      <c r="FHK15" s="659"/>
      <c r="FHN15" s="657"/>
      <c r="FHO15" s="657"/>
      <c r="FHP15" s="657"/>
      <c r="FHQ15" s="657"/>
      <c r="FHR15" s="657"/>
      <c r="FHS15" s="657"/>
      <c r="FHT15" s="659"/>
      <c r="FHW15" s="657"/>
      <c r="FHX15" s="657"/>
      <c r="FHY15" s="657"/>
      <c r="FHZ15" s="657"/>
      <c r="FIA15" s="657"/>
      <c r="FIB15" s="657"/>
      <c r="FIC15" s="659"/>
      <c r="FIF15" s="657"/>
      <c r="FIG15" s="657"/>
      <c r="FIH15" s="657"/>
      <c r="FII15" s="657"/>
      <c r="FIJ15" s="657"/>
      <c r="FIK15" s="657"/>
      <c r="FIL15" s="659"/>
      <c r="FIO15" s="657"/>
      <c r="FIP15" s="657"/>
      <c r="FIQ15" s="657"/>
      <c r="FIR15" s="657"/>
      <c r="FIS15" s="657"/>
      <c r="FIT15" s="657"/>
      <c r="FIU15" s="659"/>
      <c r="FIX15" s="657"/>
      <c r="FIY15" s="657"/>
      <c r="FIZ15" s="657"/>
      <c r="FJA15" s="657"/>
      <c r="FJB15" s="657"/>
      <c r="FJC15" s="657"/>
      <c r="FJD15" s="659"/>
      <c r="FJG15" s="657"/>
      <c r="FJH15" s="657"/>
      <c r="FJI15" s="657"/>
      <c r="FJJ15" s="657"/>
      <c r="FJK15" s="657"/>
      <c r="FJL15" s="657"/>
      <c r="FJM15" s="659"/>
      <c r="FJP15" s="657"/>
      <c r="FJQ15" s="657"/>
      <c r="FJR15" s="657"/>
      <c r="FJS15" s="657"/>
      <c r="FJT15" s="657"/>
      <c r="FJU15" s="657"/>
      <c r="FJV15" s="659"/>
      <c r="FJY15" s="657"/>
      <c r="FJZ15" s="657"/>
      <c r="FKA15" s="657"/>
      <c r="FKB15" s="657"/>
      <c r="FKC15" s="657"/>
      <c r="FKD15" s="657"/>
      <c r="FKE15" s="659"/>
      <c r="FKH15" s="657"/>
      <c r="FKI15" s="657"/>
      <c r="FKJ15" s="657"/>
      <c r="FKK15" s="657"/>
      <c r="FKL15" s="657"/>
      <c r="FKM15" s="657"/>
      <c r="FKN15" s="659"/>
      <c r="FKQ15" s="657"/>
      <c r="FKR15" s="657"/>
      <c r="FKS15" s="657"/>
      <c r="FKT15" s="657"/>
      <c r="FKU15" s="657"/>
      <c r="FKV15" s="657"/>
      <c r="FKW15" s="659"/>
      <c r="FKZ15" s="657"/>
      <c r="FLA15" s="657"/>
      <c r="FLB15" s="657"/>
      <c r="FLC15" s="657"/>
      <c r="FLD15" s="657"/>
      <c r="FLE15" s="657"/>
      <c r="FLF15" s="659"/>
      <c r="FLI15" s="657"/>
      <c r="FLJ15" s="657"/>
      <c r="FLK15" s="657"/>
      <c r="FLL15" s="657"/>
      <c r="FLM15" s="657"/>
      <c r="FLN15" s="657"/>
      <c r="FLO15" s="659"/>
      <c r="FLR15" s="657"/>
      <c r="FLS15" s="657"/>
      <c r="FLT15" s="657"/>
      <c r="FLU15" s="657"/>
      <c r="FLV15" s="657"/>
      <c r="FLW15" s="657"/>
      <c r="FLX15" s="659"/>
      <c r="FMA15" s="657"/>
      <c r="FMB15" s="657"/>
      <c r="FMC15" s="657"/>
      <c r="FMD15" s="657"/>
      <c r="FME15" s="657"/>
      <c r="FMF15" s="657"/>
      <c r="FMG15" s="659"/>
      <c r="FMJ15" s="657"/>
      <c r="FMK15" s="657"/>
      <c r="FML15" s="657"/>
      <c r="FMM15" s="657"/>
      <c r="FMN15" s="657"/>
      <c r="FMO15" s="657"/>
      <c r="FMP15" s="659"/>
      <c r="FMS15" s="657"/>
      <c r="FMT15" s="657"/>
      <c r="FMU15" s="657"/>
      <c r="FMV15" s="657"/>
      <c r="FMW15" s="657"/>
      <c r="FMX15" s="657"/>
      <c r="FMY15" s="659"/>
      <c r="FNB15" s="657"/>
      <c r="FNC15" s="657"/>
      <c r="FND15" s="657"/>
      <c r="FNE15" s="657"/>
      <c r="FNF15" s="657"/>
      <c r="FNG15" s="657"/>
      <c r="FNH15" s="659"/>
      <c r="FNK15" s="657"/>
      <c r="FNL15" s="657"/>
      <c r="FNM15" s="657"/>
      <c r="FNN15" s="657"/>
      <c r="FNO15" s="657"/>
      <c r="FNP15" s="657"/>
      <c r="FNQ15" s="659"/>
      <c r="FNT15" s="657"/>
      <c r="FNU15" s="657"/>
      <c r="FNV15" s="657"/>
      <c r="FNW15" s="657"/>
      <c r="FNX15" s="657"/>
      <c r="FNY15" s="657"/>
      <c r="FNZ15" s="659"/>
      <c r="FOC15" s="657"/>
      <c r="FOD15" s="657"/>
      <c r="FOE15" s="657"/>
      <c r="FOF15" s="657"/>
      <c r="FOG15" s="657"/>
      <c r="FOH15" s="657"/>
      <c r="FOI15" s="659"/>
      <c r="FOL15" s="657"/>
      <c r="FOM15" s="657"/>
      <c r="FON15" s="657"/>
      <c r="FOO15" s="657"/>
      <c r="FOP15" s="657"/>
      <c r="FOQ15" s="657"/>
      <c r="FOR15" s="659"/>
      <c r="FOU15" s="657"/>
      <c r="FOV15" s="657"/>
      <c r="FOW15" s="657"/>
      <c r="FOX15" s="657"/>
      <c r="FOY15" s="657"/>
      <c r="FOZ15" s="657"/>
      <c r="FPA15" s="659"/>
      <c r="FPD15" s="657"/>
      <c r="FPE15" s="657"/>
      <c r="FPF15" s="657"/>
      <c r="FPG15" s="657"/>
      <c r="FPH15" s="657"/>
      <c r="FPI15" s="657"/>
      <c r="FPJ15" s="659"/>
      <c r="FPM15" s="657"/>
      <c r="FPN15" s="657"/>
      <c r="FPO15" s="657"/>
      <c r="FPP15" s="657"/>
      <c r="FPQ15" s="657"/>
      <c r="FPR15" s="657"/>
      <c r="FPS15" s="659"/>
      <c r="FPV15" s="657"/>
      <c r="FPW15" s="657"/>
      <c r="FPX15" s="657"/>
      <c r="FPY15" s="657"/>
      <c r="FPZ15" s="657"/>
      <c r="FQA15" s="657"/>
      <c r="FQB15" s="659"/>
      <c r="FQE15" s="657"/>
      <c r="FQF15" s="657"/>
      <c r="FQG15" s="657"/>
      <c r="FQH15" s="657"/>
      <c r="FQI15" s="657"/>
      <c r="FQJ15" s="657"/>
      <c r="FQK15" s="659"/>
      <c r="FQN15" s="657"/>
      <c r="FQO15" s="657"/>
      <c r="FQP15" s="657"/>
      <c r="FQQ15" s="657"/>
      <c r="FQR15" s="657"/>
      <c r="FQS15" s="657"/>
      <c r="FQT15" s="659"/>
      <c r="FQW15" s="657"/>
      <c r="FQX15" s="657"/>
      <c r="FQY15" s="657"/>
      <c r="FQZ15" s="657"/>
      <c r="FRA15" s="657"/>
      <c r="FRB15" s="657"/>
      <c r="FRC15" s="659"/>
      <c r="FRF15" s="657"/>
      <c r="FRG15" s="657"/>
      <c r="FRH15" s="657"/>
      <c r="FRI15" s="657"/>
      <c r="FRJ15" s="657"/>
      <c r="FRK15" s="657"/>
      <c r="FRL15" s="659"/>
      <c r="FRO15" s="657"/>
      <c r="FRP15" s="657"/>
      <c r="FRQ15" s="657"/>
      <c r="FRR15" s="657"/>
      <c r="FRS15" s="657"/>
      <c r="FRT15" s="657"/>
      <c r="FRU15" s="659"/>
      <c r="FRX15" s="657"/>
      <c r="FRY15" s="657"/>
      <c r="FRZ15" s="657"/>
      <c r="FSA15" s="657"/>
      <c r="FSB15" s="657"/>
      <c r="FSC15" s="657"/>
      <c r="FSD15" s="659"/>
      <c r="FSG15" s="657"/>
      <c r="FSH15" s="657"/>
      <c r="FSI15" s="657"/>
      <c r="FSJ15" s="657"/>
      <c r="FSK15" s="657"/>
      <c r="FSL15" s="657"/>
      <c r="FSM15" s="659"/>
      <c r="FSP15" s="657"/>
      <c r="FSQ15" s="657"/>
      <c r="FSR15" s="657"/>
      <c r="FSS15" s="657"/>
      <c r="FST15" s="657"/>
      <c r="FSU15" s="657"/>
      <c r="FSV15" s="659"/>
      <c r="FSY15" s="657"/>
      <c r="FSZ15" s="657"/>
      <c r="FTA15" s="657"/>
      <c r="FTB15" s="657"/>
      <c r="FTC15" s="657"/>
      <c r="FTD15" s="657"/>
      <c r="FTE15" s="659"/>
      <c r="FTH15" s="657"/>
      <c r="FTI15" s="657"/>
      <c r="FTJ15" s="657"/>
      <c r="FTK15" s="657"/>
      <c r="FTL15" s="657"/>
      <c r="FTM15" s="657"/>
      <c r="FTN15" s="659"/>
      <c r="FTQ15" s="657"/>
      <c r="FTR15" s="657"/>
      <c r="FTS15" s="657"/>
      <c r="FTT15" s="657"/>
      <c r="FTU15" s="657"/>
      <c r="FTV15" s="657"/>
      <c r="FTW15" s="659"/>
      <c r="FTZ15" s="657"/>
      <c r="FUA15" s="657"/>
      <c r="FUB15" s="657"/>
      <c r="FUC15" s="657"/>
      <c r="FUD15" s="657"/>
      <c r="FUE15" s="657"/>
      <c r="FUF15" s="659"/>
      <c r="FUI15" s="657"/>
      <c r="FUJ15" s="657"/>
      <c r="FUK15" s="657"/>
      <c r="FUL15" s="657"/>
      <c r="FUM15" s="657"/>
      <c r="FUN15" s="657"/>
      <c r="FUO15" s="659"/>
      <c r="FUR15" s="657"/>
      <c r="FUS15" s="657"/>
      <c r="FUT15" s="657"/>
      <c r="FUU15" s="657"/>
      <c r="FUV15" s="657"/>
      <c r="FUW15" s="657"/>
      <c r="FUX15" s="659"/>
      <c r="FVA15" s="657"/>
      <c r="FVB15" s="657"/>
      <c r="FVC15" s="657"/>
      <c r="FVD15" s="657"/>
      <c r="FVE15" s="657"/>
      <c r="FVF15" s="657"/>
      <c r="FVG15" s="659"/>
      <c r="FVJ15" s="657"/>
      <c r="FVK15" s="657"/>
      <c r="FVL15" s="657"/>
      <c r="FVM15" s="657"/>
      <c r="FVN15" s="657"/>
      <c r="FVO15" s="657"/>
      <c r="FVP15" s="659"/>
      <c r="FVS15" s="657"/>
      <c r="FVT15" s="657"/>
      <c r="FVU15" s="657"/>
      <c r="FVV15" s="657"/>
      <c r="FVW15" s="657"/>
      <c r="FVX15" s="657"/>
      <c r="FVY15" s="659"/>
      <c r="FWB15" s="657"/>
      <c r="FWC15" s="657"/>
      <c r="FWD15" s="657"/>
      <c r="FWE15" s="657"/>
      <c r="FWF15" s="657"/>
      <c r="FWG15" s="657"/>
      <c r="FWH15" s="659"/>
      <c r="FWK15" s="657"/>
      <c r="FWL15" s="657"/>
      <c r="FWM15" s="657"/>
      <c r="FWN15" s="657"/>
      <c r="FWO15" s="657"/>
      <c r="FWP15" s="657"/>
      <c r="FWQ15" s="659"/>
      <c r="FWT15" s="657"/>
      <c r="FWU15" s="657"/>
      <c r="FWV15" s="657"/>
      <c r="FWW15" s="657"/>
      <c r="FWX15" s="657"/>
      <c r="FWY15" s="657"/>
      <c r="FWZ15" s="659"/>
      <c r="FXC15" s="657"/>
      <c r="FXD15" s="657"/>
      <c r="FXE15" s="657"/>
      <c r="FXF15" s="657"/>
      <c r="FXG15" s="657"/>
      <c r="FXH15" s="657"/>
      <c r="FXI15" s="659"/>
      <c r="FXL15" s="657"/>
      <c r="FXM15" s="657"/>
      <c r="FXN15" s="657"/>
      <c r="FXO15" s="657"/>
      <c r="FXP15" s="657"/>
      <c r="FXQ15" s="657"/>
      <c r="FXR15" s="659"/>
      <c r="FXU15" s="657"/>
      <c r="FXV15" s="657"/>
      <c r="FXW15" s="657"/>
      <c r="FXX15" s="657"/>
      <c r="FXY15" s="657"/>
      <c r="FXZ15" s="657"/>
      <c r="FYA15" s="659"/>
      <c r="FYD15" s="657"/>
      <c r="FYE15" s="657"/>
      <c r="FYF15" s="657"/>
      <c r="FYG15" s="657"/>
      <c r="FYH15" s="657"/>
      <c r="FYI15" s="657"/>
      <c r="FYJ15" s="659"/>
      <c r="FYM15" s="657"/>
      <c r="FYN15" s="657"/>
      <c r="FYO15" s="657"/>
      <c r="FYP15" s="657"/>
      <c r="FYQ15" s="657"/>
      <c r="FYR15" s="657"/>
      <c r="FYS15" s="659"/>
      <c r="FYV15" s="657"/>
      <c r="FYW15" s="657"/>
      <c r="FYX15" s="657"/>
      <c r="FYY15" s="657"/>
      <c r="FYZ15" s="657"/>
      <c r="FZA15" s="657"/>
      <c r="FZB15" s="659"/>
      <c r="FZE15" s="657"/>
      <c r="FZF15" s="657"/>
      <c r="FZG15" s="657"/>
      <c r="FZH15" s="657"/>
      <c r="FZI15" s="657"/>
      <c r="FZJ15" s="657"/>
      <c r="FZK15" s="659"/>
      <c r="FZN15" s="657"/>
      <c r="FZO15" s="657"/>
      <c r="FZP15" s="657"/>
      <c r="FZQ15" s="657"/>
      <c r="FZR15" s="657"/>
      <c r="FZS15" s="657"/>
      <c r="FZT15" s="659"/>
      <c r="FZW15" s="657"/>
      <c r="FZX15" s="657"/>
      <c r="FZY15" s="657"/>
      <c r="FZZ15" s="657"/>
      <c r="GAA15" s="657"/>
      <c r="GAB15" s="657"/>
      <c r="GAC15" s="659"/>
      <c r="GAF15" s="657"/>
      <c r="GAG15" s="657"/>
      <c r="GAH15" s="657"/>
      <c r="GAI15" s="657"/>
      <c r="GAJ15" s="657"/>
      <c r="GAK15" s="657"/>
      <c r="GAL15" s="659"/>
      <c r="GAO15" s="657"/>
      <c r="GAP15" s="657"/>
      <c r="GAQ15" s="657"/>
      <c r="GAR15" s="657"/>
      <c r="GAS15" s="657"/>
      <c r="GAT15" s="657"/>
      <c r="GAU15" s="659"/>
      <c r="GAX15" s="657"/>
      <c r="GAY15" s="657"/>
      <c r="GAZ15" s="657"/>
      <c r="GBA15" s="657"/>
      <c r="GBB15" s="657"/>
      <c r="GBC15" s="657"/>
      <c r="GBD15" s="659"/>
      <c r="GBG15" s="657"/>
      <c r="GBH15" s="657"/>
      <c r="GBI15" s="657"/>
      <c r="GBJ15" s="657"/>
      <c r="GBK15" s="657"/>
      <c r="GBL15" s="657"/>
      <c r="GBM15" s="659"/>
      <c r="GBP15" s="657"/>
      <c r="GBQ15" s="657"/>
      <c r="GBR15" s="657"/>
      <c r="GBS15" s="657"/>
      <c r="GBT15" s="657"/>
      <c r="GBU15" s="657"/>
      <c r="GBV15" s="659"/>
      <c r="GBY15" s="657"/>
      <c r="GBZ15" s="657"/>
      <c r="GCA15" s="657"/>
      <c r="GCB15" s="657"/>
      <c r="GCC15" s="657"/>
      <c r="GCD15" s="657"/>
      <c r="GCE15" s="659"/>
      <c r="GCH15" s="657"/>
      <c r="GCI15" s="657"/>
      <c r="GCJ15" s="657"/>
      <c r="GCK15" s="657"/>
      <c r="GCL15" s="657"/>
      <c r="GCM15" s="657"/>
      <c r="GCN15" s="659"/>
      <c r="GCQ15" s="657"/>
      <c r="GCR15" s="657"/>
      <c r="GCS15" s="657"/>
      <c r="GCT15" s="657"/>
      <c r="GCU15" s="657"/>
      <c r="GCV15" s="657"/>
      <c r="GCW15" s="659"/>
      <c r="GCZ15" s="657"/>
      <c r="GDA15" s="657"/>
      <c r="GDB15" s="657"/>
      <c r="GDC15" s="657"/>
      <c r="GDD15" s="657"/>
      <c r="GDE15" s="657"/>
      <c r="GDF15" s="659"/>
      <c r="GDI15" s="657"/>
      <c r="GDJ15" s="657"/>
      <c r="GDK15" s="657"/>
      <c r="GDL15" s="657"/>
      <c r="GDM15" s="657"/>
      <c r="GDN15" s="657"/>
      <c r="GDO15" s="659"/>
      <c r="GDR15" s="657"/>
      <c r="GDS15" s="657"/>
      <c r="GDT15" s="657"/>
      <c r="GDU15" s="657"/>
      <c r="GDV15" s="657"/>
      <c r="GDW15" s="657"/>
      <c r="GDX15" s="659"/>
      <c r="GEA15" s="657"/>
      <c r="GEB15" s="657"/>
      <c r="GEC15" s="657"/>
      <c r="GED15" s="657"/>
      <c r="GEE15" s="657"/>
      <c r="GEF15" s="657"/>
      <c r="GEG15" s="659"/>
      <c r="GEJ15" s="657"/>
      <c r="GEK15" s="657"/>
      <c r="GEL15" s="657"/>
      <c r="GEM15" s="657"/>
      <c r="GEN15" s="657"/>
      <c r="GEO15" s="657"/>
      <c r="GEP15" s="659"/>
      <c r="GES15" s="657"/>
      <c r="GET15" s="657"/>
      <c r="GEU15" s="657"/>
      <c r="GEV15" s="657"/>
      <c r="GEW15" s="657"/>
      <c r="GEX15" s="657"/>
      <c r="GEY15" s="659"/>
      <c r="GFB15" s="657"/>
      <c r="GFC15" s="657"/>
      <c r="GFD15" s="657"/>
      <c r="GFE15" s="657"/>
      <c r="GFF15" s="657"/>
      <c r="GFG15" s="657"/>
      <c r="GFH15" s="659"/>
      <c r="GFK15" s="657"/>
      <c r="GFL15" s="657"/>
      <c r="GFM15" s="657"/>
      <c r="GFN15" s="657"/>
      <c r="GFO15" s="657"/>
      <c r="GFP15" s="657"/>
      <c r="GFQ15" s="659"/>
      <c r="GFT15" s="657"/>
      <c r="GFU15" s="657"/>
      <c r="GFV15" s="657"/>
      <c r="GFW15" s="657"/>
      <c r="GFX15" s="657"/>
      <c r="GFY15" s="657"/>
      <c r="GFZ15" s="659"/>
      <c r="GGC15" s="657"/>
      <c r="GGD15" s="657"/>
      <c r="GGE15" s="657"/>
      <c r="GGF15" s="657"/>
      <c r="GGG15" s="657"/>
      <c r="GGH15" s="657"/>
      <c r="GGI15" s="659"/>
      <c r="GGL15" s="657"/>
      <c r="GGM15" s="657"/>
      <c r="GGN15" s="657"/>
      <c r="GGO15" s="657"/>
      <c r="GGP15" s="657"/>
      <c r="GGQ15" s="657"/>
      <c r="GGR15" s="659"/>
      <c r="GGU15" s="657"/>
      <c r="GGV15" s="657"/>
      <c r="GGW15" s="657"/>
      <c r="GGX15" s="657"/>
      <c r="GGY15" s="657"/>
      <c r="GGZ15" s="657"/>
      <c r="GHA15" s="659"/>
      <c r="GHD15" s="657"/>
      <c r="GHE15" s="657"/>
      <c r="GHF15" s="657"/>
      <c r="GHG15" s="657"/>
      <c r="GHH15" s="657"/>
      <c r="GHI15" s="657"/>
      <c r="GHJ15" s="659"/>
      <c r="GHM15" s="657"/>
      <c r="GHN15" s="657"/>
      <c r="GHO15" s="657"/>
      <c r="GHP15" s="657"/>
      <c r="GHQ15" s="657"/>
      <c r="GHR15" s="657"/>
      <c r="GHS15" s="659"/>
      <c r="GHV15" s="657"/>
      <c r="GHW15" s="657"/>
      <c r="GHX15" s="657"/>
      <c r="GHY15" s="657"/>
      <c r="GHZ15" s="657"/>
      <c r="GIA15" s="657"/>
      <c r="GIB15" s="659"/>
      <c r="GIE15" s="657"/>
      <c r="GIF15" s="657"/>
      <c r="GIG15" s="657"/>
      <c r="GIH15" s="657"/>
      <c r="GII15" s="657"/>
      <c r="GIJ15" s="657"/>
      <c r="GIK15" s="659"/>
      <c r="GIN15" s="657"/>
      <c r="GIO15" s="657"/>
      <c r="GIP15" s="657"/>
      <c r="GIQ15" s="657"/>
      <c r="GIR15" s="657"/>
      <c r="GIS15" s="657"/>
      <c r="GIT15" s="659"/>
      <c r="GIW15" s="657"/>
      <c r="GIX15" s="657"/>
      <c r="GIY15" s="657"/>
      <c r="GIZ15" s="657"/>
      <c r="GJA15" s="657"/>
      <c r="GJB15" s="657"/>
      <c r="GJC15" s="659"/>
      <c r="GJF15" s="657"/>
      <c r="GJG15" s="657"/>
      <c r="GJH15" s="657"/>
      <c r="GJI15" s="657"/>
      <c r="GJJ15" s="657"/>
      <c r="GJK15" s="657"/>
      <c r="GJL15" s="659"/>
      <c r="GJO15" s="657"/>
      <c r="GJP15" s="657"/>
      <c r="GJQ15" s="657"/>
      <c r="GJR15" s="657"/>
      <c r="GJS15" s="657"/>
      <c r="GJT15" s="657"/>
      <c r="GJU15" s="659"/>
      <c r="GJX15" s="657"/>
      <c r="GJY15" s="657"/>
      <c r="GJZ15" s="657"/>
      <c r="GKA15" s="657"/>
      <c r="GKB15" s="657"/>
      <c r="GKC15" s="657"/>
      <c r="GKD15" s="659"/>
      <c r="GKG15" s="657"/>
      <c r="GKH15" s="657"/>
      <c r="GKI15" s="657"/>
      <c r="GKJ15" s="657"/>
      <c r="GKK15" s="657"/>
      <c r="GKL15" s="657"/>
      <c r="GKM15" s="659"/>
      <c r="GKP15" s="657"/>
      <c r="GKQ15" s="657"/>
      <c r="GKR15" s="657"/>
      <c r="GKS15" s="657"/>
      <c r="GKT15" s="657"/>
      <c r="GKU15" s="657"/>
      <c r="GKV15" s="659"/>
      <c r="GKY15" s="657"/>
      <c r="GKZ15" s="657"/>
      <c r="GLA15" s="657"/>
      <c r="GLB15" s="657"/>
      <c r="GLC15" s="657"/>
      <c r="GLD15" s="657"/>
      <c r="GLE15" s="659"/>
      <c r="GLH15" s="657"/>
      <c r="GLI15" s="657"/>
      <c r="GLJ15" s="657"/>
      <c r="GLK15" s="657"/>
      <c r="GLL15" s="657"/>
      <c r="GLM15" s="657"/>
      <c r="GLN15" s="659"/>
      <c r="GLQ15" s="657"/>
      <c r="GLR15" s="657"/>
      <c r="GLS15" s="657"/>
      <c r="GLT15" s="657"/>
      <c r="GLU15" s="657"/>
      <c r="GLV15" s="657"/>
      <c r="GLW15" s="659"/>
      <c r="GLZ15" s="657"/>
      <c r="GMA15" s="657"/>
      <c r="GMB15" s="657"/>
      <c r="GMC15" s="657"/>
      <c r="GMD15" s="657"/>
      <c r="GME15" s="657"/>
      <c r="GMF15" s="659"/>
      <c r="GMI15" s="657"/>
      <c r="GMJ15" s="657"/>
      <c r="GMK15" s="657"/>
      <c r="GML15" s="657"/>
      <c r="GMM15" s="657"/>
      <c r="GMN15" s="657"/>
      <c r="GMO15" s="659"/>
      <c r="GMR15" s="657"/>
      <c r="GMS15" s="657"/>
      <c r="GMT15" s="657"/>
      <c r="GMU15" s="657"/>
      <c r="GMV15" s="657"/>
      <c r="GMW15" s="657"/>
      <c r="GMX15" s="659"/>
      <c r="GNA15" s="657"/>
      <c r="GNB15" s="657"/>
      <c r="GNC15" s="657"/>
      <c r="GND15" s="657"/>
      <c r="GNE15" s="657"/>
      <c r="GNF15" s="657"/>
      <c r="GNG15" s="659"/>
      <c r="GNJ15" s="657"/>
      <c r="GNK15" s="657"/>
      <c r="GNL15" s="657"/>
      <c r="GNM15" s="657"/>
      <c r="GNN15" s="657"/>
      <c r="GNO15" s="657"/>
      <c r="GNP15" s="659"/>
      <c r="GNS15" s="657"/>
      <c r="GNT15" s="657"/>
      <c r="GNU15" s="657"/>
      <c r="GNV15" s="657"/>
      <c r="GNW15" s="657"/>
      <c r="GNX15" s="657"/>
      <c r="GNY15" s="659"/>
      <c r="GOB15" s="657"/>
      <c r="GOC15" s="657"/>
      <c r="GOD15" s="657"/>
      <c r="GOE15" s="657"/>
      <c r="GOF15" s="657"/>
      <c r="GOG15" s="657"/>
      <c r="GOH15" s="659"/>
      <c r="GOK15" s="657"/>
      <c r="GOL15" s="657"/>
      <c r="GOM15" s="657"/>
      <c r="GON15" s="657"/>
      <c r="GOO15" s="657"/>
      <c r="GOP15" s="657"/>
      <c r="GOQ15" s="659"/>
      <c r="GOT15" s="657"/>
      <c r="GOU15" s="657"/>
      <c r="GOV15" s="657"/>
      <c r="GOW15" s="657"/>
      <c r="GOX15" s="657"/>
      <c r="GOY15" s="657"/>
      <c r="GOZ15" s="659"/>
      <c r="GPC15" s="657"/>
      <c r="GPD15" s="657"/>
      <c r="GPE15" s="657"/>
      <c r="GPF15" s="657"/>
      <c r="GPG15" s="657"/>
      <c r="GPH15" s="657"/>
      <c r="GPI15" s="659"/>
      <c r="GPL15" s="657"/>
      <c r="GPM15" s="657"/>
      <c r="GPN15" s="657"/>
      <c r="GPO15" s="657"/>
      <c r="GPP15" s="657"/>
      <c r="GPQ15" s="657"/>
      <c r="GPR15" s="659"/>
      <c r="GPU15" s="657"/>
      <c r="GPV15" s="657"/>
      <c r="GPW15" s="657"/>
      <c r="GPX15" s="657"/>
      <c r="GPY15" s="657"/>
      <c r="GPZ15" s="657"/>
      <c r="GQA15" s="659"/>
      <c r="GQD15" s="657"/>
      <c r="GQE15" s="657"/>
      <c r="GQF15" s="657"/>
      <c r="GQG15" s="657"/>
      <c r="GQH15" s="657"/>
      <c r="GQI15" s="657"/>
      <c r="GQJ15" s="659"/>
      <c r="GQM15" s="657"/>
      <c r="GQN15" s="657"/>
      <c r="GQO15" s="657"/>
      <c r="GQP15" s="657"/>
      <c r="GQQ15" s="657"/>
      <c r="GQR15" s="657"/>
      <c r="GQS15" s="659"/>
      <c r="GQV15" s="657"/>
      <c r="GQW15" s="657"/>
      <c r="GQX15" s="657"/>
      <c r="GQY15" s="657"/>
      <c r="GQZ15" s="657"/>
      <c r="GRA15" s="657"/>
      <c r="GRB15" s="659"/>
      <c r="GRE15" s="657"/>
      <c r="GRF15" s="657"/>
      <c r="GRG15" s="657"/>
      <c r="GRH15" s="657"/>
      <c r="GRI15" s="657"/>
      <c r="GRJ15" s="657"/>
      <c r="GRK15" s="659"/>
      <c r="GRN15" s="657"/>
      <c r="GRO15" s="657"/>
      <c r="GRP15" s="657"/>
      <c r="GRQ15" s="657"/>
      <c r="GRR15" s="657"/>
      <c r="GRS15" s="657"/>
      <c r="GRT15" s="659"/>
      <c r="GRW15" s="657"/>
      <c r="GRX15" s="657"/>
      <c r="GRY15" s="657"/>
      <c r="GRZ15" s="657"/>
      <c r="GSA15" s="657"/>
      <c r="GSB15" s="657"/>
      <c r="GSC15" s="659"/>
      <c r="GSF15" s="657"/>
      <c r="GSG15" s="657"/>
      <c r="GSH15" s="657"/>
      <c r="GSI15" s="657"/>
      <c r="GSJ15" s="657"/>
      <c r="GSK15" s="657"/>
      <c r="GSL15" s="659"/>
      <c r="GSO15" s="657"/>
      <c r="GSP15" s="657"/>
      <c r="GSQ15" s="657"/>
      <c r="GSR15" s="657"/>
      <c r="GSS15" s="657"/>
      <c r="GST15" s="657"/>
      <c r="GSU15" s="659"/>
      <c r="GSX15" s="657"/>
      <c r="GSY15" s="657"/>
      <c r="GSZ15" s="657"/>
      <c r="GTA15" s="657"/>
      <c r="GTB15" s="657"/>
      <c r="GTC15" s="657"/>
      <c r="GTD15" s="659"/>
      <c r="GTG15" s="657"/>
      <c r="GTH15" s="657"/>
      <c r="GTI15" s="657"/>
      <c r="GTJ15" s="657"/>
      <c r="GTK15" s="657"/>
      <c r="GTL15" s="657"/>
      <c r="GTM15" s="659"/>
      <c r="GTP15" s="657"/>
      <c r="GTQ15" s="657"/>
      <c r="GTR15" s="657"/>
      <c r="GTS15" s="657"/>
      <c r="GTT15" s="657"/>
      <c r="GTU15" s="657"/>
      <c r="GTV15" s="659"/>
      <c r="GTY15" s="657"/>
      <c r="GTZ15" s="657"/>
      <c r="GUA15" s="657"/>
      <c r="GUB15" s="657"/>
      <c r="GUC15" s="657"/>
      <c r="GUD15" s="657"/>
      <c r="GUE15" s="659"/>
      <c r="GUH15" s="657"/>
      <c r="GUI15" s="657"/>
      <c r="GUJ15" s="657"/>
      <c r="GUK15" s="657"/>
      <c r="GUL15" s="657"/>
      <c r="GUM15" s="657"/>
      <c r="GUN15" s="659"/>
      <c r="GUQ15" s="657"/>
      <c r="GUR15" s="657"/>
      <c r="GUS15" s="657"/>
      <c r="GUT15" s="657"/>
      <c r="GUU15" s="657"/>
      <c r="GUV15" s="657"/>
      <c r="GUW15" s="659"/>
      <c r="GUZ15" s="657"/>
      <c r="GVA15" s="657"/>
      <c r="GVB15" s="657"/>
      <c r="GVC15" s="657"/>
      <c r="GVD15" s="657"/>
      <c r="GVE15" s="657"/>
      <c r="GVF15" s="659"/>
      <c r="GVI15" s="657"/>
      <c r="GVJ15" s="657"/>
      <c r="GVK15" s="657"/>
      <c r="GVL15" s="657"/>
      <c r="GVM15" s="657"/>
      <c r="GVN15" s="657"/>
      <c r="GVO15" s="659"/>
      <c r="GVR15" s="657"/>
      <c r="GVS15" s="657"/>
      <c r="GVT15" s="657"/>
      <c r="GVU15" s="657"/>
      <c r="GVV15" s="657"/>
      <c r="GVW15" s="657"/>
      <c r="GVX15" s="659"/>
      <c r="GWA15" s="657"/>
      <c r="GWB15" s="657"/>
      <c r="GWC15" s="657"/>
      <c r="GWD15" s="657"/>
      <c r="GWE15" s="657"/>
      <c r="GWF15" s="657"/>
      <c r="GWG15" s="659"/>
      <c r="GWJ15" s="657"/>
      <c r="GWK15" s="657"/>
      <c r="GWL15" s="657"/>
      <c r="GWM15" s="657"/>
      <c r="GWN15" s="657"/>
      <c r="GWO15" s="657"/>
      <c r="GWP15" s="659"/>
      <c r="GWS15" s="657"/>
      <c r="GWT15" s="657"/>
      <c r="GWU15" s="657"/>
      <c r="GWV15" s="657"/>
      <c r="GWW15" s="657"/>
      <c r="GWX15" s="657"/>
      <c r="GWY15" s="659"/>
      <c r="GXB15" s="657"/>
      <c r="GXC15" s="657"/>
      <c r="GXD15" s="657"/>
      <c r="GXE15" s="657"/>
      <c r="GXF15" s="657"/>
      <c r="GXG15" s="657"/>
      <c r="GXH15" s="659"/>
      <c r="GXK15" s="657"/>
      <c r="GXL15" s="657"/>
      <c r="GXM15" s="657"/>
      <c r="GXN15" s="657"/>
      <c r="GXO15" s="657"/>
      <c r="GXP15" s="657"/>
      <c r="GXQ15" s="659"/>
      <c r="GXT15" s="657"/>
      <c r="GXU15" s="657"/>
      <c r="GXV15" s="657"/>
      <c r="GXW15" s="657"/>
      <c r="GXX15" s="657"/>
      <c r="GXY15" s="657"/>
      <c r="GXZ15" s="659"/>
      <c r="GYC15" s="657"/>
      <c r="GYD15" s="657"/>
      <c r="GYE15" s="657"/>
      <c r="GYF15" s="657"/>
      <c r="GYG15" s="657"/>
      <c r="GYH15" s="657"/>
      <c r="GYI15" s="659"/>
      <c r="GYL15" s="657"/>
      <c r="GYM15" s="657"/>
      <c r="GYN15" s="657"/>
      <c r="GYO15" s="657"/>
      <c r="GYP15" s="657"/>
      <c r="GYQ15" s="657"/>
      <c r="GYR15" s="659"/>
      <c r="GYU15" s="657"/>
      <c r="GYV15" s="657"/>
      <c r="GYW15" s="657"/>
      <c r="GYX15" s="657"/>
      <c r="GYY15" s="657"/>
      <c r="GYZ15" s="657"/>
      <c r="GZA15" s="659"/>
      <c r="GZD15" s="657"/>
      <c r="GZE15" s="657"/>
      <c r="GZF15" s="657"/>
      <c r="GZG15" s="657"/>
      <c r="GZH15" s="657"/>
      <c r="GZI15" s="657"/>
      <c r="GZJ15" s="659"/>
      <c r="GZM15" s="657"/>
      <c r="GZN15" s="657"/>
      <c r="GZO15" s="657"/>
      <c r="GZP15" s="657"/>
      <c r="GZQ15" s="657"/>
      <c r="GZR15" s="657"/>
      <c r="GZS15" s="659"/>
      <c r="GZV15" s="657"/>
      <c r="GZW15" s="657"/>
      <c r="GZX15" s="657"/>
      <c r="GZY15" s="657"/>
      <c r="GZZ15" s="657"/>
      <c r="HAA15" s="657"/>
      <c r="HAB15" s="659"/>
      <c r="HAE15" s="657"/>
      <c r="HAF15" s="657"/>
      <c r="HAG15" s="657"/>
      <c r="HAH15" s="657"/>
      <c r="HAI15" s="657"/>
      <c r="HAJ15" s="657"/>
      <c r="HAK15" s="659"/>
      <c r="HAN15" s="657"/>
      <c r="HAO15" s="657"/>
      <c r="HAP15" s="657"/>
      <c r="HAQ15" s="657"/>
      <c r="HAR15" s="657"/>
      <c r="HAS15" s="657"/>
      <c r="HAT15" s="659"/>
      <c r="HAW15" s="657"/>
      <c r="HAX15" s="657"/>
      <c r="HAY15" s="657"/>
      <c r="HAZ15" s="657"/>
      <c r="HBA15" s="657"/>
      <c r="HBB15" s="657"/>
      <c r="HBC15" s="659"/>
      <c r="HBF15" s="657"/>
      <c r="HBG15" s="657"/>
      <c r="HBH15" s="657"/>
      <c r="HBI15" s="657"/>
      <c r="HBJ15" s="657"/>
      <c r="HBK15" s="657"/>
      <c r="HBL15" s="659"/>
      <c r="HBO15" s="657"/>
      <c r="HBP15" s="657"/>
      <c r="HBQ15" s="657"/>
      <c r="HBR15" s="657"/>
      <c r="HBS15" s="657"/>
      <c r="HBT15" s="657"/>
      <c r="HBU15" s="659"/>
      <c r="HBX15" s="657"/>
      <c r="HBY15" s="657"/>
      <c r="HBZ15" s="657"/>
      <c r="HCA15" s="657"/>
      <c r="HCB15" s="657"/>
      <c r="HCC15" s="657"/>
      <c r="HCD15" s="659"/>
      <c r="HCG15" s="657"/>
      <c r="HCH15" s="657"/>
      <c r="HCI15" s="657"/>
      <c r="HCJ15" s="657"/>
      <c r="HCK15" s="657"/>
      <c r="HCL15" s="657"/>
      <c r="HCM15" s="659"/>
      <c r="HCP15" s="657"/>
      <c r="HCQ15" s="657"/>
      <c r="HCR15" s="657"/>
      <c r="HCS15" s="657"/>
      <c r="HCT15" s="657"/>
      <c r="HCU15" s="657"/>
      <c r="HCV15" s="659"/>
      <c r="HCY15" s="657"/>
      <c r="HCZ15" s="657"/>
      <c r="HDA15" s="657"/>
      <c r="HDB15" s="657"/>
      <c r="HDC15" s="657"/>
      <c r="HDD15" s="657"/>
      <c r="HDE15" s="659"/>
      <c r="HDH15" s="657"/>
      <c r="HDI15" s="657"/>
      <c r="HDJ15" s="657"/>
      <c r="HDK15" s="657"/>
      <c r="HDL15" s="657"/>
      <c r="HDM15" s="657"/>
      <c r="HDN15" s="659"/>
      <c r="HDQ15" s="657"/>
      <c r="HDR15" s="657"/>
      <c r="HDS15" s="657"/>
      <c r="HDT15" s="657"/>
      <c r="HDU15" s="657"/>
      <c r="HDV15" s="657"/>
      <c r="HDW15" s="659"/>
      <c r="HDZ15" s="657"/>
      <c r="HEA15" s="657"/>
      <c r="HEB15" s="657"/>
      <c r="HEC15" s="657"/>
      <c r="HED15" s="657"/>
      <c r="HEE15" s="657"/>
      <c r="HEF15" s="659"/>
      <c r="HEI15" s="657"/>
      <c r="HEJ15" s="657"/>
      <c r="HEK15" s="657"/>
      <c r="HEL15" s="657"/>
      <c r="HEM15" s="657"/>
      <c r="HEN15" s="657"/>
      <c r="HEO15" s="659"/>
      <c r="HER15" s="657"/>
      <c r="HES15" s="657"/>
      <c r="HET15" s="657"/>
      <c r="HEU15" s="657"/>
      <c r="HEV15" s="657"/>
      <c r="HEW15" s="657"/>
      <c r="HEX15" s="659"/>
      <c r="HFA15" s="657"/>
      <c r="HFB15" s="657"/>
      <c r="HFC15" s="657"/>
      <c r="HFD15" s="657"/>
      <c r="HFE15" s="657"/>
      <c r="HFF15" s="657"/>
      <c r="HFG15" s="659"/>
      <c r="HFJ15" s="657"/>
      <c r="HFK15" s="657"/>
      <c r="HFL15" s="657"/>
      <c r="HFM15" s="657"/>
      <c r="HFN15" s="657"/>
      <c r="HFO15" s="657"/>
      <c r="HFP15" s="659"/>
      <c r="HFS15" s="657"/>
      <c r="HFT15" s="657"/>
      <c r="HFU15" s="657"/>
      <c r="HFV15" s="657"/>
      <c r="HFW15" s="657"/>
      <c r="HFX15" s="657"/>
      <c r="HFY15" s="659"/>
      <c r="HGB15" s="657"/>
      <c r="HGC15" s="657"/>
      <c r="HGD15" s="657"/>
      <c r="HGE15" s="657"/>
      <c r="HGF15" s="657"/>
      <c r="HGG15" s="657"/>
      <c r="HGH15" s="659"/>
      <c r="HGK15" s="657"/>
      <c r="HGL15" s="657"/>
      <c r="HGM15" s="657"/>
      <c r="HGN15" s="657"/>
      <c r="HGO15" s="657"/>
      <c r="HGP15" s="657"/>
      <c r="HGQ15" s="659"/>
      <c r="HGT15" s="657"/>
      <c r="HGU15" s="657"/>
      <c r="HGV15" s="657"/>
      <c r="HGW15" s="657"/>
      <c r="HGX15" s="657"/>
      <c r="HGY15" s="657"/>
      <c r="HGZ15" s="659"/>
      <c r="HHC15" s="657"/>
      <c r="HHD15" s="657"/>
      <c r="HHE15" s="657"/>
      <c r="HHF15" s="657"/>
      <c r="HHG15" s="657"/>
      <c r="HHH15" s="657"/>
      <c r="HHI15" s="659"/>
      <c r="HHL15" s="657"/>
      <c r="HHM15" s="657"/>
      <c r="HHN15" s="657"/>
      <c r="HHO15" s="657"/>
      <c r="HHP15" s="657"/>
      <c r="HHQ15" s="657"/>
      <c r="HHR15" s="659"/>
      <c r="HHU15" s="657"/>
      <c r="HHV15" s="657"/>
      <c r="HHW15" s="657"/>
      <c r="HHX15" s="657"/>
      <c r="HHY15" s="657"/>
      <c r="HHZ15" s="657"/>
      <c r="HIA15" s="659"/>
      <c r="HID15" s="657"/>
      <c r="HIE15" s="657"/>
      <c r="HIF15" s="657"/>
      <c r="HIG15" s="657"/>
      <c r="HIH15" s="657"/>
      <c r="HII15" s="657"/>
      <c r="HIJ15" s="659"/>
      <c r="HIM15" s="657"/>
      <c r="HIN15" s="657"/>
      <c r="HIO15" s="657"/>
      <c r="HIP15" s="657"/>
      <c r="HIQ15" s="657"/>
      <c r="HIR15" s="657"/>
      <c r="HIS15" s="659"/>
      <c r="HIV15" s="657"/>
      <c r="HIW15" s="657"/>
      <c r="HIX15" s="657"/>
      <c r="HIY15" s="657"/>
      <c r="HIZ15" s="657"/>
      <c r="HJA15" s="657"/>
      <c r="HJB15" s="659"/>
      <c r="HJE15" s="657"/>
      <c r="HJF15" s="657"/>
      <c r="HJG15" s="657"/>
      <c r="HJH15" s="657"/>
      <c r="HJI15" s="657"/>
      <c r="HJJ15" s="657"/>
      <c r="HJK15" s="659"/>
      <c r="HJN15" s="657"/>
      <c r="HJO15" s="657"/>
      <c r="HJP15" s="657"/>
      <c r="HJQ15" s="657"/>
      <c r="HJR15" s="657"/>
      <c r="HJS15" s="657"/>
      <c r="HJT15" s="659"/>
      <c r="HJW15" s="657"/>
      <c r="HJX15" s="657"/>
      <c r="HJY15" s="657"/>
      <c r="HJZ15" s="657"/>
      <c r="HKA15" s="657"/>
      <c r="HKB15" s="657"/>
      <c r="HKC15" s="659"/>
      <c r="HKF15" s="657"/>
      <c r="HKG15" s="657"/>
      <c r="HKH15" s="657"/>
      <c r="HKI15" s="657"/>
      <c r="HKJ15" s="657"/>
      <c r="HKK15" s="657"/>
      <c r="HKL15" s="659"/>
      <c r="HKO15" s="657"/>
      <c r="HKP15" s="657"/>
      <c r="HKQ15" s="657"/>
      <c r="HKR15" s="657"/>
      <c r="HKS15" s="657"/>
      <c r="HKT15" s="657"/>
      <c r="HKU15" s="659"/>
      <c r="HKX15" s="657"/>
      <c r="HKY15" s="657"/>
      <c r="HKZ15" s="657"/>
      <c r="HLA15" s="657"/>
      <c r="HLB15" s="657"/>
      <c r="HLC15" s="657"/>
      <c r="HLD15" s="659"/>
      <c r="HLG15" s="657"/>
      <c r="HLH15" s="657"/>
      <c r="HLI15" s="657"/>
      <c r="HLJ15" s="657"/>
      <c r="HLK15" s="657"/>
      <c r="HLL15" s="657"/>
      <c r="HLM15" s="659"/>
      <c r="HLP15" s="657"/>
      <c r="HLQ15" s="657"/>
      <c r="HLR15" s="657"/>
      <c r="HLS15" s="657"/>
      <c r="HLT15" s="657"/>
      <c r="HLU15" s="657"/>
      <c r="HLV15" s="659"/>
      <c r="HLY15" s="657"/>
      <c r="HLZ15" s="657"/>
      <c r="HMA15" s="657"/>
      <c r="HMB15" s="657"/>
      <c r="HMC15" s="657"/>
      <c r="HMD15" s="657"/>
      <c r="HME15" s="659"/>
      <c r="HMH15" s="657"/>
      <c r="HMI15" s="657"/>
      <c r="HMJ15" s="657"/>
      <c r="HMK15" s="657"/>
      <c r="HML15" s="657"/>
      <c r="HMM15" s="657"/>
      <c r="HMN15" s="659"/>
      <c r="HMQ15" s="657"/>
      <c r="HMR15" s="657"/>
      <c r="HMS15" s="657"/>
      <c r="HMT15" s="657"/>
      <c r="HMU15" s="657"/>
      <c r="HMV15" s="657"/>
      <c r="HMW15" s="659"/>
      <c r="HMZ15" s="657"/>
      <c r="HNA15" s="657"/>
      <c r="HNB15" s="657"/>
      <c r="HNC15" s="657"/>
      <c r="HND15" s="657"/>
      <c r="HNE15" s="657"/>
      <c r="HNF15" s="659"/>
      <c r="HNI15" s="657"/>
      <c r="HNJ15" s="657"/>
      <c r="HNK15" s="657"/>
      <c r="HNL15" s="657"/>
      <c r="HNM15" s="657"/>
      <c r="HNN15" s="657"/>
      <c r="HNO15" s="659"/>
      <c r="HNR15" s="657"/>
      <c r="HNS15" s="657"/>
      <c r="HNT15" s="657"/>
      <c r="HNU15" s="657"/>
      <c r="HNV15" s="657"/>
      <c r="HNW15" s="657"/>
      <c r="HNX15" s="659"/>
      <c r="HOA15" s="657"/>
      <c r="HOB15" s="657"/>
      <c r="HOC15" s="657"/>
      <c r="HOD15" s="657"/>
      <c r="HOE15" s="657"/>
      <c r="HOF15" s="657"/>
      <c r="HOG15" s="659"/>
      <c r="HOJ15" s="657"/>
      <c r="HOK15" s="657"/>
      <c r="HOL15" s="657"/>
      <c r="HOM15" s="657"/>
      <c r="HON15" s="657"/>
      <c r="HOO15" s="657"/>
      <c r="HOP15" s="659"/>
      <c r="HOS15" s="657"/>
      <c r="HOT15" s="657"/>
      <c r="HOU15" s="657"/>
      <c r="HOV15" s="657"/>
      <c r="HOW15" s="657"/>
      <c r="HOX15" s="657"/>
      <c r="HOY15" s="659"/>
      <c r="HPB15" s="657"/>
      <c r="HPC15" s="657"/>
      <c r="HPD15" s="657"/>
      <c r="HPE15" s="657"/>
      <c r="HPF15" s="657"/>
      <c r="HPG15" s="657"/>
      <c r="HPH15" s="659"/>
      <c r="HPK15" s="657"/>
      <c r="HPL15" s="657"/>
      <c r="HPM15" s="657"/>
      <c r="HPN15" s="657"/>
      <c r="HPO15" s="657"/>
      <c r="HPP15" s="657"/>
      <c r="HPQ15" s="659"/>
      <c r="HPT15" s="657"/>
      <c r="HPU15" s="657"/>
      <c r="HPV15" s="657"/>
      <c r="HPW15" s="657"/>
      <c r="HPX15" s="657"/>
      <c r="HPY15" s="657"/>
      <c r="HPZ15" s="659"/>
      <c r="HQC15" s="657"/>
      <c r="HQD15" s="657"/>
      <c r="HQE15" s="657"/>
      <c r="HQF15" s="657"/>
      <c r="HQG15" s="657"/>
      <c r="HQH15" s="657"/>
      <c r="HQI15" s="659"/>
      <c r="HQL15" s="657"/>
      <c r="HQM15" s="657"/>
      <c r="HQN15" s="657"/>
      <c r="HQO15" s="657"/>
      <c r="HQP15" s="657"/>
      <c r="HQQ15" s="657"/>
      <c r="HQR15" s="659"/>
      <c r="HQU15" s="657"/>
      <c r="HQV15" s="657"/>
      <c r="HQW15" s="657"/>
      <c r="HQX15" s="657"/>
      <c r="HQY15" s="657"/>
      <c r="HQZ15" s="657"/>
      <c r="HRA15" s="659"/>
      <c r="HRD15" s="657"/>
      <c r="HRE15" s="657"/>
      <c r="HRF15" s="657"/>
      <c r="HRG15" s="657"/>
      <c r="HRH15" s="657"/>
      <c r="HRI15" s="657"/>
      <c r="HRJ15" s="659"/>
      <c r="HRM15" s="657"/>
      <c r="HRN15" s="657"/>
      <c r="HRO15" s="657"/>
      <c r="HRP15" s="657"/>
      <c r="HRQ15" s="657"/>
      <c r="HRR15" s="657"/>
      <c r="HRS15" s="659"/>
      <c r="HRV15" s="657"/>
      <c r="HRW15" s="657"/>
      <c r="HRX15" s="657"/>
      <c r="HRY15" s="657"/>
      <c r="HRZ15" s="657"/>
      <c r="HSA15" s="657"/>
      <c r="HSB15" s="659"/>
      <c r="HSE15" s="657"/>
      <c r="HSF15" s="657"/>
      <c r="HSG15" s="657"/>
      <c r="HSH15" s="657"/>
      <c r="HSI15" s="657"/>
      <c r="HSJ15" s="657"/>
      <c r="HSK15" s="659"/>
      <c r="HSN15" s="657"/>
      <c r="HSO15" s="657"/>
      <c r="HSP15" s="657"/>
      <c r="HSQ15" s="657"/>
      <c r="HSR15" s="657"/>
      <c r="HSS15" s="657"/>
      <c r="HST15" s="659"/>
      <c r="HSW15" s="657"/>
      <c r="HSX15" s="657"/>
      <c r="HSY15" s="657"/>
      <c r="HSZ15" s="657"/>
      <c r="HTA15" s="657"/>
      <c r="HTB15" s="657"/>
      <c r="HTC15" s="659"/>
      <c r="HTF15" s="657"/>
      <c r="HTG15" s="657"/>
      <c r="HTH15" s="657"/>
      <c r="HTI15" s="657"/>
      <c r="HTJ15" s="657"/>
      <c r="HTK15" s="657"/>
      <c r="HTL15" s="659"/>
      <c r="HTO15" s="657"/>
      <c r="HTP15" s="657"/>
      <c r="HTQ15" s="657"/>
      <c r="HTR15" s="657"/>
      <c r="HTS15" s="657"/>
      <c r="HTT15" s="657"/>
      <c r="HTU15" s="659"/>
      <c r="HTX15" s="657"/>
      <c r="HTY15" s="657"/>
      <c r="HTZ15" s="657"/>
      <c r="HUA15" s="657"/>
      <c r="HUB15" s="657"/>
      <c r="HUC15" s="657"/>
      <c r="HUD15" s="659"/>
      <c r="HUG15" s="657"/>
      <c r="HUH15" s="657"/>
      <c r="HUI15" s="657"/>
      <c r="HUJ15" s="657"/>
      <c r="HUK15" s="657"/>
      <c r="HUL15" s="657"/>
      <c r="HUM15" s="659"/>
      <c r="HUP15" s="657"/>
      <c r="HUQ15" s="657"/>
      <c r="HUR15" s="657"/>
      <c r="HUS15" s="657"/>
      <c r="HUT15" s="657"/>
      <c r="HUU15" s="657"/>
      <c r="HUV15" s="659"/>
      <c r="HUY15" s="657"/>
      <c r="HUZ15" s="657"/>
      <c r="HVA15" s="657"/>
      <c r="HVB15" s="657"/>
      <c r="HVC15" s="657"/>
      <c r="HVD15" s="657"/>
      <c r="HVE15" s="659"/>
      <c r="HVH15" s="657"/>
      <c r="HVI15" s="657"/>
      <c r="HVJ15" s="657"/>
      <c r="HVK15" s="657"/>
      <c r="HVL15" s="657"/>
      <c r="HVM15" s="657"/>
      <c r="HVN15" s="659"/>
      <c r="HVQ15" s="657"/>
      <c r="HVR15" s="657"/>
      <c r="HVS15" s="657"/>
      <c r="HVT15" s="657"/>
      <c r="HVU15" s="657"/>
      <c r="HVV15" s="657"/>
      <c r="HVW15" s="659"/>
      <c r="HVZ15" s="657"/>
      <c r="HWA15" s="657"/>
      <c r="HWB15" s="657"/>
      <c r="HWC15" s="657"/>
      <c r="HWD15" s="657"/>
      <c r="HWE15" s="657"/>
      <c r="HWF15" s="659"/>
      <c r="HWI15" s="657"/>
      <c r="HWJ15" s="657"/>
      <c r="HWK15" s="657"/>
      <c r="HWL15" s="657"/>
      <c r="HWM15" s="657"/>
      <c r="HWN15" s="657"/>
      <c r="HWO15" s="659"/>
      <c r="HWR15" s="657"/>
      <c r="HWS15" s="657"/>
      <c r="HWT15" s="657"/>
      <c r="HWU15" s="657"/>
      <c r="HWV15" s="657"/>
      <c r="HWW15" s="657"/>
      <c r="HWX15" s="659"/>
      <c r="HXA15" s="657"/>
      <c r="HXB15" s="657"/>
      <c r="HXC15" s="657"/>
      <c r="HXD15" s="657"/>
      <c r="HXE15" s="657"/>
      <c r="HXF15" s="657"/>
      <c r="HXG15" s="659"/>
      <c r="HXJ15" s="657"/>
      <c r="HXK15" s="657"/>
      <c r="HXL15" s="657"/>
      <c r="HXM15" s="657"/>
      <c r="HXN15" s="657"/>
      <c r="HXO15" s="657"/>
      <c r="HXP15" s="659"/>
      <c r="HXS15" s="657"/>
      <c r="HXT15" s="657"/>
      <c r="HXU15" s="657"/>
      <c r="HXV15" s="657"/>
      <c r="HXW15" s="657"/>
      <c r="HXX15" s="657"/>
      <c r="HXY15" s="659"/>
      <c r="HYB15" s="657"/>
      <c r="HYC15" s="657"/>
      <c r="HYD15" s="657"/>
      <c r="HYE15" s="657"/>
      <c r="HYF15" s="657"/>
      <c r="HYG15" s="657"/>
      <c r="HYH15" s="659"/>
      <c r="HYK15" s="657"/>
      <c r="HYL15" s="657"/>
      <c r="HYM15" s="657"/>
      <c r="HYN15" s="657"/>
      <c r="HYO15" s="657"/>
      <c r="HYP15" s="657"/>
      <c r="HYQ15" s="659"/>
      <c r="HYT15" s="657"/>
      <c r="HYU15" s="657"/>
      <c r="HYV15" s="657"/>
      <c r="HYW15" s="657"/>
      <c r="HYX15" s="657"/>
      <c r="HYY15" s="657"/>
      <c r="HYZ15" s="659"/>
      <c r="HZC15" s="657"/>
      <c r="HZD15" s="657"/>
      <c r="HZE15" s="657"/>
      <c r="HZF15" s="657"/>
      <c r="HZG15" s="657"/>
      <c r="HZH15" s="657"/>
      <c r="HZI15" s="659"/>
      <c r="HZL15" s="657"/>
      <c r="HZM15" s="657"/>
      <c r="HZN15" s="657"/>
      <c r="HZO15" s="657"/>
      <c r="HZP15" s="657"/>
      <c r="HZQ15" s="657"/>
      <c r="HZR15" s="659"/>
      <c r="HZU15" s="657"/>
      <c r="HZV15" s="657"/>
      <c r="HZW15" s="657"/>
      <c r="HZX15" s="657"/>
      <c r="HZY15" s="657"/>
      <c r="HZZ15" s="657"/>
      <c r="IAA15" s="659"/>
      <c r="IAD15" s="657"/>
      <c r="IAE15" s="657"/>
      <c r="IAF15" s="657"/>
      <c r="IAG15" s="657"/>
      <c r="IAH15" s="657"/>
      <c r="IAI15" s="657"/>
      <c r="IAJ15" s="659"/>
      <c r="IAM15" s="657"/>
      <c r="IAN15" s="657"/>
      <c r="IAO15" s="657"/>
      <c r="IAP15" s="657"/>
      <c r="IAQ15" s="657"/>
      <c r="IAR15" s="657"/>
      <c r="IAS15" s="659"/>
      <c r="IAV15" s="657"/>
      <c r="IAW15" s="657"/>
      <c r="IAX15" s="657"/>
      <c r="IAY15" s="657"/>
      <c r="IAZ15" s="657"/>
      <c r="IBA15" s="657"/>
      <c r="IBB15" s="659"/>
      <c r="IBE15" s="657"/>
      <c r="IBF15" s="657"/>
      <c r="IBG15" s="657"/>
      <c r="IBH15" s="657"/>
      <c r="IBI15" s="657"/>
      <c r="IBJ15" s="657"/>
      <c r="IBK15" s="659"/>
      <c r="IBN15" s="657"/>
      <c r="IBO15" s="657"/>
      <c r="IBP15" s="657"/>
      <c r="IBQ15" s="657"/>
      <c r="IBR15" s="657"/>
      <c r="IBS15" s="657"/>
      <c r="IBT15" s="659"/>
      <c r="IBW15" s="657"/>
      <c r="IBX15" s="657"/>
      <c r="IBY15" s="657"/>
      <c r="IBZ15" s="657"/>
      <c r="ICA15" s="657"/>
      <c r="ICB15" s="657"/>
      <c r="ICC15" s="659"/>
      <c r="ICF15" s="657"/>
      <c r="ICG15" s="657"/>
      <c r="ICH15" s="657"/>
      <c r="ICI15" s="657"/>
      <c r="ICJ15" s="657"/>
      <c r="ICK15" s="657"/>
      <c r="ICL15" s="659"/>
      <c r="ICO15" s="657"/>
      <c r="ICP15" s="657"/>
      <c r="ICQ15" s="657"/>
      <c r="ICR15" s="657"/>
      <c r="ICS15" s="657"/>
      <c r="ICT15" s="657"/>
      <c r="ICU15" s="659"/>
      <c r="ICX15" s="657"/>
      <c r="ICY15" s="657"/>
      <c r="ICZ15" s="657"/>
      <c r="IDA15" s="657"/>
      <c r="IDB15" s="657"/>
      <c r="IDC15" s="657"/>
      <c r="IDD15" s="659"/>
      <c r="IDG15" s="657"/>
      <c r="IDH15" s="657"/>
      <c r="IDI15" s="657"/>
      <c r="IDJ15" s="657"/>
      <c r="IDK15" s="657"/>
      <c r="IDL15" s="657"/>
      <c r="IDM15" s="659"/>
      <c r="IDP15" s="657"/>
      <c r="IDQ15" s="657"/>
      <c r="IDR15" s="657"/>
      <c r="IDS15" s="657"/>
      <c r="IDT15" s="657"/>
      <c r="IDU15" s="657"/>
      <c r="IDV15" s="659"/>
      <c r="IDY15" s="657"/>
      <c r="IDZ15" s="657"/>
      <c r="IEA15" s="657"/>
      <c r="IEB15" s="657"/>
      <c r="IEC15" s="657"/>
      <c r="IED15" s="657"/>
      <c r="IEE15" s="659"/>
      <c r="IEH15" s="657"/>
      <c r="IEI15" s="657"/>
      <c r="IEJ15" s="657"/>
      <c r="IEK15" s="657"/>
      <c r="IEL15" s="657"/>
      <c r="IEM15" s="657"/>
      <c r="IEN15" s="659"/>
      <c r="IEQ15" s="657"/>
      <c r="IER15" s="657"/>
      <c r="IES15" s="657"/>
      <c r="IET15" s="657"/>
      <c r="IEU15" s="657"/>
      <c r="IEV15" s="657"/>
      <c r="IEW15" s="659"/>
      <c r="IEZ15" s="657"/>
      <c r="IFA15" s="657"/>
      <c r="IFB15" s="657"/>
      <c r="IFC15" s="657"/>
      <c r="IFD15" s="657"/>
      <c r="IFE15" s="657"/>
      <c r="IFF15" s="659"/>
      <c r="IFI15" s="657"/>
      <c r="IFJ15" s="657"/>
      <c r="IFK15" s="657"/>
      <c r="IFL15" s="657"/>
      <c r="IFM15" s="657"/>
      <c r="IFN15" s="657"/>
      <c r="IFO15" s="659"/>
      <c r="IFR15" s="657"/>
      <c r="IFS15" s="657"/>
      <c r="IFT15" s="657"/>
      <c r="IFU15" s="657"/>
      <c r="IFV15" s="657"/>
      <c r="IFW15" s="657"/>
      <c r="IFX15" s="659"/>
      <c r="IGA15" s="657"/>
      <c r="IGB15" s="657"/>
      <c r="IGC15" s="657"/>
      <c r="IGD15" s="657"/>
      <c r="IGE15" s="657"/>
      <c r="IGF15" s="657"/>
      <c r="IGG15" s="659"/>
      <c r="IGJ15" s="657"/>
      <c r="IGK15" s="657"/>
      <c r="IGL15" s="657"/>
      <c r="IGM15" s="657"/>
      <c r="IGN15" s="657"/>
      <c r="IGO15" s="657"/>
      <c r="IGP15" s="659"/>
      <c r="IGS15" s="657"/>
      <c r="IGT15" s="657"/>
      <c r="IGU15" s="657"/>
      <c r="IGV15" s="657"/>
      <c r="IGW15" s="657"/>
      <c r="IGX15" s="657"/>
      <c r="IGY15" s="659"/>
      <c r="IHB15" s="657"/>
      <c r="IHC15" s="657"/>
      <c r="IHD15" s="657"/>
      <c r="IHE15" s="657"/>
      <c r="IHF15" s="657"/>
      <c r="IHG15" s="657"/>
      <c r="IHH15" s="659"/>
      <c r="IHK15" s="657"/>
      <c r="IHL15" s="657"/>
      <c r="IHM15" s="657"/>
      <c r="IHN15" s="657"/>
      <c r="IHO15" s="657"/>
      <c r="IHP15" s="657"/>
      <c r="IHQ15" s="659"/>
      <c r="IHT15" s="657"/>
      <c r="IHU15" s="657"/>
      <c r="IHV15" s="657"/>
      <c r="IHW15" s="657"/>
      <c r="IHX15" s="657"/>
      <c r="IHY15" s="657"/>
      <c r="IHZ15" s="659"/>
      <c r="IIC15" s="657"/>
      <c r="IID15" s="657"/>
      <c r="IIE15" s="657"/>
      <c r="IIF15" s="657"/>
      <c r="IIG15" s="657"/>
      <c r="IIH15" s="657"/>
      <c r="III15" s="659"/>
      <c r="IIL15" s="657"/>
      <c r="IIM15" s="657"/>
      <c r="IIN15" s="657"/>
      <c r="IIO15" s="657"/>
      <c r="IIP15" s="657"/>
      <c r="IIQ15" s="657"/>
      <c r="IIR15" s="659"/>
      <c r="IIU15" s="657"/>
      <c r="IIV15" s="657"/>
      <c r="IIW15" s="657"/>
      <c r="IIX15" s="657"/>
      <c r="IIY15" s="657"/>
      <c r="IIZ15" s="657"/>
      <c r="IJA15" s="659"/>
      <c r="IJD15" s="657"/>
      <c r="IJE15" s="657"/>
      <c r="IJF15" s="657"/>
      <c r="IJG15" s="657"/>
      <c r="IJH15" s="657"/>
      <c r="IJI15" s="657"/>
      <c r="IJJ15" s="659"/>
      <c r="IJM15" s="657"/>
      <c r="IJN15" s="657"/>
      <c r="IJO15" s="657"/>
      <c r="IJP15" s="657"/>
      <c r="IJQ15" s="657"/>
      <c r="IJR15" s="657"/>
      <c r="IJS15" s="659"/>
      <c r="IJV15" s="657"/>
      <c r="IJW15" s="657"/>
      <c r="IJX15" s="657"/>
      <c r="IJY15" s="657"/>
      <c r="IJZ15" s="657"/>
      <c r="IKA15" s="657"/>
      <c r="IKB15" s="659"/>
      <c r="IKE15" s="657"/>
      <c r="IKF15" s="657"/>
      <c r="IKG15" s="657"/>
      <c r="IKH15" s="657"/>
      <c r="IKI15" s="657"/>
      <c r="IKJ15" s="657"/>
      <c r="IKK15" s="659"/>
      <c r="IKN15" s="657"/>
      <c r="IKO15" s="657"/>
      <c r="IKP15" s="657"/>
      <c r="IKQ15" s="657"/>
      <c r="IKR15" s="657"/>
      <c r="IKS15" s="657"/>
      <c r="IKT15" s="659"/>
      <c r="IKW15" s="657"/>
      <c r="IKX15" s="657"/>
      <c r="IKY15" s="657"/>
      <c r="IKZ15" s="657"/>
      <c r="ILA15" s="657"/>
      <c r="ILB15" s="657"/>
      <c r="ILC15" s="659"/>
      <c r="ILF15" s="657"/>
      <c r="ILG15" s="657"/>
      <c r="ILH15" s="657"/>
      <c r="ILI15" s="657"/>
      <c r="ILJ15" s="657"/>
      <c r="ILK15" s="657"/>
      <c r="ILL15" s="659"/>
      <c r="ILO15" s="657"/>
      <c r="ILP15" s="657"/>
      <c r="ILQ15" s="657"/>
      <c r="ILR15" s="657"/>
      <c r="ILS15" s="657"/>
      <c r="ILT15" s="657"/>
      <c r="ILU15" s="659"/>
      <c r="ILX15" s="657"/>
      <c r="ILY15" s="657"/>
      <c r="ILZ15" s="657"/>
      <c r="IMA15" s="657"/>
      <c r="IMB15" s="657"/>
      <c r="IMC15" s="657"/>
      <c r="IMD15" s="659"/>
      <c r="IMG15" s="657"/>
      <c r="IMH15" s="657"/>
      <c r="IMI15" s="657"/>
      <c r="IMJ15" s="657"/>
      <c r="IMK15" s="657"/>
      <c r="IML15" s="657"/>
      <c r="IMM15" s="659"/>
      <c r="IMP15" s="657"/>
      <c r="IMQ15" s="657"/>
      <c r="IMR15" s="657"/>
      <c r="IMS15" s="657"/>
      <c r="IMT15" s="657"/>
      <c r="IMU15" s="657"/>
      <c r="IMV15" s="659"/>
      <c r="IMY15" s="657"/>
      <c r="IMZ15" s="657"/>
      <c r="INA15" s="657"/>
      <c r="INB15" s="657"/>
      <c r="INC15" s="657"/>
      <c r="IND15" s="657"/>
      <c r="INE15" s="659"/>
      <c r="INH15" s="657"/>
      <c r="INI15" s="657"/>
      <c r="INJ15" s="657"/>
      <c r="INK15" s="657"/>
      <c r="INL15" s="657"/>
      <c r="INM15" s="657"/>
      <c r="INN15" s="659"/>
      <c r="INQ15" s="657"/>
      <c r="INR15" s="657"/>
      <c r="INS15" s="657"/>
      <c r="INT15" s="657"/>
      <c r="INU15" s="657"/>
      <c r="INV15" s="657"/>
      <c r="INW15" s="659"/>
      <c r="INZ15" s="657"/>
      <c r="IOA15" s="657"/>
      <c r="IOB15" s="657"/>
      <c r="IOC15" s="657"/>
      <c r="IOD15" s="657"/>
      <c r="IOE15" s="657"/>
      <c r="IOF15" s="659"/>
      <c r="IOI15" s="657"/>
      <c r="IOJ15" s="657"/>
      <c r="IOK15" s="657"/>
      <c r="IOL15" s="657"/>
      <c r="IOM15" s="657"/>
      <c r="ION15" s="657"/>
      <c r="IOO15" s="659"/>
      <c r="IOR15" s="657"/>
      <c r="IOS15" s="657"/>
      <c r="IOT15" s="657"/>
      <c r="IOU15" s="657"/>
      <c r="IOV15" s="657"/>
      <c r="IOW15" s="657"/>
      <c r="IOX15" s="659"/>
      <c r="IPA15" s="657"/>
      <c r="IPB15" s="657"/>
      <c r="IPC15" s="657"/>
      <c r="IPD15" s="657"/>
      <c r="IPE15" s="657"/>
      <c r="IPF15" s="657"/>
      <c r="IPG15" s="659"/>
      <c r="IPJ15" s="657"/>
      <c r="IPK15" s="657"/>
      <c r="IPL15" s="657"/>
      <c r="IPM15" s="657"/>
      <c r="IPN15" s="657"/>
      <c r="IPO15" s="657"/>
      <c r="IPP15" s="659"/>
      <c r="IPS15" s="657"/>
      <c r="IPT15" s="657"/>
      <c r="IPU15" s="657"/>
      <c r="IPV15" s="657"/>
      <c r="IPW15" s="657"/>
      <c r="IPX15" s="657"/>
      <c r="IPY15" s="659"/>
      <c r="IQB15" s="657"/>
      <c r="IQC15" s="657"/>
      <c r="IQD15" s="657"/>
      <c r="IQE15" s="657"/>
      <c r="IQF15" s="657"/>
      <c r="IQG15" s="657"/>
      <c r="IQH15" s="659"/>
      <c r="IQK15" s="657"/>
      <c r="IQL15" s="657"/>
      <c r="IQM15" s="657"/>
      <c r="IQN15" s="657"/>
      <c r="IQO15" s="657"/>
      <c r="IQP15" s="657"/>
      <c r="IQQ15" s="659"/>
      <c r="IQT15" s="657"/>
      <c r="IQU15" s="657"/>
      <c r="IQV15" s="657"/>
      <c r="IQW15" s="657"/>
      <c r="IQX15" s="657"/>
      <c r="IQY15" s="657"/>
      <c r="IQZ15" s="659"/>
      <c r="IRC15" s="657"/>
      <c r="IRD15" s="657"/>
      <c r="IRE15" s="657"/>
      <c r="IRF15" s="657"/>
      <c r="IRG15" s="657"/>
      <c r="IRH15" s="657"/>
      <c r="IRI15" s="659"/>
      <c r="IRL15" s="657"/>
      <c r="IRM15" s="657"/>
      <c r="IRN15" s="657"/>
      <c r="IRO15" s="657"/>
      <c r="IRP15" s="657"/>
      <c r="IRQ15" s="657"/>
      <c r="IRR15" s="659"/>
      <c r="IRU15" s="657"/>
      <c r="IRV15" s="657"/>
      <c r="IRW15" s="657"/>
      <c r="IRX15" s="657"/>
      <c r="IRY15" s="657"/>
      <c r="IRZ15" s="657"/>
      <c r="ISA15" s="659"/>
      <c r="ISD15" s="657"/>
      <c r="ISE15" s="657"/>
      <c r="ISF15" s="657"/>
      <c r="ISG15" s="657"/>
      <c r="ISH15" s="657"/>
      <c r="ISI15" s="657"/>
      <c r="ISJ15" s="659"/>
      <c r="ISM15" s="657"/>
      <c r="ISN15" s="657"/>
      <c r="ISO15" s="657"/>
      <c r="ISP15" s="657"/>
      <c r="ISQ15" s="657"/>
      <c r="ISR15" s="657"/>
      <c r="ISS15" s="659"/>
      <c r="ISV15" s="657"/>
      <c r="ISW15" s="657"/>
      <c r="ISX15" s="657"/>
      <c r="ISY15" s="657"/>
      <c r="ISZ15" s="657"/>
      <c r="ITA15" s="657"/>
      <c r="ITB15" s="659"/>
      <c r="ITE15" s="657"/>
      <c r="ITF15" s="657"/>
      <c r="ITG15" s="657"/>
      <c r="ITH15" s="657"/>
      <c r="ITI15" s="657"/>
      <c r="ITJ15" s="657"/>
      <c r="ITK15" s="659"/>
      <c r="ITN15" s="657"/>
      <c r="ITO15" s="657"/>
      <c r="ITP15" s="657"/>
      <c r="ITQ15" s="657"/>
      <c r="ITR15" s="657"/>
      <c r="ITS15" s="657"/>
      <c r="ITT15" s="659"/>
      <c r="ITW15" s="657"/>
      <c r="ITX15" s="657"/>
      <c r="ITY15" s="657"/>
      <c r="ITZ15" s="657"/>
      <c r="IUA15" s="657"/>
      <c r="IUB15" s="657"/>
      <c r="IUC15" s="659"/>
      <c r="IUF15" s="657"/>
      <c r="IUG15" s="657"/>
      <c r="IUH15" s="657"/>
      <c r="IUI15" s="657"/>
      <c r="IUJ15" s="657"/>
      <c r="IUK15" s="657"/>
      <c r="IUL15" s="659"/>
      <c r="IUO15" s="657"/>
      <c r="IUP15" s="657"/>
      <c r="IUQ15" s="657"/>
      <c r="IUR15" s="657"/>
      <c r="IUS15" s="657"/>
      <c r="IUT15" s="657"/>
      <c r="IUU15" s="659"/>
      <c r="IUX15" s="657"/>
      <c r="IUY15" s="657"/>
      <c r="IUZ15" s="657"/>
      <c r="IVA15" s="657"/>
      <c r="IVB15" s="657"/>
      <c r="IVC15" s="657"/>
      <c r="IVD15" s="659"/>
      <c r="IVG15" s="657"/>
      <c r="IVH15" s="657"/>
      <c r="IVI15" s="657"/>
      <c r="IVJ15" s="657"/>
      <c r="IVK15" s="657"/>
      <c r="IVL15" s="657"/>
      <c r="IVM15" s="659"/>
      <c r="IVP15" s="657"/>
      <c r="IVQ15" s="657"/>
      <c r="IVR15" s="657"/>
      <c r="IVS15" s="657"/>
      <c r="IVT15" s="657"/>
      <c r="IVU15" s="657"/>
      <c r="IVV15" s="659"/>
      <c r="IVY15" s="657"/>
      <c r="IVZ15" s="657"/>
      <c r="IWA15" s="657"/>
      <c r="IWB15" s="657"/>
      <c r="IWC15" s="657"/>
      <c r="IWD15" s="657"/>
      <c r="IWE15" s="659"/>
      <c r="IWH15" s="657"/>
      <c r="IWI15" s="657"/>
      <c r="IWJ15" s="657"/>
      <c r="IWK15" s="657"/>
      <c r="IWL15" s="657"/>
      <c r="IWM15" s="657"/>
      <c r="IWN15" s="659"/>
      <c r="IWQ15" s="657"/>
      <c r="IWR15" s="657"/>
      <c r="IWS15" s="657"/>
      <c r="IWT15" s="657"/>
      <c r="IWU15" s="657"/>
      <c r="IWV15" s="657"/>
      <c r="IWW15" s="659"/>
      <c r="IWZ15" s="657"/>
      <c r="IXA15" s="657"/>
      <c r="IXB15" s="657"/>
      <c r="IXC15" s="657"/>
      <c r="IXD15" s="657"/>
      <c r="IXE15" s="657"/>
      <c r="IXF15" s="659"/>
      <c r="IXI15" s="657"/>
      <c r="IXJ15" s="657"/>
      <c r="IXK15" s="657"/>
      <c r="IXL15" s="657"/>
      <c r="IXM15" s="657"/>
      <c r="IXN15" s="657"/>
      <c r="IXO15" s="659"/>
      <c r="IXR15" s="657"/>
      <c r="IXS15" s="657"/>
      <c r="IXT15" s="657"/>
      <c r="IXU15" s="657"/>
      <c r="IXV15" s="657"/>
      <c r="IXW15" s="657"/>
      <c r="IXX15" s="659"/>
      <c r="IYA15" s="657"/>
      <c r="IYB15" s="657"/>
      <c r="IYC15" s="657"/>
      <c r="IYD15" s="657"/>
      <c r="IYE15" s="657"/>
      <c r="IYF15" s="657"/>
      <c r="IYG15" s="659"/>
      <c r="IYJ15" s="657"/>
      <c r="IYK15" s="657"/>
      <c r="IYL15" s="657"/>
      <c r="IYM15" s="657"/>
      <c r="IYN15" s="657"/>
      <c r="IYO15" s="657"/>
      <c r="IYP15" s="659"/>
      <c r="IYS15" s="657"/>
      <c r="IYT15" s="657"/>
      <c r="IYU15" s="657"/>
      <c r="IYV15" s="657"/>
      <c r="IYW15" s="657"/>
      <c r="IYX15" s="657"/>
      <c r="IYY15" s="659"/>
      <c r="IZB15" s="657"/>
      <c r="IZC15" s="657"/>
      <c r="IZD15" s="657"/>
      <c r="IZE15" s="657"/>
      <c r="IZF15" s="657"/>
      <c r="IZG15" s="657"/>
      <c r="IZH15" s="659"/>
      <c r="IZK15" s="657"/>
      <c r="IZL15" s="657"/>
      <c r="IZM15" s="657"/>
      <c r="IZN15" s="657"/>
      <c r="IZO15" s="657"/>
      <c r="IZP15" s="657"/>
      <c r="IZQ15" s="659"/>
      <c r="IZT15" s="657"/>
      <c r="IZU15" s="657"/>
      <c r="IZV15" s="657"/>
      <c r="IZW15" s="657"/>
      <c r="IZX15" s="657"/>
      <c r="IZY15" s="657"/>
      <c r="IZZ15" s="659"/>
      <c r="JAC15" s="657"/>
      <c r="JAD15" s="657"/>
      <c r="JAE15" s="657"/>
      <c r="JAF15" s="657"/>
      <c r="JAG15" s="657"/>
      <c r="JAH15" s="657"/>
      <c r="JAI15" s="659"/>
      <c r="JAL15" s="657"/>
      <c r="JAM15" s="657"/>
      <c r="JAN15" s="657"/>
      <c r="JAO15" s="657"/>
      <c r="JAP15" s="657"/>
      <c r="JAQ15" s="657"/>
      <c r="JAR15" s="659"/>
      <c r="JAU15" s="657"/>
      <c r="JAV15" s="657"/>
      <c r="JAW15" s="657"/>
      <c r="JAX15" s="657"/>
      <c r="JAY15" s="657"/>
      <c r="JAZ15" s="657"/>
      <c r="JBA15" s="659"/>
      <c r="JBD15" s="657"/>
      <c r="JBE15" s="657"/>
      <c r="JBF15" s="657"/>
      <c r="JBG15" s="657"/>
      <c r="JBH15" s="657"/>
      <c r="JBI15" s="657"/>
      <c r="JBJ15" s="659"/>
      <c r="JBM15" s="657"/>
      <c r="JBN15" s="657"/>
      <c r="JBO15" s="657"/>
      <c r="JBP15" s="657"/>
      <c r="JBQ15" s="657"/>
      <c r="JBR15" s="657"/>
      <c r="JBS15" s="659"/>
      <c r="JBV15" s="657"/>
      <c r="JBW15" s="657"/>
      <c r="JBX15" s="657"/>
      <c r="JBY15" s="657"/>
      <c r="JBZ15" s="657"/>
      <c r="JCA15" s="657"/>
      <c r="JCB15" s="659"/>
      <c r="JCE15" s="657"/>
      <c r="JCF15" s="657"/>
      <c r="JCG15" s="657"/>
      <c r="JCH15" s="657"/>
      <c r="JCI15" s="657"/>
      <c r="JCJ15" s="657"/>
      <c r="JCK15" s="659"/>
      <c r="JCN15" s="657"/>
      <c r="JCO15" s="657"/>
      <c r="JCP15" s="657"/>
      <c r="JCQ15" s="657"/>
      <c r="JCR15" s="657"/>
      <c r="JCS15" s="657"/>
      <c r="JCT15" s="659"/>
      <c r="JCW15" s="657"/>
      <c r="JCX15" s="657"/>
      <c r="JCY15" s="657"/>
      <c r="JCZ15" s="657"/>
      <c r="JDA15" s="657"/>
      <c r="JDB15" s="657"/>
      <c r="JDC15" s="659"/>
      <c r="JDF15" s="657"/>
      <c r="JDG15" s="657"/>
      <c r="JDH15" s="657"/>
      <c r="JDI15" s="657"/>
      <c r="JDJ15" s="657"/>
      <c r="JDK15" s="657"/>
      <c r="JDL15" s="659"/>
      <c r="JDO15" s="657"/>
      <c r="JDP15" s="657"/>
      <c r="JDQ15" s="657"/>
      <c r="JDR15" s="657"/>
      <c r="JDS15" s="657"/>
      <c r="JDT15" s="657"/>
      <c r="JDU15" s="659"/>
      <c r="JDX15" s="657"/>
      <c r="JDY15" s="657"/>
      <c r="JDZ15" s="657"/>
      <c r="JEA15" s="657"/>
      <c r="JEB15" s="657"/>
      <c r="JEC15" s="657"/>
      <c r="JED15" s="659"/>
      <c r="JEG15" s="657"/>
      <c r="JEH15" s="657"/>
      <c r="JEI15" s="657"/>
      <c r="JEJ15" s="657"/>
      <c r="JEK15" s="657"/>
      <c r="JEL15" s="657"/>
      <c r="JEM15" s="659"/>
      <c r="JEP15" s="657"/>
      <c r="JEQ15" s="657"/>
      <c r="JER15" s="657"/>
      <c r="JES15" s="657"/>
      <c r="JET15" s="657"/>
      <c r="JEU15" s="657"/>
      <c r="JEV15" s="659"/>
      <c r="JEY15" s="657"/>
      <c r="JEZ15" s="657"/>
      <c r="JFA15" s="657"/>
      <c r="JFB15" s="657"/>
      <c r="JFC15" s="657"/>
      <c r="JFD15" s="657"/>
      <c r="JFE15" s="659"/>
      <c r="JFH15" s="657"/>
      <c r="JFI15" s="657"/>
      <c r="JFJ15" s="657"/>
      <c r="JFK15" s="657"/>
      <c r="JFL15" s="657"/>
      <c r="JFM15" s="657"/>
      <c r="JFN15" s="659"/>
      <c r="JFQ15" s="657"/>
      <c r="JFR15" s="657"/>
      <c r="JFS15" s="657"/>
      <c r="JFT15" s="657"/>
      <c r="JFU15" s="657"/>
      <c r="JFV15" s="657"/>
      <c r="JFW15" s="659"/>
      <c r="JFZ15" s="657"/>
      <c r="JGA15" s="657"/>
      <c r="JGB15" s="657"/>
      <c r="JGC15" s="657"/>
      <c r="JGD15" s="657"/>
      <c r="JGE15" s="657"/>
      <c r="JGF15" s="659"/>
      <c r="JGI15" s="657"/>
      <c r="JGJ15" s="657"/>
      <c r="JGK15" s="657"/>
      <c r="JGL15" s="657"/>
      <c r="JGM15" s="657"/>
      <c r="JGN15" s="657"/>
      <c r="JGO15" s="659"/>
      <c r="JGR15" s="657"/>
      <c r="JGS15" s="657"/>
      <c r="JGT15" s="657"/>
      <c r="JGU15" s="657"/>
      <c r="JGV15" s="657"/>
      <c r="JGW15" s="657"/>
      <c r="JGX15" s="659"/>
      <c r="JHA15" s="657"/>
      <c r="JHB15" s="657"/>
      <c r="JHC15" s="657"/>
      <c r="JHD15" s="657"/>
      <c r="JHE15" s="657"/>
      <c r="JHF15" s="657"/>
      <c r="JHG15" s="659"/>
      <c r="JHJ15" s="657"/>
      <c r="JHK15" s="657"/>
      <c r="JHL15" s="657"/>
      <c r="JHM15" s="657"/>
      <c r="JHN15" s="657"/>
      <c r="JHO15" s="657"/>
      <c r="JHP15" s="659"/>
      <c r="JHS15" s="657"/>
      <c r="JHT15" s="657"/>
      <c r="JHU15" s="657"/>
      <c r="JHV15" s="657"/>
      <c r="JHW15" s="657"/>
      <c r="JHX15" s="657"/>
      <c r="JHY15" s="659"/>
      <c r="JIB15" s="657"/>
      <c r="JIC15" s="657"/>
      <c r="JID15" s="657"/>
      <c r="JIE15" s="657"/>
      <c r="JIF15" s="657"/>
      <c r="JIG15" s="657"/>
      <c r="JIH15" s="659"/>
      <c r="JIK15" s="657"/>
      <c r="JIL15" s="657"/>
      <c r="JIM15" s="657"/>
      <c r="JIN15" s="657"/>
      <c r="JIO15" s="657"/>
      <c r="JIP15" s="657"/>
      <c r="JIQ15" s="659"/>
      <c r="JIT15" s="657"/>
      <c r="JIU15" s="657"/>
      <c r="JIV15" s="657"/>
      <c r="JIW15" s="657"/>
      <c r="JIX15" s="657"/>
      <c r="JIY15" s="657"/>
      <c r="JIZ15" s="659"/>
      <c r="JJC15" s="657"/>
      <c r="JJD15" s="657"/>
      <c r="JJE15" s="657"/>
      <c r="JJF15" s="657"/>
      <c r="JJG15" s="657"/>
      <c r="JJH15" s="657"/>
      <c r="JJI15" s="659"/>
      <c r="JJL15" s="657"/>
      <c r="JJM15" s="657"/>
      <c r="JJN15" s="657"/>
      <c r="JJO15" s="657"/>
      <c r="JJP15" s="657"/>
      <c r="JJQ15" s="657"/>
      <c r="JJR15" s="659"/>
      <c r="JJU15" s="657"/>
      <c r="JJV15" s="657"/>
      <c r="JJW15" s="657"/>
      <c r="JJX15" s="657"/>
      <c r="JJY15" s="657"/>
      <c r="JJZ15" s="657"/>
      <c r="JKA15" s="659"/>
      <c r="JKD15" s="657"/>
      <c r="JKE15" s="657"/>
      <c r="JKF15" s="657"/>
      <c r="JKG15" s="657"/>
      <c r="JKH15" s="657"/>
      <c r="JKI15" s="657"/>
      <c r="JKJ15" s="659"/>
      <c r="JKM15" s="657"/>
      <c r="JKN15" s="657"/>
      <c r="JKO15" s="657"/>
      <c r="JKP15" s="657"/>
      <c r="JKQ15" s="657"/>
      <c r="JKR15" s="657"/>
      <c r="JKS15" s="659"/>
      <c r="JKV15" s="657"/>
      <c r="JKW15" s="657"/>
      <c r="JKX15" s="657"/>
      <c r="JKY15" s="657"/>
      <c r="JKZ15" s="657"/>
      <c r="JLA15" s="657"/>
      <c r="JLB15" s="659"/>
      <c r="JLE15" s="657"/>
      <c r="JLF15" s="657"/>
      <c r="JLG15" s="657"/>
      <c r="JLH15" s="657"/>
      <c r="JLI15" s="657"/>
      <c r="JLJ15" s="657"/>
      <c r="JLK15" s="659"/>
      <c r="JLN15" s="657"/>
      <c r="JLO15" s="657"/>
      <c r="JLP15" s="657"/>
      <c r="JLQ15" s="657"/>
      <c r="JLR15" s="657"/>
      <c r="JLS15" s="657"/>
      <c r="JLT15" s="659"/>
      <c r="JLW15" s="657"/>
      <c r="JLX15" s="657"/>
      <c r="JLY15" s="657"/>
      <c r="JLZ15" s="657"/>
      <c r="JMA15" s="657"/>
      <c r="JMB15" s="657"/>
      <c r="JMC15" s="659"/>
      <c r="JMF15" s="657"/>
      <c r="JMG15" s="657"/>
      <c r="JMH15" s="657"/>
      <c r="JMI15" s="657"/>
      <c r="JMJ15" s="657"/>
      <c r="JMK15" s="657"/>
      <c r="JML15" s="659"/>
      <c r="JMO15" s="657"/>
      <c r="JMP15" s="657"/>
      <c r="JMQ15" s="657"/>
      <c r="JMR15" s="657"/>
      <c r="JMS15" s="657"/>
      <c r="JMT15" s="657"/>
      <c r="JMU15" s="659"/>
      <c r="JMX15" s="657"/>
      <c r="JMY15" s="657"/>
      <c r="JMZ15" s="657"/>
      <c r="JNA15" s="657"/>
      <c r="JNB15" s="657"/>
      <c r="JNC15" s="657"/>
      <c r="JND15" s="659"/>
      <c r="JNG15" s="657"/>
      <c r="JNH15" s="657"/>
      <c r="JNI15" s="657"/>
      <c r="JNJ15" s="657"/>
      <c r="JNK15" s="657"/>
      <c r="JNL15" s="657"/>
      <c r="JNM15" s="659"/>
      <c r="JNP15" s="657"/>
      <c r="JNQ15" s="657"/>
      <c r="JNR15" s="657"/>
      <c r="JNS15" s="657"/>
      <c r="JNT15" s="657"/>
      <c r="JNU15" s="657"/>
      <c r="JNV15" s="659"/>
      <c r="JNY15" s="657"/>
      <c r="JNZ15" s="657"/>
      <c r="JOA15" s="657"/>
      <c r="JOB15" s="657"/>
      <c r="JOC15" s="657"/>
      <c r="JOD15" s="657"/>
      <c r="JOE15" s="659"/>
      <c r="JOH15" s="657"/>
      <c r="JOI15" s="657"/>
      <c r="JOJ15" s="657"/>
      <c r="JOK15" s="657"/>
      <c r="JOL15" s="657"/>
      <c r="JOM15" s="657"/>
      <c r="JON15" s="659"/>
      <c r="JOQ15" s="657"/>
      <c r="JOR15" s="657"/>
      <c r="JOS15" s="657"/>
      <c r="JOT15" s="657"/>
      <c r="JOU15" s="657"/>
      <c r="JOV15" s="657"/>
      <c r="JOW15" s="659"/>
      <c r="JOZ15" s="657"/>
      <c r="JPA15" s="657"/>
      <c r="JPB15" s="657"/>
      <c r="JPC15" s="657"/>
      <c r="JPD15" s="657"/>
      <c r="JPE15" s="657"/>
      <c r="JPF15" s="659"/>
      <c r="JPI15" s="657"/>
      <c r="JPJ15" s="657"/>
      <c r="JPK15" s="657"/>
      <c r="JPL15" s="657"/>
      <c r="JPM15" s="657"/>
      <c r="JPN15" s="657"/>
      <c r="JPO15" s="659"/>
      <c r="JPR15" s="657"/>
      <c r="JPS15" s="657"/>
      <c r="JPT15" s="657"/>
      <c r="JPU15" s="657"/>
      <c r="JPV15" s="657"/>
      <c r="JPW15" s="657"/>
      <c r="JPX15" s="659"/>
      <c r="JQA15" s="657"/>
      <c r="JQB15" s="657"/>
      <c r="JQC15" s="657"/>
      <c r="JQD15" s="657"/>
      <c r="JQE15" s="657"/>
      <c r="JQF15" s="657"/>
      <c r="JQG15" s="659"/>
      <c r="JQJ15" s="657"/>
      <c r="JQK15" s="657"/>
      <c r="JQL15" s="657"/>
      <c r="JQM15" s="657"/>
      <c r="JQN15" s="657"/>
      <c r="JQO15" s="657"/>
      <c r="JQP15" s="659"/>
      <c r="JQS15" s="657"/>
      <c r="JQT15" s="657"/>
      <c r="JQU15" s="657"/>
      <c r="JQV15" s="657"/>
      <c r="JQW15" s="657"/>
      <c r="JQX15" s="657"/>
      <c r="JQY15" s="659"/>
      <c r="JRB15" s="657"/>
      <c r="JRC15" s="657"/>
      <c r="JRD15" s="657"/>
      <c r="JRE15" s="657"/>
      <c r="JRF15" s="657"/>
      <c r="JRG15" s="657"/>
      <c r="JRH15" s="659"/>
      <c r="JRK15" s="657"/>
      <c r="JRL15" s="657"/>
      <c r="JRM15" s="657"/>
      <c r="JRN15" s="657"/>
      <c r="JRO15" s="657"/>
      <c r="JRP15" s="657"/>
      <c r="JRQ15" s="659"/>
      <c r="JRT15" s="657"/>
      <c r="JRU15" s="657"/>
      <c r="JRV15" s="657"/>
      <c r="JRW15" s="657"/>
      <c r="JRX15" s="657"/>
      <c r="JRY15" s="657"/>
      <c r="JRZ15" s="659"/>
      <c r="JSC15" s="657"/>
      <c r="JSD15" s="657"/>
      <c r="JSE15" s="657"/>
      <c r="JSF15" s="657"/>
      <c r="JSG15" s="657"/>
      <c r="JSH15" s="657"/>
      <c r="JSI15" s="659"/>
      <c r="JSL15" s="657"/>
      <c r="JSM15" s="657"/>
      <c r="JSN15" s="657"/>
      <c r="JSO15" s="657"/>
      <c r="JSP15" s="657"/>
      <c r="JSQ15" s="657"/>
      <c r="JSR15" s="659"/>
      <c r="JSU15" s="657"/>
      <c r="JSV15" s="657"/>
      <c r="JSW15" s="657"/>
      <c r="JSX15" s="657"/>
      <c r="JSY15" s="657"/>
      <c r="JSZ15" s="657"/>
      <c r="JTA15" s="659"/>
      <c r="JTD15" s="657"/>
      <c r="JTE15" s="657"/>
      <c r="JTF15" s="657"/>
      <c r="JTG15" s="657"/>
      <c r="JTH15" s="657"/>
      <c r="JTI15" s="657"/>
      <c r="JTJ15" s="659"/>
      <c r="JTM15" s="657"/>
      <c r="JTN15" s="657"/>
      <c r="JTO15" s="657"/>
      <c r="JTP15" s="657"/>
      <c r="JTQ15" s="657"/>
      <c r="JTR15" s="657"/>
      <c r="JTS15" s="659"/>
      <c r="JTV15" s="657"/>
      <c r="JTW15" s="657"/>
      <c r="JTX15" s="657"/>
      <c r="JTY15" s="657"/>
      <c r="JTZ15" s="657"/>
      <c r="JUA15" s="657"/>
      <c r="JUB15" s="659"/>
      <c r="JUE15" s="657"/>
      <c r="JUF15" s="657"/>
      <c r="JUG15" s="657"/>
      <c r="JUH15" s="657"/>
      <c r="JUI15" s="657"/>
      <c r="JUJ15" s="657"/>
      <c r="JUK15" s="659"/>
      <c r="JUN15" s="657"/>
      <c r="JUO15" s="657"/>
      <c r="JUP15" s="657"/>
      <c r="JUQ15" s="657"/>
      <c r="JUR15" s="657"/>
      <c r="JUS15" s="657"/>
      <c r="JUT15" s="659"/>
      <c r="JUW15" s="657"/>
      <c r="JUX15" s="657"/>
      <c r="JUY15" s="657"/>
      <c r="JUZ15" s="657"/>
      <c r="JVA15" s="657"/>
      <c r="JVB15" s="657"/>
      <c r="JVC15" s="659"/>
      <c r="JVF15" s="657"/>
      <c r="JVG15" s="657"/>
      <c r="JVH15" s="657"/>
      <c r="JVI15" s="657"/>
      <c r="JVJ15" s="657"/>
      <c r="JVK15" s="657"/>
      <c r="JVL15" s="659"/>
      <c r="JVO15" s="657"/>
      <c r="JVP15" s="657"/>
      <c r="JVQ15" s="657"/>
      <c r="JVR15" s="657"/>
      <c r="JVS15" s="657"/>
      <c r="JVT15" s="657"/>
      <c r="JVU15" s="659"/>
      <c r="JVX15" s="657"/>
      <c r="JVY15" s="657"/>
      <c r="JVZ15" s="657"/>
      <c r="JWA15" s="657"/>
      <c r="JWB15" s="657"/>
      <c r="JWC15" s="657"/>
      <c r="JWD15" s="659"/>
      <c r="JWG15" s="657"/>
      <c r="JWH15" s="657"/>
      <c r="JWI15" s="657"/>
      <c r="JWJ15" s="657"/>
      <c r="JWK15" s="657"/>
      <c r="JWL15" s="657"/>
      <c r="JWM15" s="659"/>
      <c r="JWP15" s="657"/>
      <c r="JWQ15" s="657"/>
      <c r="JWR15" s="657"/>
      <c r="JWS15" s="657"/>
      <c r="JWT15" s="657"/>
      <c r="JWU15" s="657"/>
      <c r="JWV15" s="659"/>
      <c r="JWY15" s="657"/>
      <c r="JWZ15" s="657"/>
      <c r="JXA15" s="657"/>
      <c r="JXB15" s="657"/>
      <c r="JXC15" s="657"/>
      <c r="JXD15" s="657"/>
      <c r="JXE15" s="659"/>
      <c r="JXH15" s="657"/>
      <c r="JXI15" s="657"/>
      <c r="JXJ15" s="657"/>
      <c r="JXK15" s="657"/>
      <c r="JXL15" s="657"/>
      <c r="JXM15" s="657"/>
      <c r="JXN15" s="659"/>
      <c r="JXQ15" s="657"/>
      <c r="JXR15" s="657"/>
      <c r="JXS15" s="657"/>
      <c r="JXT15" s="657"/>
      <c r="JXU15" s="657"/>
      <c r="JXV15" s="657"/>
      <c r="JXW15" s="659"/>
      <c r="JXZ15" s="657"/>
      <c r="JYA15" s="657"/>
      <c r="JYB15" s="657"/>
      <c r="JYC15" s="657"/>
      <c r="JYD15" s="657"/>
      <c r="JYE15" s="657"/>
      <c r="JYF15" s="659"/>
      <c r="JYI15" s="657"/>
      <c r="JYJ15" s="657"/>
      <c r="JYK15" s="657"/>
      <c r="JYL15" s="657"/>
      <c r="JYM15" s="657"/>
      <c r="JYN15" s="657"/>
      <c r="JYO15" s="659"/>
      <c r="JYR15" s="657"/>
      <c r="JYS15" s="657"/>
      <c r="JYT15" s="657"/>
      <c r="JYU15" s="657"/>
      <c r="JYV15" s="657"/>
      <c r="JYW15" s="657"/>
      <c r="JYX15" s="659"/>
      <c r="JZA15" s="657"/>
      <c r="JZB15" s="657"/>
      <c r="JZC15" s="657"/>
      <c r="JZD15" s="657"/>
      <c r="JZE15" s="657"/>
      <c r="JZF15" s="657"/>
      <c r="JZG15" s="659"/>
      <c r="JZJ15" s="657"/>
      <c r="JZK15" s="657"/>
      <c r="JZL15" s="657"/>
      <c r="JZM15" s="657"/>
      <c r="JZN15" s="657"/>
      <c r="JZO15" s="657"/>
      <c r="JZP15" s="659"/>
      <c r="JZS15" s="657"/>
      <c r="JZT15" s="657"/>
      <c r="JZU15" s="657"/>
      <c r="JZV15" s="657"/>
      <c r="JZW15" s="657"/>
      <c r="JZX15" s="657"/>
      <c r="JZY15" s="659"/>
      <c r="KAB15" s="657"/>
      <c r="KAC15" s="657"/>
      <c r="KAD15" s="657"/>
      <c r="KAE15" s="657"/>
      <c r="KAF15" s="657"/>
      <c r="KAG15" s="657"/>
      <c r="KAH15" s="659"/>
      <c r="KAK15" s="657"/>
      <c r="KAL15" s="657"/>
      <c r="KAM15" s="657"/>
      <c r="KAN15" s="657"/>
      <c r="KAO15" s="657"/>
      <c r="KAP15" s="657"/>
      <c r="KAQ15" s="659"/>
      <c r="KAT15" s="657"/>
      <c r="KAU15" s="657"/>
      <c r="KAV15" s="657"/>
      <c r="KAW15" s="657"/>
      <c r="KAX15" s="657"/>
      <c r="KAY15" s="657"/>
      <c r="KAZ15" s="659"/>
      <c r="KBC15" s="657"/>
      <c r="KBD15" s="657"/>
      <c r="KBE15" s="657"/>
      <c r="KBF15" s="657"/>
      <c r="KBG15" s="657"/>
      <c r="KBH15" s="657"/>
      <c r="KBI15" s="659"/>
      <c r="KBL15" s="657"/>
      <c r="KBM15" s="657"/>
      <c r="KBN15" s="657"/>
      <c r="KBO15" s="657"/>
      <c r="KBP15" s="657"/>
      <c r="KBQ15" s="657"/>
      <c r="KBR15" s="659"/>
      <c r="KBU15" s="657"/>
      <c r="KBV15" s="657"/>
      <c r="KBW15" s="657"/>
      <c r="KBX15" s="657"/>
      <c r="KBY15" s="657"/>
      <c r="KBZ15" s="657"/>
      <c r="KCA15" s="659"/>
      <c r="KCD15" s="657"/>
      <c r="KCE15" s="657"/>
      <c r="KCF15" s="657"/>
      <c r="KCG15" s="657"/>
      <c r="KCH15" s="657"/>
      <c r="KCI15" s="657"/>
      <c r="KCJ15" s="659"/>
      <c r="KCM15" s="657"/>
      <c r="KCN15" s="657"/>
      <c r="KCO15" s="657"/>
      <c r="KCP15" s="657"/>
      <c r="KCQ15" s="657"/>
      <c r="KCR15" s="657"/>
      <c r="KCS15" s="659"/>
      <c r="KCV15" s="657"/>
      <c r="KCW15" s="657"/>
      <c r="KCX15" s="657"/>
      <c r="KCY15" s="657"/>
      <c r="KCZ15" s="657"/>
      <c r="KDA15" s="657"/>
      <c r="KDB15" s="659"/>
      <c r="KDE15" s="657"/>
      <c r="KDF15" s="657"/>
      <c r="KDG15" s="657"/>
      <c r="KDH15" s="657"/>
      <c r="KDI15" s="657"/>
      <c r="KDJ15" s="657"/>
      <c r="KDK15" s="659"/>
      <c r="KDN15" s="657"/>
      <c r="KDO15" s="657"/>
      <c r="KDP15" s="657"/>
      <c r="KDQ15" s="657"/>
      <c r="KDR15" s="657"/>
      <c r="KDS15" s="657"/>
      <c r="KDT15" s="659"/>
      <c r="KDW15" s="657"/>
      <c r="KDX15" s="657"/>
      <c r="KDY15" s="657"/>
      <c r="KDZ15" s="657"/>
      <c r="KEA15" s="657"/>
      <c r="KEB15" s="657"/>
      <c r="KEC15" s="659"/>
      <c r="KEF15" s="657"/>
      <c r="KEG15" s="657"/>
      <c r="KEH15" s="657"/>
      <c r="KEI15" s="657"/>
      <c r="KEJ15" s="657"/>
      <c r="KEK15" s="657"/>
      <c r="KEL15" s="659"/>
      <c r="KEO15" s="657"/>
      <c r="KEP15" s="657"/>
      <c r="KEQ15" s="657"/>
      <c r="KER15" s="657"/>
      <c r="KES15" s="657"/>
      <c r="KET15" s="657"/>
      <c r="KEU15" s="659"/>
      <c r="KEX15" s="657"/>
      <c r="KEY15" s="657"/>
      <c r="KEZ15" s="657"/>
      <c r="KFA15" s="657"/>
      <c r="KFB15" s="657"/>
      <c r="KFC15" s="657"/>
      <c r="KFD15" s="659"/>
      <c r="KFG15" s="657"/>
      <c r="KFH15" s="657"/>
      <c r="KFI15" s="657"/>
      <c r="KFJ15" s="657"/>
      <c r="KFK15" s="657"/>
      <c r="KFL15" s="657"/>
      <c r="KFM15" s="659"/>
      <c r="KFP15" s="657"/>
      <c r="KFQ15" s="657"/>
      <c r="KFR15" s="657"/>
      <c r="KFS15" s="657"/>
      <c r="KFT15" s="657"/>
      <c r="KFU15" s="657"/>
      <c r="KFV15" s="659"/>
      <c r="KFY15" s="657"/>
      <c r="KFZ15" s="657"/>
      <c r="KGA15" s="657"/>
      <c r="KGB15" s="657"/>
      <c r="KGC15" s="657"/>
      <c r="KGD15" s="657"/>
      <c r="KGE15" s="659"/>
      <c r="KGH15" s="657"/>
      <c r="KGI15" s="657"/>
      <c r="KGJ15" s="657"/>
      <c r="KGK15" s="657"/>
      <c r="KGL15" s="657"/>
      <c r="KGM15" s="657"/>
      <c r="KGN15" s="659"/>
      <c r="KGQ15" s="657"/>
      <c r="KGR15" s="657"/>
      <c r="KGS15" s="657"/>
      <c r="KGT15" s="657"/>
      <c r="KGU15" s="657"/>
      <c r="KGV15" s="657"/>
      <c r="KGW15" s="659"/>
      <c r="KGZ15" s="657"/>
      <c r="KHA15" s="657"/>
      <c r="KHB15" s="657"/>
      <c r="KHC15" s="657"/>
      <c r="KHD15" s="657"/>
      <c r="KHE15" s="657"/>
      <c r="KHF15" s="659"/>
      <c r="KHI15" s="657"/>
      <c r="KHJ15" s="657"/>
      <c r="KHK15" s="657"/>
      <c r="KHL15" s="657"/>
      <c r="KHM15" s="657"/>
      <c r="KHN15" s="657"/>
      <c r="KHO15" s="659"/>
      <c r="KHR15" s="657"/>
      <c r="KHS15" s="657"/>
      <c r="KHT15" s="657"/>
      <c r="KHU15" s="657"/>
      <c r="KHV15" s="657"/>
      <c r="KHW15" s="657"/>
      <c r="KHX15" s="659"/>
      <c r="KIA15" s="657"/>
      <c r="KIB15" s="657"/>
      <c r="KIC15" s="657"/>
      <c r="KID15" s="657"/>
      <c r="KIE15" s="657"/>
      <c r="KIF15" s="657"/>
      <c r="KIG15" s="659"/>
      <c r="KIJ15" s="657"/>
      <c r="KIK15" s="657"/>
      <c r="KIL15" s="657"/>
      <c r="KIM15" s="657"/>
      <c r="KIN15" s="657"/>
      <c r="KIO15" s="657"/>
      <c r="KIP15" s="659"/>
      <c r="KIS15" s="657"/>
      <c r="KIT15" s="657"/>
      <c r="KIU15" s="657"/>
      <c r="KIV15" s="657"/>
      <c r="KIW15" s="657"/>
      <c r="KIX15" s="657"/>
      <c r="KIY15" s="659"/>
      <c r="KJB15" s="657"/>
      <c r="KJC15" s="657"/>
      <c r="KJD15" s="657"/>
      <c r="KJE15" s="657"/>
      <c r="KJF15" s="657"/>
      <c r="KJG15" s="657"/>
      <c r="KJH15" s="659"/>
      <c r="KJK15" s="657"/>
      <c r="KJL15" s="657"/>
      <c r="KJM15" s="657"/>
      <c r="KJN15" s="657"/>
      <c r="KJO15" s="657"/>
      <c r="KJP15" s="657"/>
      <c r="KJQ15" s="659"/>
      <c r="KJT15" s="657"/>
      <c r="KJU15" s="657"/>
      <c r="KJV15" s="657"/>
      <c r="KJW15" s="657"/>
      <c r="KJX15" s="657"/>
      <c r="KJY15" s="657"/>
      <c r="KJZ15" s="659"/>
      <c r="KKC15" s="657"/>
      <c r="KKD15" s="657"/>
      <c r="KKE15" s="657"/>
      <c r="KKF15" s="657"/>
      <c r="KKG15" s="657"/>
      <c r="KKH15" s="657"/>
      <c r="KKI15" s="659"/>
      <c r="KKL15" s="657"/>
      <c r="KKM15" s="657"/>
      <c r="KKN15" s="657"/>
      <c r="KKO15" s="657"/>
      <c r="KKP15" s="657"/>
      <c r="KKQ15" s="657"/>
      <c r="KKR15" s="659"/>
      <c r="KKU15" s="657"/>
      <c r="KKV15" s="657"/>
      <c r="KKW15" s="657"/>
      <c r="KKX15" s="657"/>
      <c r="KKY15" s="657"/>
      <c r="KKZ15" s="657"/>
      <c r="KLA15" s="659"/>
      <c r="KLD15" s="657"/>
      <c r="KLE15" s="657"/>
      <c r="KLF15" s="657"/>
      <c r="KLG15" s="657"/>
      <c r="KLH15" s="657"/>
      <c r="KLI15" s="657"/>
      <c r="KLJ15" s="659"/>
      <c r="KLM15" s="657"/>
      <c r="KLN15" s="657"/>
      <c r="KLO15" s="657"/>
      <c r="KLP15" s="657"/>
      <c r="KLQ15" s="657"/>
      <c r="KLR15" s="657"/>
      <c r="KLS15" s="659"/>
      <c r="KLV15" s="657"/>
      <c r="KLW15" s="657"/>
      <c r="KLX15" s="657"/>
      <c r="KLY15" s="657"/>
      <c r="KLZ15" s="657"/>
      <c r="KMA15" s="657"/>
      <c r="KMB15" s="659"/>
      <c r="KME15" s="657"/>
      <c r="KMF15" s="657"/>
      <c r="KMG15" s="657"/>
      <c r="KMH15" s="657"/>
      <c r="KMI15" s="657"/>
      <c r="KMJ15" s="657"/>
      <c r="KMK15" s="659"/>
      <c r="KMN15" s="657"/>
      <c r="KMO15" s="657"/>
      <c r="KMP15" s="657"/>
      <c r="KMQ15" s="657"/>
      <c r="KMR15" s="657"/>
      <c r="KMS15" s="657"/>
      <c r="KMT15" s="659"/>
      <c r="KMW15" s="657"/>
      <c r="KMX15" s="657"/>
      <c r="KMY15" s="657"/>
      <c r="KMZ15" s="657"/>
      <c r="KNA15" s="657"/>
      <c r="KNB15" s="657"/>
      <c r="KNC15" s="659"/>
      <c r="KNF15" s="657"/>
      <c r="KNG15" s="657"/>
      <c r="KNH15" s="657"/>
      <c r="KNI15" s="657"/>
      <c r="KNJ15" s="657"/>
      <c r="KNK15" s="657"/>
      <c r="KNL15" s="659"/>
      <c r="KNO15" s="657"/>
      <c r="KNP15" s="657"/>
      <c r="KNQ15" s="657"/>
      <c r="KNR15" s="657"/>
      <c r="KNS15" s="657"/>
      <c r="KNT15" s="657"/>
      <c r="KNU15" s="659"/>
      <c r="KNX15" s="657"/>
      <c r="KNY15" s="657"/>
      <c r="KNZ15" s="657"/>
      <c r="KOA15" s="657"/>
      <c r="KOB15" s="657"/>
      <c r="KOC15" s="657"/>
      <c r="KOD15" s="659"/>
      <c r="KOG15" s="657"/>
      <c r="KOH15" s="657"/>
      <c r="KOI15" s="657"/>
      <c r="KOJ15" s="657"/>
      <c r="KOK15" s="657"/>
      <c r="KOL15" s="657"/>
      <c r="KOM15" s="659"/>
      <c r="KOP15" s="657"/>
      <c r="KOQ15" s="657"/>
      <c r="KOR15" s="657"/>
      <c r="KOS15" s="657"/>
      <c r="KOT15" s="657"/>
      <c r="KOU15" s="657"/>
      <c r="KOV15" s="659"/>
      <c r="KOY15" s="657"/>
      <c r="KOZ15" s="657"/>
      <c r="KPA15" s="657"/>
      <c r="KPB15" s="657"/>
      <c r="KPC15" s="657"/>
      <c r="KPD15" s="657"/>
      <c r="KPE15" s="659"/>
      <c r="KPH15" s="657"/>
      <c r="KPI15" s="657"/>
      <c r="KPJ15" s="657"/>
      <c r="KPK15" s="657"/>
      <c r="KPL15" s="657"/>
      <c r="KPM15" s="657"/>
      <c r="KPN15" s="659"/>
      <c r="KPQ15" s="657"/>
      <c r="KPR15" s="657"/>
      <c r="KPS15" s="657"/>
      <c r="KPT15" s="657"/>
      <c r="KPU15" s="657"/>
      <c r="KPV15" s="657"/>
      <c r="KPW15" s="659"/>
      <c r="KPZ15" s="657"/>
      <c r="KQA15" s="657"/>
      <c r="KQB15" s="657"/>
      <c r="KQC15" s="657"/>
      <c r="KQD15" s="657"/>
      <c r="KQE15" s="657"/>
      <c r="KQF15" s="659"/>
      <c r="KQI15" s="657"/>
      <c r="KQJ15" s="657"/>
      <c r="KQK15" s="657"/>
      <c r="KQL15" s="657"/>
      <c r="KQM15" s="657"/>
      <c r="KQN15" s="657"/>
      <c r="KQO15" s="659"/>
      <c r="KQR15" s="657"/>
      <c r="KQS15" s="657"/>
      <c r="KQT15" s="657"/>
      <c r="KQU15" s="657"/>
      <c r="KQV15" s="657"/>
      <c r="KQW15" s="657"/>
      <c r="KQX15" s="659"/>
      <c r="KRA15" s="657"/>
      <c r="KRB15" s="657"/>
      <c r="KRC15" s="657"/>
      <c r="KRD15" s="657"/>
      <c r="KRE15" s="657"/>
      <c r="KRF15" s="657"/>
      <c r="KRG15" s="659"/>
      <c r="KRJ15" s="657"/>
      <c r="KRK15" s="657"/>
      <c r="KRL15" s="657"/>
      <c r="KRM15" s="657"/>
      <c r="KRN15" s="657"/>
      <c r="KRO15" s="657"/>
      <c r="KRP15" s="659"/>
      <c r="KRS15" s="657"/>
      <c r="KRT15" s="657"/>
      <c r="KRU15" s="657"/>
      <c r="KRV15" s="657"/>
      <c r="KRW15" s="657"/>
      <c r="KRX15" s="657"/>
      <c r="KRY15" s="659"/>
      <c r="KSB15" s="657"/>
      <c r="KSC15" s="657"/>
      <c r="KSD15" s="657"/>
      <c r="KSE15" s="657"/>
      <c r="KSF15" s="657"/>
      <c r="KSG15" s="657"/>
      <c r="KSH15" s="659"/>
      <c r="KSK15" s="657"/>
      <c r="KSL15" s="657"/>
      <c r="KSM15" s="657"/>
      <c r="KSN15" s="657"/>
      <c r="KSO15" s="657"/>
      <c r="KSP15" s="657"/>
      <c r="KSQ15" s="659"/>
      <c r="KST15" s="657"/>
      <c r="KSU15" s="657"/>
      <c r="KSV15" s="657"/>
      <c r="KSW15" s="657"/>
      <c r="KSX15" s="657"/>
      <c r="KSY15" s="657"/>
      <c r="KSZ15" s="659"/>
      <c r="KTC15" s="657"/>
      <c r="KTD15" s="657"/>
      <c r="KTE15" s="657"/>
      <c r="KTF15" s="657"/>
      <c r="KTG15" s="657"/>
      <c r="KTH15" s="657"/>
      <c r="KTI15" s="659"/>
      <c r="KTL15" s="657"/>
      <c r="KTM15" s="657"/>
      <c r="KTN15" s="657"/>
      <c r="KTO15" s="657"/>
      <c r="KTP15" s="657"/>
      <c r="KTQ15" s="657"/>
      <c r="KTR15" s="659"/>
      <c r="KTU15" s="657"/>
      <c r="KTV15" s="657"/>
      <c r="KTW15" s="657"/>
      <c r="KTX15" s="657"/>
      <c r="KTY15" s="657"/>
      <c r="KTZ15" s="657"/>
      <c r="KUA15" s="659"/>
      <c r="KUD15" s="657"/>
      <c r="KUE15" s="657"/>
      <c r="KUF15" s="657"/>
      <c r="KUG15" s="657"/>
      <c r="KUH15" s="657"/>
      <c r="KUI15" s="657"/>
      <c r="KUJ15" s="659"/>
      <c r="KUM15" s="657"/>
      <c r="KUN15" s="657"/>
      <c r="KUO15" s="657"/>
      <c r="KUP15" s="657"/>
      <c r="KUQ15" s="657"/>
      <c r="KUR15" s="657"/>
      <c r="KUS15" s="659"/>
      <c r="KUV15" s="657"/>
      <c r="KUW15" s="657"/>
      <c r="KUX15" s="657"/>
      <c r="KUY15" s="657"/>
      <c r="KUZ15" s="657"/>
      <c r="KVA15" s="657"/>
      <c r="KVB15" s="659"/>
      <c r="KVE15" s="657"/>
      <c r="KVF15" s="657"/>
      <c r="KVG15" s="657"/>
      <c r="KVH15" s="657"/>
      <c r="KVI15" s="657"/>
      <c r="KVJ15" s="657"/>
      <c r="KVK15" s="659"/>
      <c r="KVN15" s="657"/>
      <c r="KVO15" s="657"/>
      <c r="KVP15" s="657"/>
      <c r="KVQ15" s="657"/>
      <c r="KVR15" s="657"/>
      <c r="KVS15" s="657"/>
      <c r="KVT15" s="659"/>
      <c r="KVW15" s="657"/>
      <c r="KVX15" s="657"/>
      <c r="KVY15" s="657"/>
      <c r="KVZ15" s="657"/>
      <c r="KWA15" s="657"/>
      <c r="KWB15" s="657"/>
      <c r="KWC15" s="659"/>
      <c r="KWF15" s="657"/>
      <c r="KWG15" s="657"/>
      <c r="KWH15" s="657"/>
      <c r="KWI15" s="657"/>
      <c r="KWJ15" s="657"/>
      <c r="KWK15" s="657"/>
      <c r="KWL15" s="659"/>
      <c r="KWO15" s="657"/>
      <c r="KWP15" s="657"/>
      <c r="KWQ15" s="657"/>
      <c r="KWR15" s="657"/>
      <c r="KWS15" s="657"/>
      <c r="KWT15" s="657"/>
      <c r="KWU15" s="659"/>
      <c r="KWX15" s="657"/>
      <c r="KWY15" s="657"/>
      <c r="KWZ15" s="657"/>
      <c r="KXA15" s="657"/>
      <c r="KXB15" s="657"/>
      <c r="KXC15" s="657"/>
      <c r="KXD15" s="659"/>
      <c r="KXG15" s="657"/>
      <c r="KXH15" s="657"/>
      <c r="KXI15" s="657"/>
      <c r="KXJ15" s="657"/>
      <c r="KXK15" s="657"/>
      <c r="KXL15" s="657"/>
      <c r="KXM15" s="659"/>
      <c r="KXP15" s="657"/>
      <c r="KXQ15" s="657"/>
      <c r="KXR15" s="657"/>
      <c r="KXS15" s="657"/>
      <c r="KXT15" s="657"/>
      <c r="KXU15" s="657"/>
      <c r="KXV15" s="659"/>
      <c r="KXY15" s="657"/>
      <c r="KXZ15" s="657"/>
      <c r="KYA15" s="657"/>
      <c r="KYB15" s="657"/>
      <c r="KYC15" s="657"/>
      <c r="KYD15" s="657"/>
      <c r="KYE15" s="659"/>
      <c r="KYH15" s="657"/>
      <c r="KYI15" s="657"/>
      <c r="KYJ15" s="657"/>
      <c r="KYK15" s="657"/>
      <c r="KYL15" s="657"/>
      <c r="KYM15" s="657"/>
      <c r="KYN15" s="659"/>
      <c r="KYQ15" s="657"/>
      <c r="KYR15" s="657"/>
      <c r="KYS15" s="657"/>
      <c r="KYT15" s="657"/>
      <c r="KYU15" s="657"/>
      <c r="KYV15" s="657"/>
      <c r="KYW15" s="659"/>
      <c r="KYZ15" s="657"/>
      <c r="KZA15" s="657"/>
      <c r="KZB15" s="657"/>
      <c r="KZC15" s="657"/>
      <c r="KZD15" s="657"/>
      <c r="KZE15" s="657"/>
      <c r="KZF15" s="659"/>
      <c r="KZI15" s="657"/>
      <c r="KZJ15" s="657"/>
      <c r="KZK15" s="657"/>
      <c r="KZL15" s="657"/>
      <c r="KZM15" s="657"/>
      <c r="KZN15" s="657"/>
      <c r="KZO15" s="659"/>
      <c r="KZR15" s="657"/>
      <c r="KZS15" s="657"/>
      <c r="KZT15" s="657"/>
      <c r="KZU15" s="657"/>
      <c r="KZV15" s="657"/>
      <c r="KZW15" s="657"/>
      <c r="KZX15" s="659"/>
      <c r="LAA15" s="657"/>
      <c r="LAB15" s="657"/>
      <c r="LAC15" s="657"/>
      <c r="LAD15" s="657"/>
      <c r="LAE15" s="657"/>
      <c r="LAF15" s="657"/>
      <c r="LAG15" s="659"/>
      <c r="LAJ15" s="657"/>
      <c r="LAK15" s="657"/>
      <c r="LAL15" s="657"/>
      <c r="LAM15" s="657"/>
      <c r="LAN15" s="657"/>
      <c r="LAO15" s="657"/>
      <c r="LAP15" s="659"/>
      <c r="LAS15" s="657"/>
      <c r="LAT15" s="657"/>
      <c r="LAU15" s="657"/>
      <c r="LAV15" s="657"/>
      <c r="LAW15" s="657"/>
      <c r="LAX15" s="657"/>
      <c r="LAY15" s="659"/>
      <c r="LBB15" s="657"/>
      <c r="LBC15" s="657"/>
      <c r="LBD15" s="657"/>
      <c r="LBE15" s="657"/>
      <c r="LBF15" s="657"/>
      <c r="LBG15" s="657"/>
      <c r="LBH15" s="659"/>
      <c r="LBK15" s="657"/>
      <c r="LBL15" s="657"/>
      <c r="LBM15" s="657"/>
      <c r="LBN15" s="657"/>
      <c r="LBO15" s="657"/>
      <c r="LBP15" s="657"/>
      <c r="LBQ15" s="659"/>
      <c r="LBT15" s="657"/>
      <c r="LBU15" s="657"/>
      <c r="LBV15" s="657"/>
      <c r="LBW15" s="657"/>
      <c r="LBX15" s="657"/>
      <c r="LBY15" s="657"/>
      <c r="LBZ15" s="659"/>
      <c r="LCC15" s="657"/>
      <c r="LCD15" s="657"/>
      <c r="LCE15" s="657"/>
      <c r="LCF15" s="657"/>
      <c r="LCG15" s="657"/>
      <c r="LCH15" s="657"/>
      <c r="LCI15" s="659"/>
      <c r="LCL15" s="657"/>
      <c r="LCM15" s="657"/>
      <c r="LCN15" s="657"/>
      <c r="LCO15" s="657"/>
      <c r="LCP15" s="657"/>
      <c r="LCQ15" s="657"/>
      <c r="LCR15" s="659"/>
      <c r="LCU15" s="657"/>
      <c r="LCV15" s="657"/>
      <c r="LCW15" s="657"/>
      <c r="LCX15" s="657"/>
      <c r="LCY15" s="657"/>
      <c r="LCZ15" s="657"/>
      <c r="LDA15" s="659"/>
      <c r="LDD15" s="657"/>
      <c r="LDE15" s="657"/>
      <c r="LDF15" s="657"/>
      <c r="LDG15" s="657"/>
      <c r="LDH15" s="657"/>
      <c r="LDI15" s="657"/>
      <c r="LDJ15" s="659"/>
      <c r="LDM15" s="657"/>
      <c r="LDN15" s="657"/>
      <c r="LDO15" s="657"/>
      <c r="LDP15" s="657"/>
      <c r="LDQ15" s="657"/>
      <c r="LDR15" s="657"/>
      <c r="LDS15" s="659"/>
      <c r="LDV15" s="657"/>
      <c r="LDW15" s="657"/>
      <c r="LDX15" s="657"/>
      <c r="LDY15" s="657"/>
      <c r="LDZ15" s="657"/>
      <c r="LEA15" s="657"/>
      <c r="LEB15" s="659"/>
      <c r="LEE15" s="657"/>
      <c r="LEF15" s="657"/>
      <c r="LEG15" s="657"/>
      <c r="LEH15" s="657"/>
      <c r="LEI15" s="657"/>
      <c r="LEJ15" s="657"/>
      <c r="LEK15" s="659"/>
      <c r="LEN15" s="657"/>
      <c r="LEO15" s="657"/>
      <c r="LEP15" s="657"/>
      <c r="LEQ15" s="657"/>
      <c r="LER15" s="657"/>
      <c r="LES15" s="657"/>
      <c r="LET15" s="659"/>
      <c r="LEW15" s="657"/>
      <c r="LEX15" s="657"/>
      <c r="LEY15" s="657"/>
      <c r="LEZ15" s="657"/>
      <c r="LFA15" s="657"/>
      <c r="LFB15" s="657"/>
      <c r="LFC15" s="659"/>
      <c r="LFF15" s="657"/>
      <c r="LFG15" s="657"/>
      <c r="LFH15" s="657"/>
      <c r="LFI15" s="657"/>
      <c r="LFJ15" s="657"/>
      <c r="LFK15" s="657"/>
      <c r="LFL15" s="659"/>
      <c r="LFO15" s="657"/>
      <c r="LFP15" s="657"/>
      <c r="LFQ15" s="657"/>
      <c r="LFR15" s="657"/>
      <c r="LFS15" s="657"/>
      <c r="LFT15" s="657"/>
      <c r="LFU15" s="659"/>
      <c r="LFX15" s="657"/>
      <c r="LFY15" s="657"/>
      <c r="LFZ15" s="657"/>
      <c r="LGA15" s="657"/>
      <c r="LGB15" s="657"/>
      <c r="LGC15" s="657"/>
      <c r="LGD15" s="659"/>
      <c r="LGG15" s="657"/>
      <c r="LGH15" s="657"/>
      <c r="LGI15" s="657"/>
      <c r="LGJ15" s="657"/>
      <c r="LGK15" s="657"/>
      <c r="LGL15" s="657"/>
      <c r="LGM15" s="659"/>
      <c r="LGP15" s="657"/>
      <c r="LGQ15" s="657"/>
      <c r="LGR15" s="657"/>
      <c r="LGS15" s="657"/>
      <c r="LGT15" s="657"/>
      <c r="LGU15" s="657"/>
      <c r="LGV15" s="659"/>
      <c r="LGY15" s="657"/>
      <c r="LGZ15" s="657"/>
      <c r="LHA15" s="657"/>
      <c r="LHB15" s="657"/>
      <c r="LHC15" s="657"/>
      <c r="LHD15" s="657"/>
      <c r="LHE15" s="659"/>
      <c r="LHH15" s="657"/>
      <c r="LHI15" s="657"/>
      <c r="LHJ15" s="657"/>
      <c r="LHK15" s="657"/>
      <c r="LHL15" s="657"/>
      <c r="LHM15" s="657"/>
      <c r="LHN15" s="659"/>
      <c r="LHQ15" s="657"/>
      <c r="LHR15" s="657"/>
      <c r="LHS15" s="657"/>
      <c r="LHT15" s="657"/>
      <c r="LHU15" s="657"/>
      <c r="LHV15" s="657"/>
      <c r="LHW15" s="659"/>
      <c r="LHZ15" s="657"/>
      <c r="LIA15" s="657"/>
      <c r="LIB15" s="657"/>
      <c r="LIC15" s="657"/>
      <c r="LID15" s="657"/>
      <c r="LIE15" s="657"/>
      <c r="LIF15" s="659"/>
      <c r="LII15" s="657"/>
      <c r="LIJ15" s="657"/>
      <c r="LIK15" s="657"/>
      <c r="LIL15" s="657"/>
      <c r="LIM15" s="657"/>
      <c r="LIN15" s="657"/>
      <c r="LIO15" s="659"/>
      <c r="LIR15" s="657"/>
      <c r="LIS15" s="657"/>
      <c r="LIT15" s="657"/>
      <c r="LIU15" s="657"/>
      <c r="LIV15" s="657"/>
      <c r="LIW15" s="657"/>
      <c r="LIX15" s="659"/>
      <c r="LJA15" s="657"/>
      <c r="LJB15" s="657"/>
      <c r="LJC15" s="657"/>
      <c r="LJD15" s="657"/>
      <c r="LJE15" s="657"/>
      <c r="LJF15" s="657"/>
      <c r="LJG15" s="659"/>
      <c r="LJJ15" s="657"/>
      <c r="LJK15" s="657"/>
      <c r="LJL15" s="657"/>
      <c r="LJM15" s="657"/>
      <c r="LJN15" s="657"/>
      <c r="LJO15" s="657"/>
      <c r="LJP15" s="659"/>
      <c r="LJS15" s="657"/>
      <c r="LJT15" s="657"/>
      <c r="LJU15" s="657"/>
      <c r="LJV15" s="657"/>
      <c r="LJW15" s="657"/>
      <c r="LJX15" s="657"/>
      <c r="LJY15" s="659"/>
      <c r="LKB15" s="657"/>
      <c r="LKC15" s="657"/>
      <c r="LKD15" s="657"/>
      <c r="LKE15" s="657"/>
      <c r="LKF15" s="657"/>
      <c r="LKG15" s="657"/>
      <c r="LKH15" s="659"/>
      <c r="LKK15" s="657"/>
      <c r="LKL15" s="657"/>
      <c r="LKM15" s="657"/>
      <c r="LKN15" s="657"/>
      <c r="LKO15" s="657"/>
      <c r="LKP15" s="657"/>
      <c r="LKQ15" s="659"/>
      <c r="LKT15" s="657"/>
      <c r="LKU15" s="657"/>
      <c r="LKV15" s="657"/>
      <c r="LKW15" s="657"/>
      <c r="LKX15" s="657"/>
      <c r="LKY15" s="657"/>
      <c r="LKZ15" s="659"/>
      <c r="LLC15" s="657"/>
      <c r="LLD15" s="657"/>
      <c r="LLE15" s="657"/>
      <c r="LLF15" s="657"/>
      <c r="LLG15" s="657"/>
      <c r="LLH15" s="657"/>
      <c r="LLI15" s="659"/>
      <c r="LLL15" s="657"/>
      <c r="LLM15" s="657"/>
      <c r="LLN15" s="657"/>
      <c r="LLO15" s="657"/>
      <c r="LLP15" s="657"/>
      <c r="LLQ15" s="657"/>
      <c r="LLR15" s="659"/>
      <c r="LLU15" s="657"/>
      <c r="LLV15" s="657"/>
      <c r="LLW15" s="657"/>
      <c r="LLX15" s="657"/>
      <c r="LLY15" s="657"/>
      <c r="LLZ15" s="657"/>
      <c r="LMA15" s="659"/>
      <c r="LMD15" s="657"/>
      <c r="LME15" s="657"/>
      <c r="LMF15" s="657"/>
      <c r="LMG15" s="657"/>
      <c r="LMH15" s="657"/>
      <c r="LMI15" s="657"/>
      <c r="LMJ15" s="659"/>
      <c r="LMM15" s="657"/>
      <c r="LMN15" s="657"/>
      <c r="LMO15" s="657"/>
      <c r="LMP15" s="657"/>
      <c r="LMQ15" s="657"/>
      <c r="LMR15" s="657"/>
      <c r="LMS15" s="659"/>
      <c r="LMV15" s="657"/>
      <c r="LMW15" s="657"/>
      <c r="LMX15" s="657"/>
      <c r="LMY15" s="657"/>
      <c r="LMZ15" s="657"/>
      <c r="LNA15" s="657"/>
      <c r="LNB15" s="659"/>
      <c r="LNE15" s="657"/>
      <c r="LNF15" s="657"/>
      <c r="LNG15" s="657"/>
      <c r="LNH15" s="657"/>
      <c r="LNI15" s="657"/>
      <c r="LNJ15" s="657"/>
      <c r="LNK15" s="659"/>
      <c r="LNN15" s="657"/>
      <c r="LNO15" s="657"/>
      <c r="LNP15" s="657"/>
      <c r="LNQ15" s="657"/>
      <c r="LNR15" s="657"/>
      <c r="LNS15" s="657"/>
      <c r="LNT15" s="659"/>
      <c r="LNW15" s="657"/>
      <c r="LNX15" s="657"/>
      <c r="LNY15" s="657"/>
      <c r="LNZ15" s="657"/>
      <c r="LOA15" s="657"/>
      <c r="LOB15" s="657"/>
      <c r="LOC15" s="659"/>
      <c r="LOF15" s="657"/>
      <c r="LOG15" s="657"/>
      <c r="LOH15" s="657"/>
      <c r="LOI15" s="657"/>
      <c r="LOJ15" s="657"/>
      <c r="LOK15" s="657"/>
      <c r="LOL15" s="659"/>
      <c r="LOO15" s="657"/>
      <c r="LOP15" s="657"/>
      <c r="LOQ15" s="657"/>
      <c r="LOR15" s="657"/>
      <c r="LOS15" s="657"/>
      <c r="LOT15" s="657"/>
      <c r="LOU15" s="659"/>
      <c r="LOX15" s="657"/>
      <c r="LOY15" s="657"/>
      <c r="LOZ15" s="657"/>
      <c r="LPA15" s="657"/>
      <c r="LPB15" s="657"/>
      <c r="LPC15" s="657"/>
      <c r="LPD15" s="659"/>
      <c r="LPG15" s="657"/>
      <c r="LPH15" s="657"/>
      <c r="LPI15" s="657"/>
      <c r="LPJ15" s="657"/>
      <c r="LPK15" s="657"/>
      <c r="LPL15" s="657"/>
      <c r="LPM15" s="659"/>
      <c r="LPP15" s="657"/>
      <c r="LPQ15" s="657"/>
      <c r="LPR15" s="657"/>
      <c r="LPS15" s="657"/>
      <c r="LPT15" s="657"/>
      <c r="LPU15" s="657"/>
      <c r="LPV15" s="659"/>
      <c r="LPY15" s="657"/>
      <c r="LPZ15" s="657"/>
      <c r="LQA15" s="657"/>
      <c r="LQB15" s="657"/>
      <c r="LQC15" s="657"/>
      <c r="LQD15" s="657"/>
      <c r="LQE15" s="659"/>
      <c r="LQH15" s="657"/>
      <c r="LQI15" s="657"/>
      <c r="LQJ15" s="657"/>
      <c r="LQK15" s="657"/>
      <c r="LQL15" s="657"/>
      <c r="LQM15" s="657"/>
      <c r="LQN15" s="659"/>
      <c r="LQQ15" s="657"/>
      <c r="LQR15" s="657"/>
      <c r="LQS15" s="657"/>
      <c r="LQT15" s="657"/>
      <c r="LQU15" s="657"/>
      <c r="LQV15" s="657"/>
      <c r="LQW15" s="659"/>
      <c r="LQZ15" s="657"/>
      <c r="LRA15" s="657"/>
      <c r="LRB15" s="657"/>
      <c r="LRC15" s="657"/>
      <c r="LRD15" s="657"/>
      <c r="LRE15" s="657"/>
      <c r="LRF15" s="659"/>
      <c r="LRI15" s="657"/>
      <c r="LRJ15" s="657"/>
      <c r="LRK15" s="657"/>
      <c r="LRL15" s="657"/>
      <c r="LRM15" s="657"/>
      <c r="LRN15" s="657"/>
      <c r="LRO15" s="659"/>
      <c r="LRR15" s="657"/>
      <c r="LRS15" s="657"/>
      <c r="LRT15" s="657"/>
      <c r="LRU15" s="657"/>
      <c r="LRV15" s="657"/>
      <c r="LRW15" s="657"/>
      <c r="LRX15" s="659"/>
      <c r="LSA15" s="657"/>
      <c r="LSB15" s="657"/>
      <c r="LSC15" s="657"/>
      <c r="LSD15" s="657"/>
      <c r="LSE15" s="657"/>
      <c r="LSF15" s="657"/>
      <c r="LSG15" s="659"/>
      <c r="LSJ15" s="657"/>
      <c r="LSK15" s="657"/>
      <c r="LSL15" s="657"/>
      <c r="LSM15" s="657"/>
      <c r="LSN15" s="657"/>
      <c r="LSO15" s="657"/>
      <c r="LSP15" s="659"/>
      <c r="LSS15" s="657"/>
      <c r="LST15" s="657"/>
      <c r="LSU15" s="657"/>
      <c r="LSV15" s="657"/>
      <c r="LSW15" s="657"/>
      <c r="LSX15" s="657"/>
      <c r="LSY15" s="659"/>
      <c r="LTB15" s="657"/>
      <c r="LTC15" s="657"/>
      <c r="LTD15" s="657"/>
      <c r="LTE15" s="657"/>
      <c r="LTF15" s="657"/>
      <c r="LTG15" s="657"/>
      <c r="LTH15" s="659"/>
      <c r="LTK15" s="657"/>
      <c r="LTL15" s="657"/>
      <c r="LTM15" s="657"/>
      <c r="LTN15" s="657"/>
      <c r="LTO15" s="657"/>
      <c r="LTP15" s="657"/>
      <c r="LTQ15" s="659"/>
      <c r="LTT15" s="657"/>
      <c r="LTU15" s="657"/>
      <c r="LTV15" s="657"/>
      <c r="LTW15" s="657"/>
      <c r="LTX15" s="657"/>
      <c r="LTY15" s="657"/>
      <c r="LTZ15" s="659"/>
      <c r="LUC15" s="657"/>
      <c r="LUD15" s="657"/>
      <c r="LUE15" s="657"/>
      <c r="LUF15" s="657"/>
      <c r="LUG15" s="657"/>
      <c r="LUH15" s="657"/>
      <c r="LUI15" s="659"/>
      <c r="LUL15" s="657"/>
      <c r="LUM15" s="657"/>
      <c r="LUN15" s="657"/>
      <c r="LUO15" s="657"/>
      <c r="LUP15" s="657"/>
      <c r="LUQ15" s="657"/>
      <c r="LUR15" s="659"/>
      <c r="LUU15" s="657"/>
      <c r="LUV15" s="657"/>
      <c r="LUW15" s="657"/>
      <c r="LUX15" s="657"/>
      <c r="LUY15" s="657"/>
      <c r="LUZ15" s="657"/>
      <c r="LVA15" s="659"/>
      <c r="LVD15" s="657"/>
      <c r="LVE15" s="657"/>
      <c r="LVF15" s="657"/>
      <c r="LVG15" s="657"/>
      <c r="LVH15" s="657"/>
      <c r="LVI15" s="657"/>
      <c r="LVJ15" s="659"/>
      <c r="LVM15" s="657"/>
      <c r="LVN15" s="657"/>
      <c r="LVO15" s="657"/>
      <c r="LVP15" s="657"/>
      <c r="LVQ15" s="657"/>
      <c r="LVR15" s="657"/>
      <c r="LVS15" s="659"/>
      <c r="LVV15" s="657"/>
      <c r="LVW15" s="657"/>
      <c r="LVX15" s="657"/>
      <c r="LVY15" s="657"/>
      <c r="LVZ15" s="657"/>
      <c r="LWA15" s="657"/>
      <c r="LWB15" s="659"/>
      <c r="LWE15" s="657"/>
      <c r="LWF15" s="657"/>
      <c r="LWG15" s="657"/>
      <c r="LWH15" s="657"/>
      <c r="LWI15" s="657"/>
      <c r="LWJ15" s="657"/>
      <c r="LWK15" s="659"/>
      <c r="LWN15" s="657"/>
      <c r="LWO15" s="657"/>
      <c r="LWP15" s="657"/>
      <c r="LWQ15" s="657"/>
      <c r="LWR15" s="657"/>
      <c r="LWS15" s="657"/>
      <c r="LWT15" s="659"/>
      <c r="LWW15" s="657"/>
      <c r="LWX15" s="657"/>
      <c r="LWY15" s="657"/>
      <c r="LWZ15" s="657"/>
      <c r="LXA15" s="657"/>
      <c r="LXB15" s="657"/>
      <c r="LXC15" s="659"/>
      <c r="LXF15" s="657"/>
      <c r="LXG15" s="657"/>
      <c r="LXH15" s="657"/>
      <c r="LXI15" s="657"/>
      <c r="LXJ15" s="657"/>
      <c r="LXK15" s="657"/>
      <c r="LXL15" s="659"/>
      <c r="LXO15" s="657"/>
      <c r="LXP15" s="657"/>
      <c r="LXQ15" s="657"/>
      <c r="LXR15" s="657"/>
      <c r="LXS15" s="657"/>
      <c r="LXT15" s="657"/>
      <c r="LXU15" s="659"/>
      <c r="LXX15" s="657"/>
      <c r="LXY15" s="657"/>
      <c r="LXZ15" s="657"/>
      <c r="LYA15" s="657"/>
      <c r="LYB15" s="657"/>
      <c r="LYC15" s="657"/>
      <c r="LYD15" s="659"/>
      <c r="LYG15" s="657"/>
      <c r="LYH15" s="657"/>
      <c r="LYI15" s="657"/>
      <c r="LYJ15" s="657"/>
      <c r="LYK15" s="657"/>
      <c r="LYL15" s="657"/>
      <c r="LYM15" s="659"/>
      <c r="LYP15" s="657"/>
      <c r="LYQ15" s="657"/>
      <c r="LYR15" s="657"/>
      <c r="LYS15" s="657"/>
      <c r="LYT15" s="657"/>
      <c r="LYU15" s="657"/>
      <c r="LYV15" s="659"/>
      <c r="LYY15" s="657"/>
      <c r="LYZ15" s="657"/>
      <c r="LZA15" s="657"/>
      <c r="LZB15" s="657"/>
      <c r="LZC15" s="657"/>
      <c r="LZD15" s="657"/>
      <c r="LZE15" s="659"/>
      <c r="LZH15" s="657"/>
      <c r="LZI15" s="657"/>
      <c r="LZJ15" s="657"/>
      <c r="LZK15" s="657"/>
      <c r="LZL15" s="657"/>
      <c r="LZM15" s="657"/>
      <c r="LZN15" s="659"/>
      <c r="LZQ15" s="657"/>
      <c r="LZR15" s="657"/>
      <c r="LZS15" s="657"/>
      <c r="LZT15" s="657"/>
      <c r="LZU15" s="657"/>
      <c r="LZV15" s="657"/>
      <c r="LZW15" s="659"/>
      <c r="LZZ15" s="657"/>
      <c r="MAA15" s="657"/>
      <c r="MAB15" s="657"/>
      <c r="MAC15" s="657"/>
      <c r="MAD15" s="657"/>
      <c r="MAE15" s="657"/>
      <c r="MAF15" s="659"/>
      <c r="MAI15" s="657"/>
      <c r="MAJ15" s="657"/>
      <c r="MAK15" s="657"/>
      <c r="MAL15" s="657"/>
      <c r="MAM15" s="657"/>
      <c r="MAN15" s="657"/>
      <c r="MAO15" s="659"/>
      <c r="MAR15" s="657"/>
      <c r="MAS15" s="657"/>
      <c r="MAT15" s="657"/>
      <c r="MAU15" s="657"/>
      <c r="MAV15" s="657"/>
      <c r="MAW15" s="657"/>
      <c r="MAX15" s="659"/>
      <c r="MBA15" s="657"/>
      <c r="MBB15" s="657"/>
      <c r="MBC15" s="657"/>
      <c r="MBD15" s="657"/>
      <c r="MBE15" s="657"/>
      <c r="MBF15" s="657"/>
      <c r="MBG15" s="659"/>
      <c r="MBJ15" s="657"/>
      <c r="MBK15" s="657"/>
      <c r="MBL15" s="657"/>
      <c r="MBM15" s="657"/>
      <c r="MBN15" s="657"/>
      <c r="MBO15" s="657"/>
      <c r="MBP15" s="659"/>
      <c r="MBS15" s="657"/>
      <c r="MBT15" s="657"/>
      <c r="MBU15" s="657"/>
      <c r="MBV15" s="657"/>
      <c r="MBW15" s="657"/>
      <c r="MBX15" s="657"/>
      <c r="MBY15" s="659"/>
      <c r="MCB15" s="657"/>
      <c r="MCC15" s="657"/>
      <c r="MCD15" s="657"/>
      <c r="MCE15" s="657"/>
      <c r="MCF15" s="657"/>
      <c r="MCG15" s="657"/>
      <c r="MCH15" s="659"/>
      <c r="MCK15" s="657"/>
      <c r="MCL15" s="657"/>
      <c r="MCM15" s="657"/>
      <c r="MCN15" s="657"/>
      <c r="MCO15" s="657"/>
      <c r="MCP15" s="657"/>
      <c r="MCQ15" s="659"/>
      <c r="MCT15" s="657"/>
      <c r="MCU15" s="657"/>
      <c r="MCV15" s="657"/>
      <c r="MCW15" s="657"/>
      <c r="MCX15" s="657"/>
      <c r="MCY15" s="657"/>
      <c r="MCZ15" s="659"/>
      <c r="MDC15" s="657"/>
      <c r="MDD15" s="657"/>
      <c r="MDE15" s="657"/>
      <c r="MDF15" s="657"/>
      <c r="MDG15" s="657"/>
      <c r="MDH15" s="657"/>
      <c r="MDI15" s="659"/>
      <c r="MDL15" s="657"/>
      <c r="MDM15" s="657"/>
      <c r="MDN15" s="657"/>
      <c r="MDO15" s="657"/>
      <c r="MDP15" s="657"/>
      <c r="MDQ15" s="657"/>
      <c r="MDR15" s="659"/>
      <c r="MDU15" s="657"/>
      <c r="MDV15" s="657"/>
      <c r="MDW15" s="657"/>
      <c r="MDX15" s="657"/>
      <c r="MDY15" s="657"/>
      <c r="MDZ15" s="657"/>
      <c r="MEA15" s="659"/>
      <c r="MED15" s="657"/>
      <c r="MEE15" s="657"/>
      <c r="MEF15" s="657"/>
      <c r="MEG15" s="657"/>
      <c r="MEH15" s="657"/>
      <c r="MEI15" s="657"/>
      <c r="MEJ15" s="659"/>
      <c r="MEM15" s="657"/>
      <c r="MEN15" s="657"/>
      <c r="MEO15" s="657"/>
      <c r="MEP15" s="657"/>
      <c r="MEQ15" s="657"/>
      <c r="MER15" s="657"/>
      <c r="MES15" s="659"/>
      <c r="MEV15" s="657"/>
      <c r="MEW15" s="657"/>
      <c r="MEX15" s="657"/>
      <c r="MEY15" s="657"/>
      <c r="MEZ15" s="657"/>
      <c r="MFA15" s="657"/>
      <c r="MFB15" s="659"/>
      <c r="MFE15" s="657"/>
      <c r="MFF15" s="657"/>
      <c r="MFG15" s="657"/>
      <c r="MFH15" s="657"/>
      <c r="MFI15" s="657"/>
      <c r="MFJ15" s="657"/>
      <c r="MFK15" s="659"/>
      <c r="MFN15" s="657"/>
      <c r="MFO15" s="657"/>
      <c r="MFP15" s="657"/>
      <c r="MFQ15" s="657"/>
      <c r="MFR15" s="657"/>
      <c r="MFS15" s="657"/>
      <c r="MFT15" s="659"/>
      <c r="MFW15" s="657"/>
      <c r="MFX15" s="657"/>
      <c r="MFY15" s="657"/>
      <c r="MFZ15" s="657"/>
      <c r="MGA15" s="657"/>
      <c r="MGB15" s="657"/>
      <c r="MGC15" s="659"/>
      <c r="MGF15" s="657"/>
      <c r="MGG15" s="657"/>
      <c r="MGH15" s="657"/>
      <c r="MGI15" s="657"/>
      <c r="MGJ15" s="657"/>
      <c r="MGK15" s="657"/>
      <c r="MGL15" s="659"/>
      <c r="MGO15" s="657"/>
      <c r="MGP15" s="657"/>
      <c r="MGQ15" s="657"/>
      <c r="MGR15" s="657"/>
      <c r="MGS15" s="657"/>
      <c r="MGT15" s="657"/>
      <c r="MGU15" s="659"/>
      <c r="MGX15" s="657"/>
      <c r="MGY15" s="657"/>
      <c r="MGZ15" s="657"/>
      <c r="MHA15" s="657"/>
      <c r="MHB15" s="657"/>
      <c r="MHC15" s="657"/>
      <c r="MHD15" s="659"/>
      <c r="MHG15" s="657"/>
      <c r="MHH15" s="657"/>
      <c r="MHI15" s="657"/>
      <c r="MHJ15" s="657"/>
      <c r="MHK15" s="657"/>
      <c r="MHL15" s="657"/>
      <c r="MHM15" s="659"/>
      <c r="MHP15" s="657"/>
      <c r="MHQ15" s="657"/>
      <c r="MHR15" s="657"/>
      <c r="MHS15" s="657"/>
      <c r="MHT15" s="657"/>
      <c r="MHU15" s="657"/>
      <c r="MHV15" s="659"/>
      <c r="MHY15" s="657"/>
      <c r="MHZ15" s="657"/>
      <c r="MIA15" s="657"/>
      <c r="MIB15" s="657"/>
      <c r="MIC15" s="657"/>
      <c r="MID15" s="657"/>
      <c r="MIE15" s="659"/>
      <c r="MIH15" s="657"/>
      <c r="MII15" s="657"/>
      <c r="MIJ15" s="657"/>
      <c r="MIK15" s="657"/>
      <c r="MIL15" s="657"/>
      <c r="MIM15" s="657"/>
      <c r="MIN15" s="659"/>
      <c r="MIQ15" s="657"/>
      <c r="MIR15" s="657"/>
      <c r="MIS15" s="657"/>
      <c r="MIT15" s="657"/>
      <c r="MIU15" s="657"/>
      <c r="MIV15" s="657"/>
      <c r="MIW15" s="659"/>
      <c r="MIZ15" s="657"/>
      <c r="MJA15" s="657"/>
      <c r="MJB15" s="657"/>
      <c r="MJC15" s="657"/>
      <c r="MJD15" s="657"/>
      <c r="MJE15" s="657"/>
      <c r="MJF15" s="659"/>
      <c r="MJI15" s="657"/>
      <c r="MJJ15" s="657"/>
      <c r="MJK15" s="657"/>
      <c r="MJL15" s="657"/>
      <c r="MJM15" s="657"/>
      <c r="MJN15" s="657"/>
      <c r="MJO15" s="659"/>
      <c r="MJR15" s="657"/>
      <c r="MJS15" s="657"/>
      <c r="MJT15" s="657"/>
      <c r="MJU15" s="657"/>
      <c r="MJV15" s="657"/>
      <c r="MJW15" s="657"/>
      <c r="MJX15" s="659"/>
      <c r="MKA15" s="657"/>
      <c r="MKB15" s="657"/>
      <c r="MKC15" s="657"/>
      <c r="MKD15" s="657"/>
      <c r="MKE15" s="657"/>
      <c r="MKF15" s="657"/>
      <c r="MKG15" s="659"/>
      <c r="MKJ15" s="657"/>
      <c r="MKK15" s="657"/>
      <c r="MKL15" s="657"/>
      <c r="MKM15" s="657"/>
      <c r="MKN15" s="657"/>
      <c r="MKO15" s="657"/>
      <c r="MKP15" s="659"/>
      <c r="MKS15" s="657"/>
      <c r="MKT15" s="657"/>
      <c r="MKU15" s="657"/>
      <c r="MKV15" s="657"/>
      <c r="MKW15" s="657"/>
      <c r="MKX15" s="657"/>
      <c r="MKY15" s="659"/>
      <c r="MLB15" s="657"/>
      <c r="MLC15" s="657"/>
      <c r="MLD15" s="657"/>
      <c r="MLE15" s="657"/>
      <c r="MLF15" s="657"/>
      <c r="MLG15" s="657"/>
      <c r="MLH15" s="659"/>
      <c r="MLK15" s="657"/>
      <c r="MLL15" s="657"/>
      <c r="MLM15" s="657"/>
      <c r="MLN15" s="657"/>
      <c r="MLO15" s="657"/>
      <c r="MLP15" s="657"/>
      <c r="MLQ15" s="659"/>
      <c r="MLT15" s="657"/>
      <c r="MLU15" s="657"/>
      <c r="MLV15" s="657"/>
      <c r="MLW15" s="657"/>
      <c r="MLX15" s="657"/>
      <c r="MLY15" s="657"/>
      <c r="MLZ15" s="659"/>
      <c r="MMC15" s="657"/>
      <c r="MMD15" s="657"/>
      <c r="MME15" s="657"/>
      <c r="MMF15" s="657"/>
      <c r="MMG15" s="657"/>
      <c r="MMH15" s="657"/>
      <c r="MMI15" s="659"/>
      <c r="MML15" s="657"/>
      <c r="MMM15" s="657"/>
      <c r="MMN15" s="657"/>
      <c r="MMO15" s="657"/>
      <c r="MMP15" s="657"/>
      <c r="MMQ15" s="657"/>
      <c r="MMR15" s="659"/>
      <c r="MMU15" s="657"/>
      <c r="MMV15" s="657"/>
      <c r="MMW15" s="657"/>
      <c r="MMX15" s="657"/>
      <c r="MMY15" s="657"/>
      <c r="MMZ15" s="657"/>
      <c r="MNA15" s="659"/>
      <c r="MND15" s="657"/>
      <c r="MNE15" s="657"/>
      <c r="MNF15" s="657"/>
      <c r="MNG15" s="657"/>
      <c r="MNH15" s="657"/>
      <c r="MNI15" s="657"/>
      <c r="MNJ15" s="659"/>
      <c r="MNM15" s="657"/>
      <c r="MNN15" s="657"/>
      <c r="MNO15" s="657"/>
      <c r="MNP15" s="657"/>
      <c r="MNQ15" s="657"/>
      <c r="MNR15" s="657"/>
      <c r="MNS15" s="659"/>
      <c r="MNV15" s="657"/>
      <c r="MNW15" s="657"/>
      <c r="MNX15" s="657"/>
      <c r="MNY15" s="657"/>
      <c r="MNZ15" s="657"/>
      <c r="MOA15" s="657"/>
      <c r="MOB15" s="659"/>
      <c r="MOE15" s="657"/>
      <c r="MOF15" s="657"/>
      <c r="MOG15" s="657"/>
      <c r="MOH15" s="657"/>
      <c r="MOI15" s="657"/>
      <c r="MOJ15" s="657"/>
      <c r="MOK15" s="659"/>
      <c r="MON15" s="657"/>
      <c r="MOO15" s="657"/>
      <c r="MOP15" s="657"/>
      <c r="MOQ15" s="657"/>
      <c r="MOR15" s="657"/>
      <c r="MOS15" s="657"/>
      <c r="MOT15" s="659"/>
      <c r="MOW15" s="657"/>
      <c r="MOX15" s="657"/>
      <c r="MOY15" s="657"/>
      <c r="MOZ15" s="657"/>
      <c r="MPA15" s="657"/>
      <c r="MPB15" s="657"/>
      <c r="MPC15" s="659"/>
      <c r="MPF15" s="657"/>
      <c r="MPG15" s="657"/>
      <c r="MPH15" s="657"/>
      <c r="MPI15" s="657"/>
      <c r="MPJ15" s="657"/>
      <c r="MPK15" s="657"/>
      <c r="MPL15" s="659"/>
      <c r="MPO15" s="657"/>
      <c r="MPP15" s="657"/>
      <c r="MPQ15" s="657"/>
      <c r="MPR15" s="657"/>
      <c r="MPS15" s="657"/>
      <c r="MPT15" s="657"/>
      <c r="MPU15" s="659"/>
      <c r="MPX15" s="657"/>
      <c r="MPY15" s="657"/>
      <c r="MPZ15" s="657"/>
      <c r="MQA15" s="657"/>
      <c r="MQB15" s="657"/>
      <c r="MQC15" s="657"/>
      <c r="MQD15" s="659"/>
      <c r="MQG15" s="657"/>
      <c r="MQH15" s="657"/>
      <c r="MQI15" s="657"/>
      <c r="MQJ15" s="657"/>
      <c r="MQK15" s="657"/>
      <c r="MQL15" s="657"/>
      <c r="MQM15" s="659"/>
      <c r="MQP15" s="657"/>
      <c r="MQQ15" s="657"/>
      <c r="MQR15" s="657"/>
      <c r="MQS15" s="657"/>
      <c r="MQT15" s="657"/>
      <c r="MQU15" s="657"/>
      <c r="MQV15" s="659"/>
      <c r="MQY15" s="657"/>
      <c r="MQZ15" s="657"/>
      <c r="MRA15" s="657"/>
      <c r="MRB15" s="657"/>
      <c r="MRC15" s="657"/>
      <c r="MRD15" s="657"/>
      <c r="MRE15" s="659"/>
      <c r="MRH15" s="657"/>
      <c r="MRI15" s="657"/>
      <c r="MRJ15" s="657"/>
      <c r="MRK15" s="657"/>
      <c r="MRL15" s="657"/>
      <c r="MRM15" s="657"/>
      <c r="MRN15" s="659"/>
      <c r="MRQ15" s="657"/>
      <c r="MRR15" s="657"/>
      <c r="MRS15" s="657"/>
      <c r="MRT15" s="657"/>
      <c r="MRU15" s="657"/>
      <c r="MRV15" s="657"/>
      <c r="MRW15" s="659"/>
      <c r="MRZ15" s="657"/>
      <c r="MSA15" s="657"/>
      <c r="MSB15" s="657"/>
      <c r="MSC15" s="657"/>
      <c r="MSD15" s="657"/>
      <c r="MSE15" s="657"/>
      <c r="MSF15" s="659"/>
      <c r="MSI15" s="657"/>
      <c r="MSJ15" s="657"/>
      <c r="MSK15" s="657"/>
      <c r="MSL15" s="657"/>
      <c r="MSM15" s="657"/>
      <c r="MSN15" s="657"/>
      <c r="MSO15" s="659"/>
      <c r="MSR15" s="657"/>
      <c r="MSS15" s="657"/>
      <c r="MST15" s="657"/>
      <c r="MSU15" s="657"/>
      <c r="MSV15" s="657"/>
      <c r="MSW15" s="657"/>
      <c r="MSX15" s="659"/>
      <c r="MTA15" s="657"/>
      <c r="MTB15" s="657"/>
      <c r="MTC15" s="657"/>
      <c r="MTD15" s="657"/>
      <c r="MTE15" s="657"/>
      <c r="MTF15" s="657"/>
      <c r="MTG15" s="659"/>
      <c r="MTJ15" s="657"/>
      <c r="MTK15" s="657"/>
      <c r="MTL15" s="657"/>
      <c r="MTM15" s="657"/>
      <c r="MTN15" s="657"/>
      <c r="MTO15" s="657"/>
      <c r="MTP15" s="659"/>
      <c r="MTS15" s="657"/>
      <c r="MTT15" s="657"/>
      <c r="MTU15" s="657"/>
      <c r="MTV15" s="657"/>
      <c r="MTW15" s="657"/>
      <c r="MTX15" s="657"/>
      <c r="MTY15" s="659"/>
      <c r="MUB15" s="657"/>
      <c r="MUC15" s="657"/>
      <c r="MUD15" s="657"/>
      <c r="MUE15" s="657"/>
      <c r="MUF15" s="657"/>
      <c r="MUG15" s="657"/>
      <c r="MUH15" s="659"/>
      <c r="MUK15" s="657"/>
      <c r="MUL15" s="657"/>
      <c r="MUM15" s="657"/>
      <c r="MUN15" s="657"/>
      <c r="MUO15" s="657"/>
      <c r="MUP15" s="657"/>
      <c r="MUQ15" s="659"/>
      <c r="MUT15" s="657"/>
      <c r="MUU15" s="657"/>
      <c r="MUV15" s="657"/>
      <c r="MUW15" s="657"/>
      <c r="MUX15" s="657"/>
      <c r="MUY15" s="657"/>
      <c r="MUZ15" s="659"/>
      <c r="MVC15" s="657"/>
      <c r="MVD15" s="657"/>
      <c r="MVE15" s="657"/>
      <c r="MVF15" s="657"/>
      <c r="MVG15" s="657"/>
      <c r="MVH15" s="657"/>
      <c r="MVI15" s="659"/>
      <c r="MVL15" s="657"/>
      <c r="MVM15" s="657"/>
      <c r="MVN15" s="657"/>
      <c r="MVO15" s="657"/>
      <c r="MVP15" s="657"/>
      <c r="MVQ15" s="657"/>
      <c r="MVR15" s="659"/>
      <c r="MVU15" s="657"/>
      <c r="MVV15" s="657"/>
      <c r="MVW15" s="657"/>
      <c r="MVX15" s="657"/>
      <c r="MVY15" s="657"/>
      <c r="MVZ15" s="657"/>
      <c r="MWA15" s="659"/>
      <c r="MWD15" s="657"/>
      <c r="MWE15" s="657"/>
      <c r="MWF15" s="657"/>
      <c r="MWG15" s="657"/>
      <c r="MWH15" s="657"/>
      <c r="MWI15" s="657"/>
      <c r="MWJ15" s="659"/>
      <c r="MWM15" s="657"/>
      <c r="MWN15" s="657"/>
      <c r="MWO15" s="657"/>
      <c r="MWP15" s="657"/>
      <c r="MWQ15" s="657"/>
      <c r="MWR15" s="657"/>
      <c r="MWS15" s="659"/>
      <c r="MWV15" s="657"/>
      <c r="MWW15" s="657"/>
      <c r="MWX15" s="657"/>
      <c r="MWY15" s="657"/>
      <c r="MWZ15" s="657"/>
      <c r="MXA15" s="657"/>
      <c r="MXB15" s="659"/>
      <c r="MXE15" s="657"/>
      <c r="MXF15" s="657"/>
      <c r="MXG15" s="657"/>
      <c r="MXH15" s="657"/>
      <c r="MXI15" s="657"/>
      <c r="MXJ15" s="657"/>
      <c r="MXK15" s="659"/>
      <c r="MXN15" s="657"/>
      <c r="MXO15" s="657"/>
      <c r="MXP15" s="657"/>
      <c r="MXQ15" s="657"/>
      <c r="MXR15" s="657"/>
      <c r="MXS15" s="657"/>
      <c r="MXT15" s="659"/>
      <c r="MXW15" s="657"/>
      <c r="MXX15" s="657"/>
      <c r="MXY15" s="657"/>
      <c r="MXZ15" s="657"/>
      <c r="MYA15" s="657"/>
      <c r="MYB15" s="657"/>
      <c r="MYC15" s="659"/>
      <c r="MYF15" s="657"/>
      <c r="MYG15" s="657"/>
      <c r="MYH15" s="657"/>
      <c r="MYI15" s="657"/>
      <c r="MYJ15" s="657"/>
      <c r="MYK15" s="657"/>
      <c r="MYL15" s="659"/>
      <c r="MYO15" s="657"/>
      <c r="MYP15" s="657"/>
      <c r="MYQ15" s="657"/>
      <c r="MYR15" s="657"/>
      <c r="MYS15" s="657"/>
      <c r="MYT15" s="657"/>
      <c r="MYU15" s="659"/>
      <c r="MYX15" s="657"/>
      <c r="MYY15" s="657"/>
      <c r="MYZ15" s="657"/>
      <c r="MZA15" s="657"/>
      <c r="MZB15" s="657"/>
      <c r="MZC15" s="657"/>
      <c r="MZD15" s="659"/>
      <c r="MZG15" s="657"/>
      <c r="MZH15" s="657"/>
      <c r="MZI15" s="657"/>
      <c r="MZJ15" s="657"/>
      <c r="MZK15" s="657"/>
      <c r="MZL15" s="657"/>
      <c r="MZM15" s="659"/>
      <c r="MZP15" s="657"/>
      <c r="MZQ15" s="657"/>
      <c r="MZR15" s="657"/>
      <c r="MZS15" s="657"/>
      <c r="MZT15" s="657"/>
      <c r="MZU15" s="657"/>
      <c r="MZV15" s="659"/>
      <c r="MZY15" s="657"/>
      <c r="MZZ15" s="657"/>
      <c r="NAA15" s="657"/>
      <c r="NAB15" s="657"/>
      <c r="NAC15" s="657"/>
      <c r="NAD15" s="657"/>
      <c r="NAE15" s="659"/>
      <c r="NAH15" s="657"/>
      <c r="NAI15" s="657"/>
      <c r="NAJ15" s="657"/>
      <c r="NAK15" s="657"/>
      <c r="NAL15" s="657"/>
      <c r="NAM15" s="657"/>
      <c r="NAN15" s="659"/>
      <c r="NAQ15" s="657"/>
      <c r="NAR15" s="657"/>
      <c r="NAS15" s="657"/>
      <c r="NAT15" s="657"/>
      <c r="NAU15" s="657"/>
      <c r="NAV15" s="657"/>
      <c r="NAW15" s="659"/>
      <c r="NAZ15" s="657"/>
      <c r="NBA15" s="657"/>
      <c r="NBB15" s="657"/>
      <c r="NBC15" s="657"/>
      <c r="NBD15" s="657"/>
      <c r="NBE15" s="657"/>
      <c r="NBF15" s="659"/>
      <c r="NBI15" s="657"/>
      <c r="NBJ15" s="657"/>
      <c r="NBK15" s="657"/>
      <c r="NBL15" s="657"/>
      <c r="NBM15" s="657"/>
      <c r="NBN15" s="657"/>
      <c r="NBO15" s="659"/>
      <c r="NBR15" s="657"/>
      <c r="NBS15" s="657"/>
      <c r="NBT15" s="657"/>
      <c r="NBU15" s="657"/>
      <c r="NBV15" s="657"/>
      <c r="NBW15" s="657"/>
      <c r="NBX15" s="659"/>
      <c r="NCA15" s="657"/>
      <c r="NCB15" s="657"/>
      <c r="NCC15" s="657"/>
      <c r="NCD15" s="657"/>
      <c r="NCE15" s="657"/>
      <c r="NCF15" s="657"/>
      <c r="NCG15" s="659"/>
      <c r="NCJ15" s="657"/>
      <c r="NCK15" s="657"/>
      <c r="NCL15" s="657"/>
      <c r="NCM15" s="657"/>
      <c r="NCN15" s="657"/>
      <c r="NCO15" s="657"/>
      <c r="NCP15" s="659"/>
      <c r="NCS15" s="657"/>
      <c r="NCT15" s="657"/>
      <c r="NCU15" s="657"/>
      <c r="NCV15" s="657"/>
      <c r="NCW15" s="657"/>
      <c r="NCX15" s="657"/>
      <c r="NCY15" s="659"/>
      <c r="NDB15" s="657"/>
      <c r="NDC15" s="657"/>
      <c r="NDD15" s="657"/>
      <c r="NDE15" s="657"/>
      <c r="NDF15" s="657"/>
      <c r="NDG15" s="657"/>
      <c r="NDH15" s="659"/>
      <c r="NDK15" s="657"/>
      <c r="NDL15" s="657"/>
      <c r="NDM15" s="657"/>
      <c r="NDN15" s="657"/>
      <c r="NDO15" s="657"/>
      <c r="NDP15" s="657"/>
      <c r="NDQ15" s="659"/>
      <c r="NDT15" s="657"/>
      <c r="NDU15" s="657"/>
      <c r="NDV15" s="657"/>
      <c r="NDW15" s="657"/>
      <c r="NDX15" s="657"/>
      <c r="NDY15" s="657"/>
      <c r="NDZ15" s="659"/>
      <c r="NEC15" s="657"/>
      <c r="NED15" s="657"/>
      <c r="NEE15" s="657"/>
      <c r="NEF15" s="657"/>
      <c r="NEG15" s="657"/>
      <c r="NEH15" s="657"/>
      <c r="NEI15" s="659"/>
      <c r="NEL15" s="657"/>
      <c r="NEM15" s="657"/>
      <c r="NEN15" s="657"/>
      <c r="NEO15" s="657"/>
      <c r="NEP15" s="657"/>
      <c r="NEQ15" s="657"/>
      <c r="NER15" s="659"/>
      <c r="NEU15" s="657"/>
      <c r="NEV15" s="657"/>
      <c r="NEW15" s="657"/>
      <c r="NEX15" s="657"/>
      <c r="NEY15" s="657"/>
      <c r="NEZ15" s="657"/>
      <c r="NFA15" s="659"/>
      <c r="NFD15" s="657"/>
      <c r="NFE15" s="657"/>
      <c r="NFF15" s="657"/>
      <c r="NFG15" s="657"/>
      <c r="NFH15" s="657"/>
      <c r="NFI15" s="657"/>
      <c r="NFJ15" s="659"/>
      <c r="NFM15" s="657"/>
      <c r="NFN15" s="657"/>
      <c r="NFO15" s="657"/>
      <c r="NFP15" s="657"/>
      <c r="NFQ15" s="657"/>
      <c r="NFR15" s="657"/>
      <c r="NFS15" s="659"/>
      <c r="NFV15" s="657"/>
      <c r="NFW15" s="657"/>
      <c r="NFX15" s="657"/>
      <c r="NFY15" s="657"/>
      <c r="NFZ15" s="657"/>
      <c r="NGA15" s="657"/>
      <c r="NGB15" s="659"/>
      <c r="NGE15" s="657"/>
      <c r="NGF15" s="657"/>
      <c r="NGG15" s="657"/>
      <c r="NGH15" s="657"/>
      <c r="NGI15" s="657"/>
      <c r="NGJ15" s="657"/>
      <c r="NGK15" s="659"/>
      <c r="NGN15" s="657"/>
      <c r="NGO15" s="657"/>
      <c r="NGP15" s="657"/>
      <c r="NGQ15" s="657"/>
      <c r="NGR15" s="657"/>
      <c r="NGS15" s="657"/>
      <c r="NGT15" s="659"/>
      <c r="NGW15" s="657"/>
      <c r="NGX15" s="657"/>
      <c r="NGY15" s="657"/>
      <c r="NGZ15" s="657"/>
      <c r="NHA15" s="657"/>
      <c r="NHB15" s="657"/>
      <c r="NHC15" s="659"/>
      <c r="NHF15" s="657"/>
      <c r="NHG15" s="657"/>
      <c r="NHH15" s="657"/>
      <c r="NHI15" s="657"/>
      <c r="NHJ15" s="657"/>
      <c r="NHK15" s="657"/>
      <c r="NHL15" s="659"/>
      <c r="NHO15" s="657"/>
      <c r="NHP15" s="657"/>
      <c r="NHQ15" s="657"/>
      <c r="NHR15" s="657"/>
      <c r="NHS15" s="657"/>
      <c r="NHT15" s="657"/>
      <c r="NHU15" s="659"/>
      <c r="NHX15" s="657"/>
      <c r="NHY15" s="657"/>
      <c r="NHZ15" s="657"/>
      <c r="NIA15" s="657"/>
      <c r="NIB15" s="657"/>
      <c r="NIC15" s="657"/>
      <c r="NID15" s="659"/>
      <c r="NIG15" s="657"/>
      <c r="NIH15" s="657"/>
      <c r="NII15" s="657"/>
      <c r="NIJ15" s="657"/>
      <c r="NIK15" s="657"/>
      <c r="NIL15" s="657"/>
      <c r="NIM15" s="659"/>
      <c r="NIP15" s="657"/>
      <c r="NIQ15" s="657"/>
      <c r="NIR15" s="657"/>
      <c r="NIS15" s="657"/>
      <c r="NIT15" s="657"/>
      <c r="NIU15" s="657"/>
      <c r="NIV15" s="659"/>
      <c r="NIY15" s="657"/>
      <c r="NIZ15" s="657"/>
      <c r="NJA15" s="657"/>
      <c r="NJB15" s="657"/>
      <c r="NJC15" s="657"/>
      <c r="NJD15" s="657"/>
      <c r="NJE15" s="659"/>
      <c r="NJH15" s="657"/>
      <c r="NJI15" s="657"/>
      <c r="NJJ15" s="657"/>
      <c r="NJK15" s="657"/>
      <c r="NJL15" s="657"/>
      <c r="NJM15" s="657"/>
      <c r="NJN15" s="659"/>
      <c r="NJQ15" s="657"/>
      <c r="NJR15" s="657"/>
      <c r="NJS15" s="657"/>
      <c r="NJT15" s="657"/>
      <c r="NJU15" s="657"/>
      <c r="NJV15" s="657"/>
      <c r="NJW15" s="659"/>
      <c r="NJZ15" s="657"/>
      <c r="NKA15" s="657"/>
      <c r="NKB15" s="657"/>
      <c r="NKC15" s="657"/>
      <c r="NKD15" s="657"/>
      <c r="NKE15" s="657"/>
      <c r="NKF15" s="659"/>
      <c r="NKI15" s="657"/>
      <c r="NKJ15" s="657"/>
      <c r="NKK15" s="657"/>
      <c r="NKL15" s="657"/>
      <c r="NKM15" s="657"/>
      <c r="NKN15" s="657"/>
      <c r="NKO15" s="659"/>
      <c r="NKR15" s="657"/>
      <c r="NKS15" s="657"/>
      <c r="NKT15" s="657"/>
      <c r="NKU15" s="657"/>
      <c r="NKV15" s="657"/>
      <c r="NKW15" s="657"/>
      <c r="NKX15" s="659"/>
      <c r="NLA15" s="657"/>
      <c r="NLB15" s="657"/>
      <c r="NLC15" s="657"/>
      <c r="NLD15" s="657"/>
      <c r="NLE15" s="657"/>
      <c r="NLF15" s="657"/>
      <c r="NLG15" s="659"/>
      <c r="NLJ15" s="657"/>
      <c r="NLK15" s="657"/>
      <c r="NLL15" s="657"/>
      <c r="NLM15" s="657"/>
      <c r="NLN15" s="657"/>
      <c r="NLO15" s="657"/>
      <c r="NLP15" s="659"/>
      <c r="NLS15" s="657"/>
      <c r="NLT15" s="657"/>
      <c r="NLU15" s="657"/>
      <c r="NLV15" s="657"/>
      <c r="NLW15" s="657"/>
      <c r="NLX15" s="657"/>
      <c r="NLY15" s="659"/>
      <c r="NMB15" s="657"/>
      <c r="NMC15" s="657"/>
      <c r="NMD15" s="657"/>
      <c r="NME15" s="657"/>
      <c r="NMF15" s="657"/>
      <c r="NMG15" s="657"/>
      <c r="NMH15" s="659"/>
      <c r="NMK15" s="657"/>
      <c r="NML15" s="657"/>
      <c r="NMM15" s="657"/>
      <c r="NMN15" s="657"/>
      <c r="NMO15" s="657"/>
      <c r="NMP15" s="657"/>
      <c r="NMQ15" s="659"/>
      <c r="NMT15" s="657"/>
      <c r="NMU15" s="657"/>
      <c r="NMV15" s="657"/>
      <c r="NMW15" s="657"/>
      <c r="NMX15" s="657"/>
      <c r="NMY15" s="657"/>
      <c r="NMZ15" s="659"/>
      <c r="NNC15" s="657"/>
      <c r="NND15" s="657"/>
      <c r="NNE15" s="657"/>
      <c r="NNF15" s="657"/>
      <c r="NNG15" s="657"/>
      <c r="NNH15" s="657"/>
      <c r="NNI15" s="659"/>
      <c r="NNL15" s="657"/>
      <c r="NNM15" s="657"/>
      <c r="NNN15" s="657"/>
      <c r="NNO15" s="657"/>
      <c r="NNP15" s="657"/>
      <c r="NNQ15" s="657"/>
      <c r="NNR15" s="659"/>
      <c r="NNU15" s="657"/>
      <c r="NNV15" s="657"/>
      <c r="NNW15" s="657"/>
      <c r="NNX15" s="657"/>
      <c r="NNY15" s="657"/>
      <c r="NNZ15" s="657"/>
      <c r="NOA15" s="659"/>
      <c r="NOD15" s="657"/>
      <c r="NOE15" s="657"/>
      <c r="NOF15" s="657"/>
      <c r="NOG15" s="657"/>
      <c r="NOH15" s="657"/>
      <c r="NOI15" s="657"/>
      <c r="NOJ15" s="659"/>
      <c r="NOM15" s="657"/>
      <c r="NON15" s="657"/>
      <c r="NOO15" s="657"/>
      <c r="NOP15" s="657"/>
      <c r="NOQ15" s="657"/>
      <c r="NOR15" s="657"/>
      <c r="NOS15" s="659"/>
      <c r="NOV15" s="657"/>
      <c r="NOW15" s="657"/>
      <c r="NOX15" s="657"/>
      <c r="NOY15" s="657"/>
      <c r="NOZ15" s="657"/>
      <c r="NPA15" s="657"/>
      <c r="NPB15" s="659"/>
      <c r="NPE15" s="657"/>
      <c r="NPF15" s="657"/>
      <c r="NPG15" s="657"/>
      <c r="NPH15" s="657"/>
      <c r="NPI15" s="657"/>
      <c r="NPJ15" s="657"/>
      <c r="NPK15" s="659"/>
      <c r="NPN15" s="657"/>
      <c r="NPO15" s="657"/>
      <c r="NPP15" s="657"/>
      <c r="NPQ15" s="657"/>
      <c r="NPR15" s="657"/>
      <c r="NPS15" s="657"/>
      <c r="NPT15" s="659"/>
      <c r="NPW15" s="657"/>
      <c r="NPX15" s="657"/>
      <c r="NPY15" s="657"/>
      <c r="NPZ15" s="657"/>
      <c r="NQA15" s="657"/>
      <c r="NQB15" s="657"/>
      <c r="NQC15" s="659"/>
      <c r="NQF15" s="657"/>
      <c r="NQG15" s="657"/>
      <c r="NQH15" s="657"/>
      <c r="NQI15" s="657"/>
      <c r="NQJ15" s="657"/>
      <c r="NQK15" s="657"/>
      <c r="NQL15" s="659"/>
      <c r="NQO15" s="657"/>
      <c r="NQP15" s="657"/>
      <c r="NQQ15" s="657"/>
      <c r="NQR15" s="657"/>
      <c r="NQS15" s="657"/>
      <c r="NQT15" s="657"/>
      <c r="NQU15" s="659"/>
      <c r="NQX15" s="657"/>
      <c r="NQY15" s="657"/>
      <c r="NQZ15" s="657"/>
      <c r="NRA15" s="657"/>
      <c r="NRB15" s="657"/>
      <c r="NRC15" s="657"/>
      <c r="NRD15" s="659"/>
      <c r="NRG15" s="657"/>
      <c r="NRH15" s="657"/>
      <c r="NRI15" s="657"/>
      <c r="NRJ15" s="657"/>
      <c r="NRK15" s="657"/>
      <c r="NRL15" s="657"/>
      <c r="NRM15" s="659"/>
      <c r="NRP15" s="657"/>
      <c r="NRQ15" s="657"/>
      <c r="NRR15" s="657"/>
      <c r="NRS15" s="657"/>
      <c r="NRT15" s="657"/>
      <c r="NRU15" s="657"/>
      <c r="NRV15" s="659"/>
      <c r="NRY15" s="657"/>
      <c r="NRZ15" s="657"/>
      <c r="NSA15" s="657"/>
      <c r="NSB15" s="657"/>
      <c r="NSC15" s="657"/>
      <c r="NSD15" s="657"/>
      <c r="NSE15" s="659"/>
      <c r="NSH15" s="657"/>
      <c r="NSI15" s="657"/>
      <c r="NSJ15" s="657"/>
      <c r="NSK15" s="657"/>
      <c r="NSL15" s="657"/>
      <c r="NSM15" s="657"/>
      <c r="NSN15" s="659"/>
      <c r="NSQ15" s="657"/>
      <c r="NSR15" s="657"/>
      <c r="NSS15" s="657"/>
      <c r="NST15" s="657"/>
      <c r="NSU15" s="657"/>
      <c r="NSV15" s="657"/>
      <c r="NSW15" s="659"/>
      <c r="NSZ15" s="657"/>
      <c r="NTA15" s="657"/>
      <c r="NTB15" s="657"/>
      <c r="NTC15" s="657"/>
      <c r="NTD15" s="657"/>
      <c r="NTE15" s="657"/>
      <c r="NTF15" s="659"/>
      <c r="NTI15" s="657"/>
      <c r="NTJ15" s="657"/>
      <c r="NTK15" s="657"/>
      <c r="NTL15" s="657"/>
      <c r="NTM15" s="657"/>
      <c r="NTN15" s="657"/>
      <c r="NTO15" s="659"/>
      <c r="NTR15" s="657"/>
      <c r="NTS15" s="657"/>
      <c r="NTT15" s="657"/>
      <c r="NTU15" s="657"/>
      <c r="NTV15" s="657"/>
      <c r="NTW15" s="657"/>
      <c r="NTX15" s="659"/>
      <c r="NUA15" s="657"/>
      <c r="NUB15" s="657"/>
      <c r="NUC15" s="657"/>
      <c r="NUD15" s="657"/>
      <c r="NUE15" s="657"/>
      <c r="NUF15" s="657"/>
      <c r="NUG15" s="659"/>
      <c r="NUJ15" s="657"/>
      <c r="NUK15" s="657"/>
      <c r="NUL15" s="657"/>
      <c r="NUM15" s="657"/>
      <c r="NUN15" s="657"/>
      <c r="NUO15" s="657"/>
      <c r="NUP15" s="659"/>
      <c r="NUS15" s="657"/>
      <c r="NUT15" s="657"/>
      <c r="NUU15" s="657"/>
      <c r="NUV15" s="657"/>
      <c r="NUW15" s="657"/>
      <c r="NUX15" s="657"/>
      <c r="NUY15" s="659"/>
      <c r="NVB15" s="657"/>
      <c r="NVC15" s="657"/>
      <c r="NVD15" s="657"/>
      <c r="NVE15" s="657"/>
      <c r="NVF15" s="657"/>
      <c r="NVG15" s="657"/>
      <c r="NVH15" s="659"/>
      <c r="NVK15" s="657"/>
      <c r="NVL15" s="657"/>
      <c r="NVM15" s="657"/>
      <c r="NVN15" s="657"/>
      <c r="NVO15" s="657"/>
      <c r="NVP15" s="657"/>
      <c r="NVQ15" s="659"/>
      <c r="NVT15" s="657"/>
      <c r="NVU15" s="657"/>
      <c r="NVV15" s="657"/>
      <c r="NVW15" s="657"/>
      <c r="NVX15" s="657"/>
      <c r="NVY15" s="657"/>
      <c r="NVZ15" s="659"/>
      <c r="NWC15" s="657"/>
      <c r="NWD15" s="657"/>
      <c r="NWE15" s="657"/>
      <c r="NWF15" s="657"/>
      <c r="NWG15" s="657"/>
      <c r="NWH15" s="657"/>
      <c r="NWI15" s="659"/>
      <c r="NWL15" s="657"/>
      <c r="NWM15" s="657"/>
      <c r="NWN15" s="657"/>
      <c r="NWO15" s="657"/>
      <c r="NWP15" s="657"/>
      <c r="NWQ15" s="657"/>
      <c r="NWR15" s="659"/>
      <c r="NWU15" s="657"/>
      <c r="NWV15" s="657"/>
      <c r="NWW15" s="657"/>
      <c r="NWX15" s="657"/>
      <c r="NWY15" s="657"/>
      <c r="NWZ15" s="657"/>
      <c r="NXA15" s="659"/>
      <c r="NXD15" s="657"/>
      <c r="NXE15" s="657"/>
      <c r="NXF15" s="657"/>
      <c r="NXG15" s="657"/>
      <c r="NXH15" s="657"/>
      <c r="NXI15" s="657"/>
      <c r="NXJ15" s="659"/>
      <c r="NXM15" s="657"/>
      <c r="NXN15" s="657"/>
      <c r="NXO15" s="657"/>
      <c r="NXP15" s="657"/>
      <c r="NXQ15" s="657"/>
      <c r="NXR15" s="657"/>
      <c r="NXS15" s="659"/>
      <c r="NXV15" s="657"/>
      <c r="NXW15" s="657"/>
      <c r="NXX15" s="657"/>
      <c r="NXY15" s="657"/>
      <c r="NXZ15" s="657"/>
      <c r="NYA15" s="657"/>
      <c r="NYB15" s="659"/>
      <c r="NYE15" s="657"/>
      <c r="NYF15" s="657"/>
      <c r="NYG15" s="657"/>
      <c r="NYH15" s="657"/>
      <c r="NYI15" s="657"/>
      <c r="NYJ15" s="657"/>
      <c r="NYK15" s="659"/>
      <c r="NYN15" s="657"/>
      <c r="NYO15" s="657"/>
      <c r="NYP15" s="657"/>
      <c r="NYQ15" s="657"/>
      <c r="NYR15" s="657"/>
      <c r="NYS15" s="657"/>
      <c r="NYT15" s="659"/>
      <c r="NYW15" s="657"/>
      <c r="NYX15" s="657"/>
      <c r="NYY15" s="657"/>
      <c r="NYZ15" s="657"/>
      <c r="NZA15" s="657"/>
      <c r="NZB15" s="657"/>
      <c r="NZC15" s="659"/>
      <c r="NZF15" s="657"/>
      <c r="NZG15" s="657"/>
      <c r="NZH15" s="657"/>
      <c r="NZI15" s="657"/>
      <c r="NZJ15" s="657"/>
      <c r="NZK15" s="657"/>
      <c r="NZL15" s="659"/>
      <c r="NZO15" s="657"/>
      <c r="NZP15" s="657"/>
      <c r="NZQ15" s="657"/>
      <c r="NZR15" s="657"/>
      <c r="NZS15" s="657"/>
      <c r="NZT15" s="657"/>
      <c r="NZU15" s="659"/>
      <c r="NZX15" s="657"/>
      <c r="NZY15" s="657"/>
      <c r="NZZ15" s="657"/>
      <c r="OAA15" s="657"/>
      <c r="OAB15" s="657"/>
      <c r="OAC15" s="657"/>
      <c r="OAD15" s="659"/>
      <c r="OAG15" s="657"/>
      <c r="OAH15" s="657"/>
      <c r="OAI15" s="657"/>
      <c r="OAJ15" s="657"/>
      <c r="OAK15" s="657"/>
      <c r="OAL15" s="657"/>
      <c r="OAM15" s="659"/>
      <c r="OAP15" s="657"/>
      <c r="OAQ15" s="657"/>
      <c r="OAR15" s="657"/>
      <c r="OAS15" s="657"/>
      <c r="OAT15" s="657"/>
      <c r="OAU15" s="657"/>
      <c r="OAV15" s="659"/>
      <c r="OAY15" s="657"/>
      <c r="OAZ15" s="657"/>
      <c r="OBA15" s="657"/>
      <c r="OBB15" s="657"/>
      <c r="OBC15" s="657"/>
      <c r="OBD15" s="657"/>
      <c r="OBE15" s="659"/>
      <c r="OBH15" s="657"/>
      <c r="OBI15" s="657"/>
      <c r="OBJ15" s="657"/>
      <c r="OBK15" s="657"/>
      <c r="OBL15" s="657"/>
      <c r="OBM15" s="657"/>
      <c r="OBN15" s="659"/>
      <c r="OBQ15" s="657"/>
      <c r="OBR15" s="657"/>
      <c r="OBS15" s="657"/>
      <c r="OBT15" s="657"/>
      <c r="OBU15" s="657"/>
      <c r="OBV15" s="657"/>
      <c r="OBW15" s="659"/>
      <c r="OBZ15" s="657"/>
      <c r="OCA15" s="657"/>
      <c r="OCB15" s="657"/>
      <c r="OCC15" s="657"/>
      <c r="OCD15" s="657"/>
      <c r="OCE15" s="657"/>
      <c r="OCF15" s="659"/>
      <c r="OCI15" s="657"/>
      <c r="OCJ15" s="657"/>
      <c r="OCK15" s="657"/>
      <c r="OCL15" s="657"/>
      <c r="OCM15" s="657"/>
      <c r="OCN15" s="657"/>
      <c r="OCO15" s="659"/>
      <c r="OCR15" s="657"/>
      <c r="OCS15" s="657"/>
      <c r="OCT15" s="657"/>
      <c r="OCU15" s="657"/>
      <c r="OCV15" s="657"/>
      <c r="OCW15" s="657"/>
      <c r="OCX15" s="659"/>
      <c r="ODA15" s="657"/>
      <c r="ODB15" s="657"/>
      <c r="ODC15" s="657"/>
      <c r="ODD15" s="657"/>
      <c r="ODE15" s="657"/>
      <c r="ODF15" s="657"/>
      <c r="ODG15" s="659"/>
      <c r="ODJ15" s="657"/>
      <c r="ODK15" s="657"/>
      <c r="ODL15" s="657"/>
      <c r="ODM15" s="657"/>
      <c r="ODN15" s="657"/>
      <c r="ODO15" s="657"/>
      <c r="ODP15" s="659"/>
      <c r="ODS15" s="657"/>
      <c r="ODT15" s="657"/>
      <c r="ODU15" s="657"/>
      <c r="ODV15" s="657"/>
      <c r="ODW15" s="657"/>
      <c r="ODX15" s="657"/>
      <c r="ODY15" s="659"/>
      <c r="OEB15" s="657"/>
      <c r="OEC15" s="657"/>
      <c r="OED15" s="657"/>
      <c r="OEE15" s="657"/>
      <c r="OEF15" s="657"/>
      <c r="OEG15" s="657"/>
      <c r="OEH15" s="659"/>
      <c r="OEK15" s="657"/>
      <c r="OEL15" s="657"/>
      <c r="OEM15" s="657"/>
      <c r="OEN15" s="657"/>
      <c r="OEO15" s="657"/>
      <c r="OEP15" s="657"/>
      <c r="OEQ15" s="659"/>
      <c r="OET15" s="657"/>
      <c r="OEU15" s="657"/>
      <c r="OEV15" s="657"/>
      <c r="OEW15" s="657"/>
      <c r="OEX15" s="657"/>
      <c r="OEY15" s="657"/>
      <c r="OEZ15" s="659"/>
      <c r="OFC15" s="657"/>
      <c r="OFD15" s="657"/>
      <c r="OFE15" s="657"/>
      <c r="OFF15" s="657"/>
      <c r="OFG15" s="657"/>
      <c r="OFH15" s="657"/>
      <c r="OFI15" s="659"/>
      <c r="OFL15" s="657"/>
      <c r="OFM15" s="657"/>
      <c r="OFN15" s="657"/>
      <c r="OFO15" s="657"/>
      <c r="OFP15" s="657"/>
      <c r="OFQ15" s="657"/>
      <c r="OFR15" s="659"/>
      <c r="OFU15" s="657"/>
      <c r="OFV15" s="657"/>
      <c r="OFW15" s="657"/>
      <c r="OFX15" s="657"/>
      <c r="OFY15" s="657"/>
      <c r="OFZ15" s="657"/>
      <c r="OGA15" s="659"/>
      <c r="OGD15" s="657"/>
      <c r="OGE15" s="657"/>
      <c r="OGF15" s="657"/>
      <c r="OGG15" s="657"/>
      <c r="OGH15" s="657"/>
      <c r="OGI15" s="657"/>
      <c r="OGJ15" s="659"/>
      <c r="OGM15" s="657"/>
      <c r="OGN15" s="657"/>
      <c r="OGO15" s="657"/>
      <c r="OGP15" s="657"/>
      <c r="OGQ15" s="657"/>
      <c r="OGR15" s="657"/>
      <c r="OGS15" s="659"/>
      <c r="OGV15" s="657"/>
      <c r="OGW15" s="657"/>
      <c r="OGX15" s="657"/>
      <c r="OGY15" s="657"/>
      <c r="OGZ15" s="657"/>
      <c r="OHA15" s="657"/>
      <c r="OHB15" s="659"/>
      <c r="OHE15" s="657"/>
      <c r="OHF15" s="657"/>
      <c r="OHG15" s="657"/>
      <c r="OHH15" s="657"/>
      <c r="OHI15" s="657"/>
      <c r="OHJ15" s="657"/>
      <c r="OHK15" s="659"/>
      <c r="OHN15" s="657"/>
      <c r="OHO15" s="657"/>
      <c r="OHP15" s="657"/>
      <c r="OHQ15" s="657"/>
      <c r="OHR15" s="657"/>
      <c r="OHS15" s="657"/>
      <c r="OHT15" s="659"/>
      <c r="OHW15" s="657"/>
      <c r="OHX15" s="657"/>
      <c r="OHY15" s="657"/>
      <c r="OHZ15" s="657"/>
      <c r="OIA15" s="657"/>
      <c r="OIB15" s="657"/>
      <c r="OIC15" s="659"/>
      <c r="OIF15" s="657"/>
      <c r="OIG15" s="657"/>
      <c r="OIH15" s="657"/>
      <c r="OII15" s="657"/>
      <c r="OIJ15" s="657"/>
      <c r="OIK15" s="657"/>
      <c r="OIL15" s="659"/>
      <c r="OIO15" s="657"/>
      <c r="OIP15" s="657"/>
      <c r="OIQ15" s="657"/>
      <c r="OIR15" s="657"/>
      <c r="OIS15" s="657"/>
      <c r="OIT15" s="657"/>
      <c r="OIU15" s="659"/>
      <c r="OIX15" s="657"/>
      <c r="OIY15" s="657"/>
      <c r="OIZ15" s="657"/>
      <c r="OJA15" s="657"/>
      <c r="OJB15" s="657"/>
      <c r="OJC15" s="657"/>
      <c r="OJD15" s="659"/>
      <c r="OJG15" s="657"/>
      <c r="OJH15" s="657"/>
      <c r="OJI15" s="657"/>
      <c r="OJJ15" s="657"/>
      <c r="OJK15" s="657"/>
      <c r="OJL15" s="657"/>
      <c r="OJM15" s="659"/>
      <c r="OJP15" s="657"/>
      <c r="OJQ15" s="657"/>
      <c r="OJR15" s="657"/>
      <c r="OJS15" s="657"/>
      <c r="OJT15" s="657"/>
      <c r="OJU15" s="657"/>
      <c r="OJV15" s="659"/>
      <c r="OJY15" s="657"/>
      <c r="OJZ15" s="657"/>
      <c r="OKA15" s="657"/>
      <c r="OKB15" s="657"/>
      <c r="OKC15" s="657"/>
      <c r="OKD15" s="657"/>
      <c r="OKE15" s="659"/>
      <c r="OKH15" s="657"/>
      <c r="OKI15" s="657"/>
      <c r="OKJ15" s="657"/>
      <c r="OKK15" s="657"/>
      <c r="OKL15" s="657"/>
      <c r="OKM15" s="657"/>
      <c r="OKN15" s="659"/>
      <c r="OKQ15" s="657"/>
      <c r="OKR15" s="657"/>
      <c r="OKS15" s="657"/>
      <c r="OKT15" s="657"/>
      <c r="OKU15" s="657"/>
      <c r="OKV15" s="657"/>
      <c r="OKW15" s="659"/>
      <c r="OKZ15" s="657"/>
      <c r="OLA15" s="657"/>
      <c r="OLB15" s="657"/>
      <c r="OLC15" s="657"/>
      <c r="OLD15" s="657"/>
      <c r="OLE15" s="657"/>
      <c r="OLF15" s="659"/>
      <c r="OLI15" s="657"/>
      <c r="OLJ15" s="657"/>
      <c r="OLK15" s="657"/>
      <c r="OLL15" s="657"/>
      <c r="OLM15" s="657"/>
      <c r="OLN15" s="657"/>
      <c r="OLO15" s="659"/>
      <c r="OLR15" s="657"/>
      <c r="OLS15" s="657"/>
      <c r="OLT15" s="657"/>
      <c r="OLU15" s="657"/>
      <c r="OLV15" s="657"/>
      <c r="OLW15" s="657"/>
      <c r="OLX15" s="659"/>
      <c r="OMA15" s="657"/>
      <c r="OMB15" s="657"/>
      <c r="OMC15" s="657"/>
      <c r="OMD15" s="657"/>
      <c r="OME15" s="657"/>
      <c r="OMF15" s="657"/>
      <c r="OMG15" s="659"/>
      <c r="OMJ15" s="657"/>
      <c r="OMK15" s="657"/>
      <c r="OML15" s="657"/>
      <c r="OMM15" s="657"/>
      <c r="OMN15" s="657"/>
      <c r="OMO15" s="657"/>
      <c r="OMP15" s="659"/>
      <c r="OMS15" s="657"/>
      <c r="OMT15" s="657"/>
      <c r="OMU15" s="657"/>
      <c r="OMV15" s="657"/>
      <c r="OMW15" s="657"/>
      <c r="OMX15" s="657"/>
      <c r="OMY15" s="659"/>
      <c r="ONB15" s="657"/>
      <c r="ONC15" s="657"/>
      <c r="OND15" s="657"/>
      <c r="ONE15" s="657"/>
      <c r="ONF15" s="657"/>
      <c r="ONG15" s="657"/>
      <c r="ONH15" s="659"/>
      <c r="ONK15" s="657"/>
      <c r="ONL15" s="657"/>
      <c r="ONM15" s="657"/>
      <c r="ONN15" s="657"/>
      <c r="ONO15" s="657"/>
      <c r="ONP15" s="657"/>
      <c r="ONQ15" s="659"/>
      <c r="ONT15" s="657"/>
      <c r="ONU15" s="657"/>
      <c r="ONV15" s="657"/>
      <c r="ONW15" s="657"/>
      <c r="ONX15" s="657"/>
      <c r="ONY15" s="657"/>
      <c r="ONZ15" s="659"/>
      <c r="OOC15" s="657"/>
      <c r="OOD15" s="657"/>
      <c r="OOE15" s="657"/>
      <c r="OOF15" s="657"/>
      <c r="OOG15" s="657"/>
      <c r="OOH15" s="657"/>
      <c r="OOI15" s="659"/>
      <c r="OOL15" s="657"/>
      <c r="OOM15" s="657"/>
      <c r="OON15" s="657"/>
      <c r="OOO15" s="657"/>
      <c r="OOP15" s="657"/>
      <c r="OOQ15" s="657"/>
      <c r="OOR15" s="659"/>
      <c r="OOU15" s="657"/>
      <c r="OOV15" s="657"/>
      <c r="OOW15" s="657"/>
      <c r="OOX15" s="657"/>
      <c r="OOY15" s="657"/>
      <c r="OOZ15" s="657"/>
      <c r="OPA15" s="659"/>
      <c r="OPD15" s="657"/>
      <c r="OPE15" s="657"/>
      <c r="OPF15" s="657"/>
      <c r="OPG15" s="657"/>
      <c r="OPH15" s="657"/>
      <c r="OPI15" s="657"/>
      <c r="OPJ15" s="659"/>
      <c r="OPM15" s="657"/>
      <c r="OPN15" s="657"/>
      <c r="OPO15" s="657"/>
      <c r="OPP15" s="657"/>
      <c r="OPQ15" s="657"/>
      <c r="OPR15" s="657"/>
      <c r="OPS15" s="659"/>
      <c r="OPV15" s="657"/>
      <c r="OPW15" s="657"/>
      <c r="OPX15" s="657"/>
      <c r="OPY15" s="657"/>
      <c r="OPZ15" s="657"/>
      <c r="OQA15" s="657"/>
      <c r="OQB15" s="659"/>
      <c r="OQE15" s="657"/>
      <c r="OQF15" s="657"/>
      <c r="OQG15" s="657"/>
      <c r="OQH15" s="657"/>
      <c r="OQI15" s="657"/>
      <c r="OQJ15" s="657"/>
      <c r="OQK15" s="659"/>
      <c r="OQN15" s="657"/>
      <c r="OQO15" s="657"/>
      <c r="OQP15" s="657"/>
      <c r="OQQ15" s="657"/>
      <c r="OQR15" s="657"/>
      <c r="OQS15" s="657"/>
      <c r="OQT15" s="659"/>
      <c r="OQW15" s="657"/>
      <c r="OQX15" s="657"/>
      <c r="OQY15" s="657"/>
      <c r="OQZ15" s="657"/>
      <c r="ORA15" s="657"/>
      <c r="ORB15" s="657"/>
      <c r="ORC15" s="659"/>
      <c r="ORF15" s="657"/>
      <c r="ORG15" s="657"/>
      <c r="ORH15" s="657"/>
      <c r="ORI15" s="657"/>
      <c r="ORJ15" s="657"/>
      <c r="ORK15" s="657"/>
      <c r="ORL15" s="659"/>
      <c r="ORO15" s="657"/>
      <c r="ORP15" s="657"/>
      <c r="ORQ15" s="657"/>
      <c r="ORR15" s="657"/>
      <c r="ORS15" s="657"/>
      <c r="ORT15" s="657"/>
      <c r="ORU15" s="659"/>
      <c r="ORX15" s="657"/>
      <c r="ORY15" s="657"/>
      <c r="ORZ15" s="657"/>
      <c r="OSA15" s="657"/>
      <c r="OSB15" s="657"/>
      <c r="OSC15" s="657"/>
      <c r="OSD15" s="659"/>
      <c r="OSG15" s="657"/>
      <c r="OSH15" s="657"/>
      <c r="OSI15" s="657"/>
      <c r="OSJ15" s="657"/>
      <c r="OSK15" s="657"/>
      <c r="OSL15" s="657"/>
      <c r="OSM15" s="659"/>
      <c r="OSP15" s="657"/>
      <c r="OSQ15" s="657"/>
      <c r="OSR15" s="657"/>
      <c r="OSS15" s="657"/>
      <c r="OST15" s="657"/>
      <c r="OSU15" s="657"/>
      <c r="OSV15" s="659"/>
      <c r="OSY15" s="657"/>
      <c r="OSZ15" s="657"/>
      <c r="OTA15" s="657"/>
      <c r="OTB15" s="657"/>
      <c r="OTC15" s="657"/>
      <c r="OTD15" s="657"/>
      <c r="OTE15" s="659"/>
      <c r="OTH15" s="657"/>
      <c r="OTI15" s="657"/>
      <c r="OTJ15" s="657"/>
      <c r="OTK15" s="657"/>
      <c r="OTL15" s="657"/>
      <c r="OTM15" s="657"/>
      <c r="OTN15" s="659"/>
      <c r="OTQ15" s="657"/>
      <c r="OTR15" s="657"/>
      <c r="OTS15" s="657"/>
      <c r="OTT15" s="657"/>
      <c r="OTU15" s="657"/>
      <c r="OTV15" s="657"/>
      <c r="OTW15" s="659"/>
      <c r="OTZ15" s="657"/>
      <c r="OUA15" s="657"/>
      <c r="OUB15" s="657"/>
      <c r="OUC15" s="657"/>
      <c r="OUD15" s="657"/>
      <c r="OUE15" s="657"/>
      <c r="OUF15" s="659"/>
      <c r="OUI15" s="657"/>
      <c r="OUJ15" s="657"/>
      <c r="OUK15" s="657"/>
      <c r="OUL15" s="657"/>
      <c r="OUM15" s="657"/>
      <c r="OUN15" s="657"/>
      <c r="OUO15" s="659"/>
      <c r="OUR15" s="657"/>
      <c r="OUS15" s="657"/>
      <c r="OUT15" s="657"/>
      <c r="OUU15" s="657"/>
      <c r="OUV15" s="657"/>
      <c r="OUW15" s="657"/>
      <c r="OUX15" s="659"/>
      <c r="OVA15" s="657"/>
      <c r="OVB15" s="657"/>
      <c r="OVC15" s="657"/>
      <c r="OVD15" s="657"/>
      <c r="OVE15" s="657"/>
      <c r="OVF15" s="657"/>
      <c r="OVG15" s="659"/>
      <c r="OVJ15" s="657"/>
      <c r="OVK15" s="657"/>
      <c r="OVL15" s="657"/>
      <c r="OVM15" s="657"/>
      <c r="OVN15" s="657"/>
      <c r="OVO15" s="657"/>
      <c r="OVP15" s="659"/>
      <c r="OVS15" s="657"/>
      <c r="OVT15" s="657"/>
      <c r="OVU15" s="657"/>
      <c r="OVV15" s="657"/>
      <c r="OVW15" s="657"/>
      <c r="OVX15" s="657"/>
      <c r="OVY15" s="659"/>
      <c r="OWB15" s="657"/>
      <c r="OWC15" s="657"/>
      <c r="OWD15" s="657"/>
      <c r="OWE15" s="657"/>
      <c r="OWF15" s="657"/>
      <c r="OWG15" s="657"/>
      <c r="OWH15" s="659"/>
      <c r="OWK15" s="657"/>
      <c r="OWL15" s="657"/>
      <c r="OWM15" s="657"/>
      <c r="OWN15" s="657"/>
      <c r="OWO15" s="657"/>
      <c r="OWP15" s="657"/>
      <c r="OWQ15" s="659"/>
      <c r="OWT15" s="657"/>
      <c r="OWU15" s="657"/>
      <c r="OWV15" s="657"/>
      <c r="OWW15" s="657"/>
      <c r="OWX15" s="657"/>
      <c r="OWY15" s="657"/>
      <c r="OWZ15" s="659"/>
      <c r="OXC15" s="657"/>
      <c r="OXD15" s="657"/>
      <c r="OXE15" s="657"/>
      <c r="OXF15" s="657"/>
      <c r="OXG15" s="657"/>
      <c r="OXH15" s="657"/>
      <c r="OXI15" s="659"/>
      <c r="OXL15" s="657"/>
      <c r="OXM15" s="657"/>
      <c r="OXN15" s="657"/>
      <c r="OXO15" s="657"/>
      <c r="OXP15" s="657"/>
      <c r="OXQ15" s="657"/>
      <c r="OXR15" s="659"/>
      <c r="OXU15" s="657"/>
      <c r="OXV15" s="657"/>
      <c r="OXW15" s="657"/>
      <c r="OXX15" s="657"/>
      <c r="OXY15" s="657"/>
      <c r="OXZ15" s="657"/>
      <c r="OYA15" s="659"/>
      <c r="OYD15" s="657"/>
      <c r="OYE15" s="657"/>
      <c r="OYF15" s="657"/>
      <c r="OYG15" s="657"/>
      <c r="OYH15" s="657"/>
      <c r="OYI15" s="657"/>
      <c r="OYJ15" s="659"/>
      <c r="OYM15" s="657"/>
      <c r="OYN15" s="657"/>
      <c r="OYO15" s="657"/>
      <c r="OYP15" s="657"/>
      <c r="OYQ15" s="657"/>
      <c r="OYR15" s="657"/>
      <c r="OYS15" s="659"/>
      <c r="OYV15" s="657"/>
      <c r="OYW15" s="657"/>
      <c r="OYX15" s="657"/>
      <c r="OYY15" s="657"/>
      <c r="OYZ15" s="657"/>
      <c r="OZA15" s="657"/>
      <c r="OZB15" s="659"/>
      <c r="OZE15" s="657"/>
      <c r="OZF15" s="657"/>
      <c r="OZG15" s="657"/>
      <c r="OZH15" s="657"/>
      <c r="OZI15" s="657"/>
      <c r="OZJ15" s="657"/>
      <c r="OZK15" s="659"/>
      <c r="OZN15" s="657"/>
      <c r="OZO15" s="657"/>
      <c r="OZP15" s="657"/>
      <c r="OZQ15" s="657"/>
      <c r="OZR15" s="657"/>
      <c r="OZS15" s="657"/>
      <c r="OZT15" s="659"/>
      <c r="OZW15" s="657"/>
      <c r="OZX15" s="657"/>
      <c r="OZY15" s="657"/>
      <c r="OZZ15" s="657"/>
      <c r="PAA15" s="657"/>
      <c r="PAB15" s="657"/>
      <c r="PAC15" s="659"/>
      <c r="PAF15" s="657"/>
      <c r="PAG15" s="657"/>
      <c r="PAH15" s="657"/>
      <c r="PAI15" s="657"/>
      <c r="PAJ15" s="657"/>
      <c r="PAK15" s="657"/>
      <c r="PAL15" s="659"/>
      <c r="PAO15" s="657"/>
      <c r="PAP15" s="657"/>
      <c r="PAQ15" s="657"/>
      <c r="PAR15" s="657"/>
      <c r="PAS15" s="657"/>
      <c r="PAT15" s="657"/>
      <c r="PAU15" s="659"/>
      <c r="PAX15" s="657"/>
      <c r="PAY15" s="657"/>
      <c r="PAZ15" s="657"/>
      <c r="PBA15" s="657"/>
      <c r="PBB15" s="657"/>
      <c r="PBC15" s="657"/>
      <c r="PBD15" s="659"/>
      <c r="PBG15" s="657"/>
      <c r="PBH15" s="657"/>
      <c r="PBI15" s="657"/>
      <c r="PBJ15" s="657"/>
      <c r="PBK15" s="657"/>
      <c r="PBL15" s="657"/>
      <c r="PBM15" s="659"/>
      <c r="PBP15" s="657"/>
      <c r="PBQ15" s="657"/>
      <c r="PBR15" s="657"/>
      <c r="PBS15" s="657"/>
      <c r="PBT15" s="657"/>
      <c r="PBU15" s="657"/>
      <c r="PBV15" s="659"/>
      <c r="PBY15" s="657"/>
      <c r="PBZ15" s="657"/>
      <c r="PCA15" s="657"/>
      <c r="PCB15" s="657"/>
      <c r="PCC15" s="657"/>
      <c r="PCD15" s="657"/>
      <c r="PCE15" s="659"/>
      <c r="PCH15" s="657"/>
      <c r="PCI15" s="657"/>
      <c r="PCJ15" s="657"/>
      <c r="PCK15" s="657"/>
      <c r="PCL15" s="657"/>
      <c r="PCM15" s="657"/>
      <c r="PCN15" s="659"/>
      <c r="PCQ15" s="657"/>
      <c r="PCR15" s="657"/>
      <c r="PCS15" s="657"/>
      <c r="PCT15" s="657"/>
      <c r="PCU15" s="657"/>
      <c r="PCV15" s="657"/>
      <c r="PCW15" s="659"/>
      <c r="PCZ15" s="657"/>
      <c r="PDA15" s="657"/>
      <c r="PDB15" s="657"/>
      <c r="PDC15" s="657"/>
      <c r="PDD15" s="657"/>
      <c r="PDE15" s="657"/>
      <c r="PDF15" s="659"/>
      <c r="PDI15" s="657"/>
      <c r="PDJ15" s="657"/>
      <c r="PDK15" s="657"/>
      <c r="PDL15" s="657"/>
      <c r="PDM15" s="657"/>
      <c r="PDN15" s="657"/>
      <c r="PDO15" s="659"/>
      <c r="PDR15" s="657"/>
      <c r="PDS15" s="657"/>
      <c r="PDT15" s="657"/>
      <c r="PDU15" s="657"/>
      <c r="PDV15" s="657"/>
      <c r="PDW15" s="657"/>
      <c r="PDX15" s="659"/>
      <c r="PEA15" s="657"/>
      <c r="PEB15" s="657"/>
      <c r="PEC15" s="657"/>
      <c r="PED15" s="657"/>
      <c r="PEE15" s="657"/>
      <c r="PEF15" s="657"/>
      <c r="PEG15" s="659"/>
      <c r="PEJ15" s="657"/>
      <c r="PEK15" s="657"/>
      <c r="PEL15" s="657"/>
      <c r="PEM15" s="657"/>
      <c r="PEN15" s="657"/>
      <c r="PEO15" s="657"/>
      <c r="PEP15" s="659"/>
      <c r="PES15" s="657"/>
      <c r="PET15" s="657"/>
      <c r="PEU15" s="657"/>
      <c r="PEV15" s="657"/>
      <c r="PEW15" s="657"/>
      <c r="PEX15" s="657"/>
      <c r="PEY15" s="659"/>
      <c r="PFB15" s="657"/>
      <c r="PFC15" s="657"/>
      <c r="PFD15" s="657"/>
      <c r="PFE15" s="657"/>
      <c r="PFF15" s="657"/>
      <c r="PFG15" s="657"/>
      <c r="PFH15" s="659"/>
      <c r="PFK15" s="657"/>
      <c r="PFL15" s="657"/>
      <c r="PFM15" s="657"/>
      <c r="PFN15" s="657"/>
      <c r="PFO15" s="657"/>
      <c r="PFP15" s="657"/>
      <c r="PFQ15" s="659"/>
      <c r="PFT15" s="657"/>
      <c r="PFU15" s="657"/>
      <c r="PFV15" s="657"/>
      <c r="PFW15" s="657"/>
      <c r="PFX15" s="657"/>
      <c r="PFY15" s="657"/>
      <c r="PFZ15" s="659"/>
      <c r="PGC15" s="657"/>
      <c r="PGD15" s="657"/>
      <c r="PGE15" s="657"/>
      <c r="PGF15" s="657"/>
      <c r="PGG15" s="657"/>
      <c r="PGH15" s="657"/>
      <c r="PGI15" s="659"/>
      <c r="PGL15" s="657"/>
      <c r="PGM15" s="657"/>
      <c r="PGN15" s="657"/>
      <c r="PGO15" s="657"/>
      <c r="PGP15" s="657"/>
      <c r="PGQ15" s="657"/>
      <c r="PGR15" s="659"/>
      <c r="PGU15" s="657"/>
      <c r="PGV15" s="657"/>
      <c r="PGW15" s="657"/>
      <c r="PGX15" s="657"/>
      <c r="PGY15" s="657"/>
      <c r="PGZ15" s="657"/>
      <c r="PHA15" s="659"/>
      <c r="PHD15" s="657"/>
      <c r="PHE15" s="657"/>
      <c r="PHF15" s="657"/>
      <c r="PHG15" s="657"/>
      <c r="PHH15" s="657"/>
      <c r="PHI15" s="657"/>
      <c r="PHJ15" s="659"/>
      <c r="PHM15" s="657"/>
      <c r="PHN15" s="657"/>
      <c r="PHO15" s="657"/>
      <c r="PHP15" s="657"/>
      <c r="PHQ15" s="657"/>
      <c r="PHR15" s="657"/>
      <c r="PHS15" s="659"/>
      <c r="PHV15" s="657"/>
      <c r="PHW15" s="657"/>
      <c r="PHX15" s="657"/>
      <c r="PHY15" s="657"/>
      <c r="PHZ15" s="657"/>
      <c r="PIA15" s="657"/>
      <c r="PIB15" s="659"/>
      <c r="PIE15" s="657"/>
      <c r="PIF15" s="657"/>
      <c r="PIG15" s="657"/>
      <c r="PIH15" s="657"/>
      <c r="PII15" s="657"/>
      <c r="PIJ15" s="657"/>
      <c r="PIK15" s="659"/>
      <c r="PIN15" s="657"/>
      <c r="PIO15" s="657"/>
      <c r="PIP15" s="657"/>
      <c r="PIQ15" s="657"/>
      <c r="PIR15" s="657"/>
      <c r="PIS15" s="657"/>
      <c r="PIT15" s="659"/>
      <c r="PIW15" s="657"/>
      <c r="PIX15" s="657"/>
      <c r="PIY15" s="657"/>
      <c r="PIZ15" s="657"/>
      <c r="PJA15" s="657"/>
      <c r="PJB15" s="657"/>
      <c r="PJC15" s="659"/>
      <c r="PJF15" s="657"/>
      <c r="PJG15" s="657"/>
      <c r="PJH15" s="657"/>
      <c r="PJI15" s="657"/>
      <c r="PJJ15" s="657"/>
      <c r="PJK15" s="657"/>
      <c r="PJL15" s="659"/>
      <c r="PJO15" s="657"/>
      <c r="PJP15" s="657"/>
      <c r="PJQ15" s="657"/>
      <c r="PJR15" s="657"/>
      <c r="PJS15" s="657"/>
      <c r="PJT15" s="657"/>
      <c r="PJU15" s="659"/>
      <c r="PJX15" s="657"/>
      <c r="PJY15" s="657"/>
      <c r="PJZ15" s="657"/>
      <c r="PKA15" s="657"/>
      <c r="PKB15" s="657"/>
      <c r="PKC15" s="657"/>
      <c r="PKD15" s="659"/>
      <c r="PKG15" s="657"/>
      <c r="PKH15" s="657"/>
      <c r="PKI15" s="657"/>
      <c r="PKJ15" s="657"/>
      <c r="PKK15" s="657"/>
      <c r="PKL15" s="657"/>
      <c r="PKM15" s="659"/>
      <c r="PKP15" s="657"/>
      <c r="PKQ15" s="657"/>
      <c r="PKR15" s="657"/>
      <c r="PKS15" s="657"/>
      <c r="PKT15" s="657"/>
      <c r="PKU15" s="657"/>
      <c r="PKV15" s="659"/>
      <c r="PKY15" s="657"/>
      <c r="PKZ15" s="657"/>
      <c r="PLA15" s="657"/>
      <c r="PLB15" s="657"/>
      <c r="PLC15" s="657"/>
      <c r="PLD15" s="657"/>
      <c r="PLE15" s="659"/>
      <c r="PLH15" s="657"/>
      <c r="PLI15" s="657"/>
      <c r="PLJ15" s="657"/>
      <c r="PLK15" s="657"/>
      <c r="PLL15" s="657"/>
      <c r="PLM15" s="657"/>
      <c r="PLN15" s="659"/>
      <c r="PLQ15" s="657"/>
      <c r="PLR15" s="657"/>
      <c r="PLS15" s="657"/>
      <c r="PLT15" s="657"/>
      <c r="PLU15" s="657"/>
      <c r="PLV15" s="657"/>
      <c r="PLW15" s="659"/>
      <c r="PLZ15" s="657"/>
      <c r="PMA15" s="657"/>
      <c r="PMB15" s="657"/>
      <c r="PMC15" s="657"/>
      <c r="PMD15" s="657"/>
      <c r="PME15" s="657"/>
      <c r="PMF15" s="659"/>
      <c r="PMI15" s="657"/>
      <c r="PMJ15" s="657"/>
      <c r="PMK15" s="657"/>
      <c r="PML15" s="657"/>
      <c r="PMM15" s="657"/>
      <c r="PMN15" s="657"/>
      <c r="PMO15" s="659"/>
      <c r="PMR15" s="657"/>
      <c r="PMS15" s="657"/>
      <c r="PMT15" s="657"/>
      <c r="PMU15" s="657"/>
      <c r="PMV15" s="657"/>
      <c r="PMW15" s="657"/>
      <c r="PMX15" s="659"/>
      <c r="PNA15" s="657"/>
      <c r="PNB15" s="657"/>
      <c r="PNC15" s="657"/>
      <c r="PND15" s="657"/>
      <c r="PNE15" s="657"/>
      <c r="PNF15" s="657"/>
      <c r="PNG15" s="659"/>
      <c r="PNJ15" s="657"/>
      <c r="PNK15" s="657"/>
      <c r="PNL15" s="657"/>
      <c r="PNM15" s="657"/>
      <c r="PNN15" s="657"/>
      <c r="PNO15" s="657"/>
      <c r="PNP15" s="659"/>
      <c r="PNS15" s="657"/>
      <c r="PNT15" s="657"/>
      <c r="PNU15" s="657"/>
      <c r="PNV15" s="657"/>
      <c r="PNW15" s="657"/>
      <c r="PNX15" s="657"/>
      <c r="PNY15" s="659"/>
      <c r="POB15" s="657"/>
      <c r="POC15" s="657"/>
      <c r="POD15" s="657"/>
      <c r="POE15" s="657"/>
      <c r="POF15" s="657"/>
      <c r="POG15" s="657"/>
      <c r="POH15" s="659"/>
      <c r="POK15" s="657"/>
      <c r="POL15" s="657"/>
      <c r="POM15" s="657"/>
      <c r="PON15" s="657"/>
      <c r="POO15" s="657"/>
      <c r="POP15" s="657"/>
      <c r="POQ15" s="659"/>
      <c r="POT15" s="657"/>
      <c r="POU15" s="657"/>
      <c r="POV15" s="657"/>
      <c r="POW15" s="657"/>
      <c r="POX15" s="657"/>
      <c r="POY15" s="657"/>
      <c r="POZ15" s="659"/>
      <c r="PPC15" s="657"/>
      <c r="PPD15" s="657"/>
      <c r="PPE15" s="657"/>
      <c r="PPF15" s="657"/>
      <c r="PPG15" s="657"/>
      <c r="PPH15" s="657"/>
      <c r="PPI15" s="659"/>
      <c r="PPL15" s="657"/>
      <c r="PPM15" s="657"/>
      <c r="PPN15" s="657"/>
      <c r="PPO15" s="657"/>
      <c r="PPP15" s="657"/>
      <c r="PPQ15" s="657"/>
      <c r="PPR15" s="659"/>
      <c r="PPU15" s="657"/>
      <c r="PPV15" s="657"/>
      <c r="PPW15" s="657"/>
      <c r="PPX15" s="657"/>
      <c r="PPY15" s="657"/>
      <c r="PPZ15" s="657"/>
      <c r="PQA15" s="659"/>
      <c r="PQD15" s="657"/>
      <c r="PQE15" s="657"/>
      <c r="PQF15" s="657"/>
      <c r="PQG15" s="657"/>
      <c r="PQH15" s="657"/>
      <c r="PQI15" s="657"/>
      <c r="PQJ15" s="659"/>
      <c r="PQM15" s="657"/>
      <c r="PQN15" s="657"/>
      <c r="PQO15" s="657"/>
      <c r="PQP15" s="657"/>
      <c r="PQQ15" s="657"/>
      <c r="PQR15" s="657"/>
      <c r="PQS15" s="659"/>
      <c r="PQV15" s="657"/>
      <c r="PQW15" s="657"/>
      <c r="PQX15" s="657"/>
      <c r="PQY15" s="657"/>
      <c r="PQZ15" s="657"/>
      <c r="PRA15" s="657"/>
      <c r="PRB15" s="659"/>
      <c r="PRE15" s="657"/>
      <c r="PRF15" s="657"/>
      <c r="PRG15" s="657"/>
      <c r="PRH15" s="657"/>
      <c r="PRI15" s="657"/>
      <c r="PRJ15" s="657"/>
      <c r="PRK15" s="659"/>
      <c r="PRN15" s="657"/>
      <c r="PRO15" s="657"/>
      <c r="PRP15" s="657"/>
      <c r="PRQ15" s="657"/>
      <c r="PRR15" s="657"/>
      <c r="PRS15" s="657"/>
      <c r="PRT15" s="659"/>
      <c r="PRW15" s="657"/>
      <c r="PRX15" s="657"/>
      <c r="PRY15" s="657"/>
      <c r="PRZ15" s="657"/>
      <c r="PSA15" s="657"/>
      <c r="PSB15" s="657"/>
      <c r="PSC15" s="659"/>
      <c r="PSF15" s="657"/>
      <c r="PSG15" s="657"/>
      <c r="PSH15" s="657"/>
      <c r="PSI15" s="657"/>
      <c r="PSJ15" s="657"/>
      <c r="PSK15" s="657"/>
      <c r="PSL15" s="659"/>
      <c r="PSO15" s="657"/>
      <c r="PSP15" s="657"/>
      <c r="PSQ15" s="657"/>
      <c r="PSR15" s="657"/>
      <c r="PSS15" s="657"/>
      <c r="PST15" s="657"/>
      <c r="PSU15" s="659"/>
      <c r="PSX15" s="657"/>
      <c r="PSY15" s="657"/>
      <c r="PSZ15" s="657"/>
      <c r="PTA15" s="657"/>
      <c r="PTB15" s="657"/>
      <c r="PTC15" s="657"/>
      <c r="PTD15" s="659"/>
      <c r="PTG15" s="657"/>
      <c r="PTH15" s="657"/>
      <c r="PTI15" s="657"/>
      <c r="PTJ15" s="657"/>
      <c r="PTK15" s="657"/>
      <c r="PTL15" s="657"/>
      <c r="PTM15" s="659"/>
      <c r="PTP15" s="657"/>
      <c r="PTQ15" s="657"/>
      <c r="PTR15" s="657"/>
      <c r="PTS15" s="657"/>
      <c r="PTT15" s="657"/>
      <c r="PTU15" s="657"/>
      <c r="PTV15" s="659"/>
      <c r="PTY15" s="657"/>
      <c r="PTZ15" s="657"/>
      <c r="PUA15" s="657"/>
      <c r="PUB15" s="657"/>
      <c r="PUC15" s="657"/>
      <c r="PUD15" s="657"/>
      <c r="PUE15" s="659"/>
      <c r="PUH15" s="657"/>
      <c r="PUI15" s="657"/>
      <c r="PUJ15" s="657"/>
      <c r="PUK15" s="657"/>
      <c r="PUL15" s="657"/>
      <c r="PUM15" s="657"/>
      <c r="PUN15" s="659"/>
      <c r="PUQ15" s="657"/>
      <c r="PUR15" s="657"/>
      <c r="PUS15" s="657"/>
      <c r="PUT15" s="657"/>
      <c r="PUU15" s="657"/>
      <c r="PUV15" s="657"/>
      <c r="PUW15" s="659"/>
      <c r="PUZ15" s="657"/>
      <c r="PVA15" s="657"/>
      <c r="PVB15" s="657"/>
      <c r="PVC15" s="657"/>
      <c r="PVD15" s="657"/>
      <c r="PVE15" s="657"/>
      <c r="PVF15" s="659"/>
      <c r="PVI15" s="657"/>
      <c r="PVJ15" s="657"/>
      <c r="PVK15" s="657"/>
      <c r="PVL15" s="657"/>
      <c r="PVM15" s="657"/>
      <c r="PVN15" s="657"/>
      <c r="PVO15" s="659"/>
      <c r="PVR15" s="657"/>
      <c r="PVS15" s="657"/>
      <c r="PVT15" s="657"/>
      <c r="PVU15" s="657"/>
      <c r="PVV15" s="657"/>
      <c r="PVW15" s="657"/>
      <c r="PVX15" s="659"/>
      <c r="PWA15" s="657"/>
      <c r="PWB15" s="657"/>
      <c r="PWC15" s="657"/>
      <c r="PWD15" s="657"/>
      <c r="PWE15" s="657"/>
      <c r="PWF15" s="657"/>
      <c r="PWG15" s="659"/>
      <c r="PWJ15" s="657"/>
      <c r="PWK15" s="657"/>
      <c r="PWL15" s="657"/>
      <c r="PWM15" s="657"/>
      <c r="PWN15" s="657"/>
      <c r="PWO15" s="657"/>
      <c r="PWP15" s="659"/>
      <c r="PWS15" s="657"/>
      <c r="PWT15" s="657"/>
      <c r="PWU15" s="657"/>
      <c r="PWV15" s="657"/>
      <c r="PWW15" s="657"/>
      <c r="PWX15" s="657"/>
      <c r="PWY15" s="659"/>
      <c r="PXB15" s="657"/>
      <c r="PXC15" s="657"/>
      <c r="PXD15" s="657"/>
      <c r="PXE15" s="657"/>
      <c r="PXF15" s="657"/>
      <c r="PXG15" s="657"/>
      <c r="PXH15" s="659"/>
      <c r="PXK15" s="657"/>
      <c r="PXL15" s="657"/>
      <c r="PXM15" s="657"/>
      <c r="PXN15" s="657"/>
      <c r="PXO15" s="657"/>
      <c r="PXP15" s="657"/>
      <c r="PXQ15" s="659"/>
      <c r="PXT15" s="657"/>
      <c r="PXU15" s="657"/>
      <c r="PXV15" s="657"/>
      <c r="PXW15" s="657"/>
      <c r="PXX15" s="657"/>
      <c r="PXY15" s="657"/>
      <c r="PXZ15" s="659"/>
      <c r="PYC15" s="657"/>
      <c r="PYD15" s="657"/>
      <c r="PYE15" s="657"/>
      <c r="PYF15" s="657"/>
      <c r="PYG15" s="657"/>
      <c r="PYH15" s="657"/>
      <c r="PYI15" s="659"/>
      <c r="PYL15" s="657"/>
      <c r="PYM15" s="657"/>
      <c r="PYN15" s="657"/>
      <c r="PYO15" s="657"/>
      <c r="PYP15" s="657"/>
      <c r="PYQ15" s="657"/>
      <c r="PYR15" s="659"/>
      <c r="PYU15" s="657"/>
      <c r="PYV15" s="657"/>
      <c r="PYW15" s="657"/>
      <c r="PYX15" s="657"/>
      <c r="PYY15" s="657"/>
      <c r="PYZ15" s="657"/>
      <c r="PZA15" s="659"/>
      <c r="PZD15" s="657"/>
      <c r="PZE15" s="657"/>
      <c r="PZF15" s="657"/>
      <c r="PZG15" s="657"/>
      <c r="PZH15" s="657"/>
      <c r="PZI15" s="657"/>
      <c r="PZJ15" s="659"/>
      <c r="PZM15" s="657"/>
      <c r="PZN15" s="657"/>
      <c r="PZO15" s="657"/>
      <c r="PZP15" s="657"/>
      <c r="PZQ15" s="657"/>
      <c r="PZR15" s="657"/>
      <c r="PZS15" s="659"/>
      <c r="PZV15" s="657"/>
      <c r="PZW15" s="657"/>
      <c r="PZX15" s="657"/>
      <c r="PZY15" s="657"/>
      <c r="PZZ15" s="657"/>
      <c r="QAA15" s="657"/>
      <c r="QAB15" s="659"/>
      <c r="QAE15" s="657"/>
      <c r="QAF15" s="657"/>
      <c r="QAG15" s="657"/>
      <c r="QAH15" s="657"/>
      <c r="QAI15" s="657"/>
      <c r="QAJ15" s="657"/>
      <c r="QAK15" s="659"/>
      <c r="QAN15" s="657"/>
      <c r="QAO15" s="657"/>
      <c r="QAP15" s="657"/>
      <c r="QAQ15" s="657"/>
      <c r="QAR15" s="657"/>
      <c r="QAS15" s="657"/>
      <c r="QAT15" s="659"/>
      <c r="QAW15" s="657"/>
      <c r="QAX15" s="657"/>
      <c r="QAY15" s="657"/>
      <c r="QAZ15" s="657"/>
      <c r="QBA15" s="657"/>
      <c r="QBB15" s="657"/>
      <c r="QBC15" s="659"/>
      <c r="QBF15" s="657"/>
      <c r="QBG15" s="657"/>
      <c r="QBH15" s="657"/>
      <c r="QBI15" s="657"/>
      <c r="QBJ15" s="657"/>
      <c r="QBK15" s="657"/>
      <c r="QBL15" s="659"/>
      <c r="QBO15" s="657"/>
      <c r="QBP15" s="657"/>
      <c r="QBQ15" s="657"/>
      <c r="QBR15" s="657"/>
      <c r="QBS15" s="657"/>
      <c r="QBT15" s="657"/>
      <c r="QBU15" s="659"/>
      <c r="QBX15" s="657"/>
      <c r="QBY15" s="657"/>
      <c r="QBZ15" s="657"/>
      <c r="QCA15" s="657"/>
      <c r="QCB15" s="657"/>
      <c r="QCC15" s="657"/>
      <c r="QCD15" s="659"/>
      <c r="QCG15" s="657"/>
      <c r="QCH15" s="657"/>
      <c r="QCI15" s="657"/>
      <c r="QCJ15" s="657"/>
      <c r="QCK15" s="657"/>
      <c r="QCL15" s="657"/>
      <c r="QCM15" s="659"/>
      <c r="QCP15" s="657"/>
      <c r="QCQ15" s="657"/>
      <c r="QCR15" s="657"/>
      <c r="QCS15" s="657"/>
      <c r="QCT15" s="657"/>
      <c r="QCU15" s="657"/>
      <c r="QCV15" s="659"/>
      <c r="QCY15" s="657"/>
      <c r="QCZ15" s="657"/>
      <c r="QDA15" s="657"/>
      <c r="QDB15" s="657"/>
      <c r="QDC15" s="657"/>
      <c r="QDD15" s="657"/>
      <c r="QDE15" s="659"/>
      <c r="QDH15" s="657"/>
      <c r="QDI15" s="657"/>
      <c r="QDJ15" s="657"/>
      <c r="QDK15" s="657"/>
      <c r="QDL15" s="657"/>
      <c r="QDM15" s="657"/>
      <c r="QDN15" s="659"/>
      <c r="QDQ15" s="657"/>
      <c r="QDR15" s="657"/>
      <c r="QDS15" s="657"/>
      <c r="QDT15" s="657"/>
      <c r="QDU15" s="657"/>
      <c r="QDV15" s="657"/>
      <c r="QDW15" s="659"/>
      <c r="QDZ15" s="657"/>
      <c r="QEA15" s="657"/>
      <c r="QEB15" s="657"/>
      <c r="QEC15" s="657"/>
      <c r="QED15" s="657"/>
      <c r="QEE15" s="657"/>
      <c r="QEF15" s="659"/>
      <c r="QEI15" s="657"/>
      <c r="QEJ15" s="657"/>
      <c r="QEK15" s="657"/>
      <c r="QEL15" s="657"/>
      <c r="QEM15" s="657"/>
      <c r="QEN15" s="657"/>
      <c r="QEO15" s="659"/>
      <c r="QER15" s="657"/>
      <c r="QES15" s="657"/>
      <c r="QET15" s="657"/>
      <c r="QEU15" s="657"/>
      <c r="QEV15" s="657"/>
      <c r="QEW15" s="657"/>
      <c r="QEX15" s="659"/>
      <c r="QFA15" s="657"/>
      <c r="QFB15" s="657"/>
      <c r="QFC15" s="657"/>
      <c r="QFD15" s="657"/>
      <c r="QFE15" s="657"/>
      <c r="QFF15" s="657"/>
      <c r="QFG15" s="659"/>
      <c r="QFJ15" s="657"/>
      <c r="QFK15" s="657"/>
      <c r="QFL15" s="657"/>
      <c r="QFM15" s="657"/>
      <c r="QFN15" s="657"/>
      <c r="QFO15" s="657"/>
      <c r="QFP15" s="659"/>
      <c r="QFS15" s="657"/>
      <c r="QFT15" s="657"/>
      <c r="QFU15" s="657"/>
      <c r="QFV15" s="657"/>
      <c r="QFW15" s="657"/>
      <c r="QFX15" s="657"/>
      <c r="QFY15" s="659"/>
      <c r="QGB15" s="657"/>
      <c r="QGC15" s="657"/>
      <c r="QGD15" s="657"/>
      <c r="QGE15" s="657"/>
      <c r="QGF15" s="657"/>
      <c r="QGG15" s="657"/>
      <c r="QGH15" s="659"/>
      <c r="QGK15" s="657"/>
      <c r="QGL15" s="657"/>
      <c r="QGM15" s="657"/>
      <c r="QGN15" s="657"/>
      <c r="QGO15" s="657"/>
      <c r="QGP15" s="657"/>
      <c r="QGQ15" s="659"/>
      <c r="QGT15" s="657"/>
      <c r="QGU15" s="657"/>
      <c r="QGV15" s="657"/>
      <c r="QGW15" s="657"/>
      <c r="QGX15" s="657"/>
      <c r="QGY15" s="657"/>
      <c r="QGZ15" s="659"/>
      <c r="QHC15" s="657"/>
      <c r="QHD15" s="657"/>
      <c r="QHE15" s="657"/>
      <c r="QHF15" s="657"/>
      <c r="QHG15" s="657"/>
      <c r="QHH15" s="657"/>
      <c r="QHI15" s="659"/>
      <c r="QHL15" s="657"/>
      <c r="QHM15" s="657"/>
      <c r="QHN15" s="657"/>
      <c r="QHO15" s="657"/>
      <c r="QHP15" s="657"/>
      <c r="QHQ15" s="657"/>
      <c r="QHR15" s="659"/>
      <c r="QHU15" s="657"/>
      <c r="QHV15" s="657"/>
      <c r="QHW15" s="657"/>
      <c r="QHX15" s="657"/>
      <c r="QHY15" s="657"/>
      <c r="QHZ15" s="657"/>
      <c r="QIA15" s="659"/>
      <c r="QID15" s="657"/>
      <c r="QIE15" s="657"/>
      <c r="QIF15" s="657"/>
      <c r="QIG15" s="657"/>
      <c r="QIH15" s="657"/>
      <c r="QII15" s="657"/>
      <c r="QIJ15" s="659"/>
      <c r="QIM15" s="657"/>
      <c r="QIN15" s="657"/>
      <c r="QIO15" s="657"/>
      <c r="QIP15" s="657"/>
      <c r="QIQ15" s="657"/>
      <c r="QIR15" s="657"/>
      <c r="QIS15" s="659"/>
      <c r="QIV15" s="657"/>
      <c r="QIW15" s="657"/>
      <c r="QIX15" s="657"/>
      <c r="QIY15" s="657"/>
      <c r="QIZ15" s="657"/>
      <c r="QJA15" s="657"/>
      <c r="QJB15" s="659"/>
      <c r="QJE15" s="657"/>
      <c r="QJF15" s="657"/>
      <c r="QJG15" s="657"/>
      <c r="QJH15" s="657"/>
      <c r="QJI15" s="657"/>
      <c r="QJJ15" s="657"/>
      <c r="QJK15" s="659"/>
      <c r="QJN15" s="657"/>
      <c r="QJO15" s="657"/>
      <c r="QJP15" s="657"/>
      <c r="QJQ15" s="657"/>
      <c r="QJR15" s="657"/>
      <c r="QJS15" s="657"/>
      <c r="QJT15" s="659"/>
      <c r="QJW15" s="657"/>
      <c r="QJX15" s="657"/>
      <c r="QJY15" s="657"/>
      <c r="QJZ15" s="657"/>
      <c r="QKA15" s="657"/>
      <c r="QKB15" s="657"/>
      <c r="QKC15" s="659"/>
      <c r="QKF15" s="657"/>
      <c r="QKG15" s="657"/>
      <c r="QKH15" s="657"/>
      <c r="QKI15" s="657"/>
      <c r="QKJ15" s="657"/>
      <c r="QKK15" s="657"/>
      <c r="QKL15" s="659"/>
      <c r="QKO15" s="657"/>
      <c r="QKP15" s="657"/>
      <c r="QKQ15" s="657"/>
      <c r="QKR15" s="657"/>
      <c r="QKS15" s="657"/>
      <c r="QKT15" s="657"/>
      <c r="QKU15" s="659"/>
      <c r="QKX15" s="657"/>
      <c r="QKY15" s="657"/>
      <c r="QKZ15" s="657"/>
      <c r="QLA15" s="657"/>
      <c r="QLB15" s="657"/>
      <c r="QLC15" s="657"/>
      <c r="QLD15" s="659"/>
      <c r="QLG15" s="657"/>
      <c r="QLH15" s="657"/>
      <c r="QLI15" s="657"/>
      <c r="QLJ15" s="657"/>
      <c r="QLK15" s="657"/>
      <c r="QLL15" s="657"/>
      <c r="QLM15" s="659"/>
      <c r="QLP15" s="657"/>
      <c r="QLQ15" s="657"/>
      <c r="QLR15" s="657"/>
      <c r="QLS15" s="657"/>
      <c r="QLT15" s="657"/>
      <c r="QLU15" s="657"/>
      <c r="QLV15" s="659"/>
      <c r="QLY15" s="657"/>
      <c r="QLZ15" s="657"/>
      <c r="QMA15" s="657"/>
      <c r="QMB15" s="657"/>
      <c r="QMC15" s="657"/>
      <c r="QMD15" s="657"/>
      <c r="QME15" s="659"/>
      <c r="QMH15" s="657"/>
      <c r="QMI15" s="657"/>
      <c r="QMJ15" s="657"/>
      <c r="QMK15" s="657"/>
      <c r="QML15" s="657"/>
      <c r="QMM15" s="657"/>
      <c r="QMN15" s="659"/>
      <c r="QMQ15" s="657"/>
      <c r="QMR15" s="657"/>
      <c r="QMS15" s="657"/>
      <c r="QMT15" s="657"/>
      <c r="QMU15" s="657"/>
      <c r="QMV15" s="657"/>
      <c r="QMW15" s="659"/>
      <c r="QMZ15" s="657"/>
      <c r="QNA15" s="657"/>
      <c r="QNB15" s="657"/>
      <c r="QNC15" s="657"/>
      <c r="QND15" s="657"/>
      <c r="QNE15" s="657"/>
      <c r="QNF15" s="659"/>
      <c r="QNI15" s="657"/>
      <c r="QNJ15" s="657"/>
      <c r="QNK15" s="657"/>
      <c r="QNL15" s="657"/>
      <c r="QNM15" s="657"/>
      <c r="QNN15" s="657"/>
      <c r="QNO15" s="659"/>
      <c r="QNR15" s="657"/>
      <c r="QNS15" s="657"/>
      <c r="QNT15" s="657"/>
      <c r="QNU15" s="657"/>
      <c r="QNV15" s="657"/>
      <c r="QNW15" s="657"/>
      <c r="QNX15" s="659"/>
      <c r="QOA15" s="657"/>
      <c r="QOB15" s="657"/>
      <c r="QOC15" s="657"/>
      <c r="QOD15" s="657"/>
      <c r="QOE15" s="657"/>
      <c r="QOF15" s="657"/>
      <c r="QOG15" s="659"/>
      <c r="QOJ15" s="657"/>
      <c r="QOK15" s="657"/>
      <c r="QOL15" s="657"/>
      <c r="QOM15" s="657"/>
      <c r="QON15" s="657"/>
      <c r="QOO15" s="657"/>
      <c r="QOP15" s="659"/>
      <c r="QOS15" s="657"/>
      <c r="QOT15" s="657"/>
      <c r="QOU15" s="657"/>
      <c r="QOV15" s="657"/>
      <c r="QOW15" s="657"/>
      <c r="QOX15" s="657"/>
      <c r="QOY15" s="659"/>
      <c r="QPB15" s="657"/>
      <c r="QPC15" s="657"/>
      <c r="QPD15" s="657"/>
      <c r="QPE15" s="657"/>
      <c r="QPF15" s="657"/>
      <c r="QPG15" s="657"/>
      <c r="QPH15" s="659"/>
      <c r="QPK15" s="657"/>
      <c r="QPL15" s="657"/>
      <c r="QPM15" s="657"/>
      <c r="QPN15" s="657"/>
      <c r="QPO15" s="657"/>
      <c r="QPP15" s="657"/>
      <c r="QPQ15" s="659"/>
      <c r="QPT15" s="657"/>
      <c r="QPU15" s="657"/>
      <c r="QPV15" s="657"/>
      <c r="QPW15" s="657"/>
      <c r="QPX15" s="657"/>
      <c r="QPY15" s="657"/>
      <c r="QPZ15" s="659"/>
      <c r="QQC15" s="657"/>
      <c r="QQD15" s="657"/>
      <c r="QQE15" s="657"/>
      <c r="QQF15" s="657"/>
      <c r="QQG15" s="657"/>
      <c r="QQH15" s="657"/>
      <c r="QQI15" s="659"/>
      <c r="QQL15" s="657"/>
      <c r="QQM15" s="657"/>
      <c r="QQN15" s="657"/>
      <c r="QQO15" s="657"/>
      <c r="QQP15" s="657"/>
      <c r="QQQ15" s="657"/>
      <c r="QQR15" s="659"/>
      <c r="QQU15" s="657"/>
      <c r="QQV15" s="657"/>
      <c r="QQW15" s="657"/>
      <c r="QQX15" s="657"/>
      <c r="QQY15" s="657"/>
      <c r="QQZ15" s="657"/>
      <c r="QRA15" s="659"/>
      <c r="QRD15" s="657"/>
      <c r="QRE15" s="657"/>
      <c r="QRF15" s="657"/>
      <c r="QRG15" s="657"/>
      <c r="QRH15" s="657"/>
      <c r="QRI15" s="657"/>
      <c r="QRJ15" s="659"/>
      <c r="QRM15" s="657"/>
      <c r="QRN15" s="657"/>
      <c r="QRO15" s="657"/>
      <c r="QRP15" s="657"/>
      <c r="QRQ15" s="657"/>
      <c r="QRR15" s="657"/>
      <c r="QRS15" s="659"/>
      <c r="QRV15" s="657"/>
      <c r="QRW15" s="657"/>
      <c r="QRX15" s="657"/>
      <c r="QRY15" s="657"/>
      <c r="QRZ15" s="657"/>
      <c r="QSA15" s="657"/>
      <c r="QSB15" s="659"/>
      <c r="QSE15" s="657"/>
      <c r="QSF15" s="657"/>
      <c r="QSG15" s="657"/>
      <c r="QSH15" s="657"/>
      <c r="QSI15" s="657"/>
      <c r="QSJ15" s="657"/>
      <c r="QSK15" s="659"/>
      <c r="QSN15" s="657"/>
      <c r="QSO15" s="657"/>
      <c r="QSP15" s="657"/>
      <c r="QSQ15" s="657"/>
      <c r="QSR15" s="657"/>
      <c r="QSS15" s="657"/>
      <c r="QST15" s="659"/>
      <c r="QSW15" s="657"/>
      <c r="QSX15" s="657"/>
      <c r="QSY15" s="657"/>
      <c r="QSZ15" s="657"/>
      <c r="QTA15" s="657"/>
      <c r="QTB15" s="657"/>
      <c r="QTC15" s="659"/>
      <c r="QTF15" s="657"/>
      <c r="QTG15" s="657"/>
      <c r="QTH15" s="657"/>
      <c r="QTI15" s="657"/>
      <c r="QTJ15" s="657"/>
      <c r="QTK15" s="657"/>
      <c r="QTL15" s="659"/>
      <c r="QTO15" s="657"/>
      <c r="QTP15" s="657"/>
      <c r="QTQ15" s="657"/>
      <c r="QTR15" s="657"/>
      <c r="QTS15" s="657"/>
      <c r="QTT15" s="657"/>
      <c r="QTU15" s="659"/>
      <c r="QTX15" s="657"/>
      <c r="QTY15" s="657"/>
      <c r="QTZ15" s="657"/>
      <c r="QUA15" s="657"/>
      <c r="QUB15" s="657"/>
      <c r="QUC15" s="657"/>
      <c r="QUD15" s="659"/>
      <c r="QUG15" s="657"/>
      <c r="QUH15" s="657"/>
      <c r="QUI15" s="657"/>
      <c r="QUJ15" s="657"/>
      <c r="QUK15" s="657"/>
      <c r="QUL15" s="657"/>
      <c r="QUM15" s="659"/>
      <c r="QUP15" s="657"/>
      <c r="QUQ15" s="657"/>
      <c r="QUR15" s="657"/>
      <c r="QUS15" s="657"/>
      <c r="QUT15" s="657"/>
      <c r="QUU15" s="657"/>
      <c r="QUV15" s="659"/>
      <c r="QUY15" s="657"/>
      <c r="QUZ15" s="657"/>
      <c r="QVA15" s="657"/>
      <c r="QVB15" s="657"/>
      <c r="QVC15" s="657"/>
      <c r="QVD15" s="657"/>
      <c r="QVE15" s="659"/>
      <c r="QVH15" s="657"/>
      <c r="QVI15" s="657"/>
      <c r="QVJ15" s="657"/>
      <c r="QVK15" s="657"/>
      <c r="QVL15" s="657"/>
      <c r="QVM15" s="657"/>
      <c r="QVN15" s="659"/>
      <c r="QVQ15" s="657"/>
      <c r="QVR15" s="657"/>
      <c r="QVS15" s="657"/>
      <c r="QVT15" s="657"/>
      <c r="QVU15" s="657"/>
      <c r="QVV15" s="657"/>
      <c r="QVW15" s="659"/>
      <c r="QVZ15" s="657"/>
      <c r="QWA15" s="657"/>
      <c r="QWB15" s="657"/>
      <c r="QWC15" s="657"/>
      <c r="QWD15" s="657"/>
      <c r="QWE15" s="657"/>
      <c r="QWF15" s="659"/>
      <c r="QWI15" s="657"/>
      <c r="QWJ15" s="657"/>
      <c r="QWK15" s="657"/>
      <c r="QWL15" s="657"/>
      <c r="QWM15" s="657"/>
      <c r="QWN15" s="657"/>
      <c r="QWO15" s="659"/>
      <c r="QWR15" s="657"/>
      <c r="QWS15" s="657"/>
      <c r="QWT15" s="657"/>
      <c r="QWU15" s="657"/>
      <c r="QWV15" s="657"/>
      <c r="QWW15" s="657"/>
      <c r="QWX15" s="659"/>
      <c r="QXA15" s="657"/>
      <c r="QXB15" s="657"/>
      <c r="QXC15" s="657"/>
      <c r="QXD15" s="657"/>
      <c r="QXE15" s="657"/>
      <c r="QXF15" s="657"/>
      <c r="QXG15" s="659"/>
      <c r="QXJ15" s="657"/>
      <c r="QXK15" s="657"/>
      <c r="QXL15" s="657"/>
      <c r="QXM15" s="657"/>
      <c r="QXN15" s="657"/>
      <c r="QXO15" s="657"/>
      <c r="QXP15" s="659"/>
      <c r="QXS15" s="657"/>
      <c r="QXT15" s="657"/>
      <c r="QXU15" s="657"/>
      <c r="QXV15" s="657"/>
      <c r="QXW15" s="657"/>
      <c r="QXX15" s="657"/>
      <c r="QXY15" s="659"/>
      <c r="QYB15" s="657"/>
      <c r="QYC15" s="657"/>
      <c r="QYD15" s="657"/>
      <c r="QYE15" s="657"/>
      <c r="QYF15" s="657"/>
      <c r="QYG15" s="657"/>
      <c r="QYH15" s="659"/>
      <c r="QYK15" s="657"/>
      <c r="QYL15" s="657"/>
      <c r="QYM15" s="657"/>
      <c r="QYN15" s="657"/>
      <c r="QYO15" s="657"/>
      <c r="QYP15" s="657"/>
      <c r="QYQ15" s="659"/>
      <c r="QYT15" s="657"/>
      <c r="QYU15" s="657"/>
      <c r="QYV15" s="657"/>
      <c r="QYW15" s="657"/>
      <c r="QYX15" s="657"/>
      <c r="QYY15" s="657"/>
      <c r="QYZ15" s="659"/>
      <c r="QZC15" s="657"/>
      <c r="QZD15" s="657"/>
      <c r="QZE15" s="657"/>
      <c r="QZF15" s="657"/>
      <c r="QZG15" s="657"/>
      <c r="QZH15" s="657"/>
      <c r="QZI15" s="659"/>
      <c r="QZL15" s="657"/>
      <c r="QZM15" s="657"/>
      <c r="QZN15" s="657"/>
      <c r="QZO15" s="657"/>
      <c r="QZP15" s="657"/>
      <c r="QZQ15" s="657"/>
      <c r="QZR15" s="659"/>
      <c r="QZU15" s="657"/>
      <c r="QZV15" s="657"/>
      <c r="QZW15" s="657"/>
      <c r="QZX15" s="657"/>
      <c r="QZY15" s="657"/>
      <c r="QZZ15" s="657"/>
      <c r="RAA15" s="659"/>
      <c r="RAD15" s="657"/>
      <c r="RAE15" s="657"/>
      <c r="RAF15" s="657"/>
      <c r="RAG15" s="657"/>
      <c r="RAH15" s="657"/>
      <c r="RAI15" s="657"/>
      <c r="RAJ15" s="659"/>
      <c r="RAM15" s="657"/>
      <c r="RAN15" s="657"/>
      <c r="RAO15" s="657"/>
      <c r="RAP15" s="657"/>
      <c r="RAQ15" s="657"/>
      <c r="RAR15" s="657"/>
      <c r="RAS15" s="659"/>
      <c r="RAV15" s="657"/>
      <c r="RAW15" s="657"/>
      <c r="RAX15" s="657"/>
      <c r="RAY15" s="657"/>
      <c r="RAZ15" s="657"/>
      <c r="RBA15" s="657"/>
      <c r="RBB15" s="659"/>
      <c r="RBE15" s="657"/>
      <c r="RBF15" s="657"/>
      <c r="RBG15" s="657"/>
      <c r="RBH15" s="657"/>
      <c r="RBI15" s="657"/>
      <c r="RBJ15" s="657"/>
      <c r="RBK15" s="659"/>
      <c r="RBN15" s="657"/>
      <c r="RBO15" s="657"/>
      <c r="RBP15" s="657"/>
      <c r="RBQ15" s="657"/>
      <c r="RBR15" s="657"/>
      <c r="RBS15" s="657"/>
      <c r="RBT15" s="659"/>
      <c r="RBW15" s="657"/>
      <c r="RBX15" s="657"/>
      <c r="RBY15" s="657"/>
      <c r="RBZ15" s="657"/>
      <c r="RCA15" s="657"/>
      <c r="RCB15" s="657"/>
      <c r="RCC15" s="659"/>
      <c r="RCF15" s="657"/>
      <c r="RCG15" s="657"/>
      <c r="RCH15" s="657"/>
      <c r="RCI15" s="657"/>
      <c r="RCJ15" s="657"/>
      <c r="RCK15" s="657"/>
      <c r="RCL15" s="659"/>
      <c r="RCO15" s="657"/>
      <c r="RCP15" s="657"/>
      <c r="RCQ15" s="657"/>
      <c r="RCR15" s="657"/>
      <c r="RCS15" s="657"/>
      <c r="RCT15" s="657"/>
      <c r="RCU15" s="659"/>
      <c r="RCX15" s="657"/>
      <c r="RCY15" s="657"/>
      <c r="RCZ15" s="657"/>
      <c r="RDA15" s="657"/>
      <c r="RDB15" s="657"/>
      <c r="RDC15" s="657"/>
      <c r="RDD15" s="659"/>
      <c r="RDG15" s="657"/>
      <c r="RDH15" s="657"/>
      <c r="RDI15" s="657"/>
      <c r="RDJ15" s="657"/>
      <c r="RDK15" s="657"/>
      <c r="RDL15" s="657"/>
      <c r="RDM15" s="659"/>
      <c r="RDP15" s="657"/>
      <c r="RDQ15" s="657"/>
      <c r="RDR15" s="657"/>
      <c r="RDS15" s="657"/>
      <c r="RDT15" s="657"/>
      <c r="RDU15" s="657"/>
      <c r="RDV15" s="659"/>
      <c r="RDY15" s="657"/>
      <c r="RDZ15" s="657"/>
      <c r="REA15" s="657"/>
      <c r="REB15" s="657"/>
      <c r="REC15" s="657"/>
      <c r="RED15" s="657"/>
      <c r="REE15" s="659"/>
      <c r="REH15" s="657"/>
      <c r="REI15" s="657"/>
      <c r="REJ15" s="657"/>
      <c r="REK15" s="657"/>
      <c r="REL15" s="657"/>
      <c r="REM15" s="657"/>
      <c r="REN15" s="659"/>
      <c r="REQ15" s="657"/>
      <c r="RER15" s="657"/>
      <c r="RES15" s="657"/>
      <c r="RET15" s="657"/>
      <c r="REU15" s="657"/>
      <c r="REV15" s="657"/>
      <c r="REW15" s="659"/>
      <c r="REZ15" s="657"/>
      <c r="RFA15" s="657"/>
      <c r="RFB15" s="657"/>
      <c r="RFC15" s="657"/>
      <c r="RFD15" s="657"/>
      <c r="RFE15" s="657"/>
      <c r="RFF15" s="659"/>
      <c r="RFI15" s="657"/>
      <c r="RFJ15" s="657"/>
      <c r="RFK15" s="657"/>
      <c r="RFL15" s="657"/>
      <c r="RFM15" s="657"/>
      <c r="RFN15" s="657"/>
      <c r="RFO15" s="659"/>
      <c r="RFR15" s="657"/>
      <c r="RFS15" s="657"/>
      <c r="RFT15" s="657"/>
      <c r="RFU15" s="657"/>
      <c r="RFV15" s="657"/>
      <c r="RFW15" s="657"/>
      <c r="RFX15" s="659"/>
      <c r="RGA15" s="657"/>
      <c r="RGB15" s="657"/>
      <c r="RGC15" s="657"/>
      <c r="RGD15" s="657"/>
      <c r="RGE15" s="657"/>
      <c r="RGF15" s="657"/>
      <c r="RGG15" s="659"/>
      <c r="RGJ15" s="657"/>
      <c r="RGK15" s="657"/>
      <c r="RGL15" s="657"/>
      <c r="RGM15" s="657"/>
      <c r="RGN15" s="657"/>
      <c r="RGO15" s="657"/>
      <c r="RGP15" s="659"/>
      <c r="RGS15" s="657"/>
      <c r="RGT15" s="657"/>
      <c r="RGU15" s="657"/>
      <c r="RGV15" s="657"/>
      <c r="RGW15" s="657"/>
      <c r="RGX15" s="657"/>
      <c r="RGY15" s="659"/>
      <c r="RHB15" s="657"/>
      <c r="RHC15" s="657"/>
      <c r="RHD15" s="657"/>
      <c r="RHE15" s="657"/>
      <c r="RHF15" s="657"/>
      <c r="RHG15" s="657"/>
      <c r="RHH15" s="659"/>
      <c r="RHK15" s="657"/>
      <c r="RHL15" s="657"/>
      <c r="RHM15" s="657"/>
      <c r="RHN15" s="657"/>
      <c r="RHO15" s="657"/>
      <c r="RHP15" s="657"/>
      <c r="RHQ15" s="659"/>
      <c r="RHT15" s="657"/>
      <c r="RHU15" s="657"/>
      <c r="RHV15" s="657"/>
      <c r="RHW15" s="657"/>
      <c r="RHX15" s="657"/>
      <c r="RHY15" s="657"/>
      <c r="RHZ15" s="659"/>
      <c r="RIC15" s="657"/>
      <c r="RID15" s="657"/>
      <c r="RIE15" s="657"/>
      <c r="RIF15" s="657"/>
      <c r="RIG15" s="657"/>
      <c r="RIH15" s="657"/>
      <c r="RII15" s="659"/>
      <c r="RIL15" s="657"/>
      <c r="RIM15" s="657"/>
      <c r="RIN15" s="657"/>
      <c r="RIO15" s="657"/>
      <c r="RIP15" s="657"/>
      <c r="RIQ15" s="657"/>
      <c r="RIR15" s="659"/>
      <c r="RIU15" s="657"/>
      <c r="RIV15" s="657"/>
      <c r="RIW15" s="657"/>
      <c r="RIX15" s="657"/>
      <c r="RIY15" s="657"/>
      <c r="RIZ15" s="657"/>
      <c r="RJA15" s="659"/>
      <c r="RJD15" s="657"/>
      <c r="RJE15" s="657"/>
      <c r="RJF15" s="657"/>
      <c r="RJG15" s="657"/>
      <c r="RJH15" s="657"/>
      <c r="RJI15" s="657"/>
      <c r="RJJ15" s="659"/>
      <c r="RJM15" s="657"/>
      <c r="RJN15" s="657"/>
      <c r="RJO15" s="657"/>
      <c r="RJP15" s="657"/>
      <c r="RJQ15" s="657"/>
      <c r="RJR15" s="657"/>
      <c r="RJS15" s="659"/>
      <c r="RJV15" s="657"/>
      <c r="RJW15" s="657"/>
      <c r="RJX15" s="657"/>
      <c r="RJY15" s="657"/>
      <c r="RJZ15" s="657"/>
      <c r="RKA15" s="657"/>
      <c r="RKB15" s="659"/>
      <c r="RKE15" s="657"/>
      <c r="RKF15" s="657"/>
      <c r="RKG15" s="657"/>
      <c r="RKH15" s="657"/>
      <c r="RKI15" s="657"/>
      <c r="RKJ15" s="657"/>
      <c r="RKK15" s="659"/>
      <c r="RKN15" s="657"/>
      <c r="RKO15" s="657"/>
      <c r="RKP15" s="657"/>
      <c r="RKQ15" s="657"/>
      <c r="RKR15" s="657"/>
      <c r="RKS15" s="657"/>
      <c r="RKT15" s="659"/>
      <c r="RKW15" s="657"/>
      <c r="RKX15" s="657"/>
      <c r="RKY15" s="657"/>
      <c r="RKZ15" s="657"/>
      <c r="RLA15" s="657"/>
      <c r="RLB15" s="657"/>
      <c r="RLC15" s="659"/>
      <c r="RLF15" s="657"/>
      <c r="RLG15" s="657"/>
      <c r="RLH15" s="657"/>
      <c r="RLI15" s="657"/>
      <c r="RLJ15" s="657"/>
      <c r="RLK15" s="657"/>
      <c r="RLL15" s="659"/>
      <c r="RLO15" s="657"/>
      <c r="RLP15" s="657"/>
      <c r="RLQ15" s="657"/>
      <c r="RLR15" s="657"/>
      <c r="RLS15" s="657"/>
      <c r="RLT15" s="657"/>
      <c r="RLU15" s="659"/>
      <c r="RLX15" s="657"/>
      <c r="RLY15" s="657"/>
      <c r="RLZ15" s="657"/>
      <c r="RMA15" s="657"/>
      <c r="RMB15" s="657"/>
      <c r="RMC15" s="657"/>
      <c r="RMD15" s="659"/>
      <c r="RMG15" s="657"/>
      <c r="RMH15" s="657"/>
      <c r="RMI15" s="657"/>
      <c r="RMJ15" s="657"/>
      <c r="RMK15" s="657"/>
      <c r="RML15" s="657"/>
      <c r="RMM15" s="659"/>
      <c r="RMP15" s="657"/>
      <c r="RMQ15" s="657"/>
      <c r="RMR15" s="657"/>
      <c r="RMS15" s="657"/>
      <c r="RMT15" s="657"/>
      <c r="RMU15" s="657"/>
      <c r="RMV15" s="659"/>
      <c r="RMY15" s="657"/>
      <c r="RMZ15" s="657"/>
      <c r="RNA15" s="657"/>
      <c r="RNB15" s="657"/>
      <c r="RNC15" s="657"/>
      <c r="RND15" s="657"/>
      <c r="RNE15" s="659"/>
      <c r="RNH15" s="657"/>
      <c r="RNI15" s="657"/>
      <c r="RNJ15" s="657"/>
      <c r="RNK15" s="657"/>
      <c r="RNL15" s="657"/>
      <c r="RNM15" s="657"/>
      <c r="RNN15" s="659"/>
      <c r="RNQ15" s="657"/>
      <c r="RNR15" s="657"/>
      <c r="RNS15" s="657"/>
      <c r="RNT15" s="657"/>
      <c r="RNU15" s="657"/>
      <c r="RNV15" s="657"/>
      <c r="RNW15" s="659"/>
      <c r="RNZ15" s="657"/>
      <c r="ROA15" s="657"/>
      <c r="ROB15" s="657"/>
      <c r="ROC15" s="657"/>
      <c r="ROD15" s="657"/>
      <c r="ROE15" s="657"/>
      <c r="ROF15" s="659"/>
      <c r="ROI15" s="657"/>
      <c r="ROJ15" s="657"/>
      <c r="ROK15" s="657"/>
      <c r="ROL15" s="657"/>
      <c r="ROM15" s="657"/>
      <c r="RON15" s="657"/>
      <c r="ROO15" s="659"/>
      <c r="ROR15" s="657"/>
      <c r="ROS15" s="657"/>
      <c r="ROT15" s="657"/>
      <c r="ROU15" s="657"/>
      <c r="ROV15" s="657"/>
      <c r="ROW15" s="657"/>
      <c r="ROX15" s="659"/>
      <c r="RPA15" s="657"/>
      <c r="RPB15" s="657"/>
      <c r="RPC15" s="657"/>
      <c r="RPD15" s="657"/>
      <c r="RPE15" s="657"/>
      <c r="RPF15" s="657"/>
      <c r="RPG15" s="659"/>
      <c r="RPJ15" s="657"/>
      <c r="RPK15" s="657"/>
      <c r="RPL15" s="657"/>
      <c r="RPM15" s="657"/>
      <c r="RPN15" s="657"/>
      <c r="RPO15" s="657"/>
      <c r="RPP15" s="659"/>
      <c r="RPS15" s="657"/>
      <c r="RPT15" s="657"/>
      <c r="RPU15" s="657"/>
      <c r="RPV15" s="657"/>
      <c r="RPW15" s="657"/>
      <c r="RPX15" s="657"/>
      <c r="RPY15" s="659"/>
      <c r="RQB15" s="657"/>
      <c r="RQC15" s="657"/>
      <c r="RQD15" s="657"/>
      <c r="RQE15" s="657"/>
      <c r="RQF15" s="657"/>
      <c r="RQG15" s="657"/>
      <c r="RQH15" s="659"/>
      <c r="RQK15" s="657"/>
      <c r="RQL15" s="657"/>
      <c r="RQM15" s="657"/>
      <c r="RQN15" s="657"/>
      <c r="RQO15" s="657"/>
      <c r="RQP15" s="657"/>
      <c r="RQQ15" s="659"/>
      <c r="RQT15" s="657"/>
      <c r="RQU15" s="657"/>
      <c r="RQV15" s="657"/>
      <c r="RQW15" s="657"/>
      <c r="RQX15" s="657"/>
      <c r="RQY15" s="657"/>
      <c r="RQZ15" s="659"/>
      <c r="RRC15" s="657"/>
      <c r="RRD15" s="657"/>
      <c r="RRE15" s="657"/>
      <c r="RRF15" s="657"/>
      <c r="RRG15" s="657"/>
      <c r="RRH15" s="657"/>
      <c r="RRI15" s="659"/>
      <c r="RRL15" s="657"/>
      <c r="RRM15" s="657"/>
      <c r="RRN15" s="657"/>
      <c r="RRO15" s="657"/>
      <c r="RRP15" s="657"/>
      <c r="RRQ15" s="657"/>
      <c r="RRR15" s="659"/>
      <c r="RRU15" s="657"/>
      <c r="RRV15" s="657"/>
      <c r="RRW15" s="657"/>
      <c r="RRX15" s="657"/>
      <c r="RRY15" s="657"/>
      <c r="RRZ15" s="657"/>
      <c r="RSA15" s="659"/>
      <c r="RSD15" s="657"/>
      <c r="RSE15" s="657"/>
      <c r="RSF15" s="657"/>
      <c r="RSG15" s="657"/>
      <c r="RSH15" s="657"/>
      <c r="RSI15" s="657"/>
      <c r="RSJ15" s="659"/>
      <c r="RSM15" s="657"/>
      <c r="RSN15" s="657"/>
      <c r="RSO15" s="657"/>
      <c r="RSP15" s="657"/>
      <c r="RSQ15" s="657"/>
      <c r="RSR15" s="657"/>
      <c r="RSS15" s="659"/>
      <c r="RSV15" s="657"/>
      <c r="RSW15" s="657"/>
      <c r="RSX15" s="657"/>
      <c r="RSY15" s="657"/>
      <c r="RSZ15" s="657"/>
      <c r="RTA15" s="657"/>
      <c r="RTB15" s="659"/>
      <c r="RTE15" s="657"/>
      <c r="RTF15" s="657"/>
      <c r="RTG15" s="657"/>
      <c r="RTH15" s="657"/>
      <c r="RTI15" s="657"/>
      <c r="RTJ15" s="657"/>
      <c r="RTK15" s="659"/>
      <c r="RTN15" s="657"/>
      <c r="RTO15" s="657"/>
      <c r="RTP15" s="657"/>
      <c r="RTQ15" s="657"/>
      <c r="RTR15" s="657"/>
      <c r="RTS15" s="657"/>
      <c r="RTT15" s="659"/>
      <c r="RTW15" s="657"/>
      <c r="RTX15" s="657"/>
      <c r="RTY15" s="657"/>
      <c r="RTZ15" s="657"/>
      <c r="RUA15" s="657"/>
      <c r="RUB15" s="657"/>
      <c r="RUC15" s="659"/>
      <c r="RUF15" s="657"/>
      <c r="RUG15" s="657"/>
      <c r="RUH15" s="657"/>
      <c r="RUI15" s="657"/>
      <c r="RUJ15" s="657"/>
      <c r="RUK15" s="657"/>
      <c r="RUL15" s="659"/>
      <c r="RUO15" s="657"/>
      <c r="RUP15" s="657"/>
      <c r="RUQ15" s="657"/>
      <c r="RUR15" s="657"/>
      <c r="RUS15" s="657"/>
      <c r="RUT15" s="657"/>
      <c r="RUU15" s="659"/>
      <c r="RUX15" s="657"/>
      <c r="RUY15" s="657"/>
      <c r="RUZ15" s="657"/>
      <c r="RVA15" s="657"/>
      <c r="RVB15" s="657"/>
      <c r="RVC15" s="657"/>
      <c r="RVD15" s="659"/>
      <c r="RVG15" s="657"/>
      <c r="RVH15" s="657"/>
      <c r="RVI15" s="657"/>
      <c r="RVJ15" s="657"/>
      <c r="RVK15" s="657"/>
      <c r="RVL15" s="657"/>
      <c r="RVM15" s="659"/>
      <c r="RVP15" s="657"/>
      <c r="RVQ15" s="657"/>
      <c r="RVR15" s="657"/>
      <c r="RVS15" s="657"/>
      <c r="RVT15" s="657"/>
      <c r="RVU15" s="657"/>
      <c r="RVV15" s="659"/>
      <c r="RVY15" s="657"/>
      <c r="RVZ15" s="657"/>
      <c r="RWA15" s="657"/>
      <c r="RWB15" s="657"/>
      <c r="RWC15" s="657"/>
      <c r="RWD15" s="657"/>
      <c r="RWE15" s="659"/>
      <c r="RWH15" s="657"/>
      <c r="RWI15" s="657"/>
      <c r="RWJ15" s="657"/>
      <c r="RWK15" s="657"/>
      <c r="RWL15" s="657"/>
      <c r="RWM15" s="657"/>
      <c r="RWN15" s="659"/>
      <c r="RWQ15" s="657"/>
      <c r="RWR15" s="657"/>
      <c r="RWS15" s="657"/>
      <c r="RWT15" s="657"/>
      <c r="RWU15" s="657"/>
      <c r="RWV15" s="657"/>
      <c r="RWW15" s="659"/>
      <c r="RWZ15" s="657"/>
      <c r="RXA15" s="657"/>
      <c r="RXB15" s="657"/>
      <c r="RXC15" s="657"/>
      <c r="RXD15" s="657"/>
      <c r="RXE15" s="657"/>
      <c r="RXF15" s="659"/>
      <c r="RXI15" s="657"/>
      <c r="RXJ15" s="657"/>
      <c r="RXK15" s="657"/>
      <c r="RXL15" s="657"/>
      <c r="RXM15" s="657"/>
      <c r="RXN15" s="657"/>
      <c r="RXO15" s="659"/>
      <c r="RXR15" s="657"/>
      <c r="RXS15" s="657"/>
      <c r="RXT15" s="657"/>
      <c r="RXU15" s="657"/>
      <c r="RXV15" s="657"/>
      <c r="RXW15" s="657"/>
      <c r="RXX15" s="659"/>
      <c r="RYA15" s="657"/>
      <c r="RYB15" s="657"/>
      <c r="RYC15" s="657"/>
      <c r="RYD15" s="657"/>
      <c r="RYE15" s="657"/>
      <c r="RYF15" s="657"/>
      <c r="RYG15" s="659"/>
      <c r="RYJ15" s="657"/>
      <c r="RYK15" s="657"/>
      <c r="RYL15" s="657"/>
      <c r="RYM15" s="657"/>
      <c r="RYN15" s="657"/>
      <c r="RYO15" s="657"/>
      <c r="RYP15" s="659"/>
      <c r="RYS15" s="657"/>
      <c r="RYT15" s="657"/>
      <c r="RYU15" s="657"/>
      <c r="RYV15" s="657"/>
      <c r="RYW15" s="657"/>
      <c r="RYX15" s="657"/>
      <c r="RYY15" s="659"/>
      <c r="RZB15" s="657"/>
      <c r="RZC15" s="657"/>
      <c r="RZD15" s="657"/>
      <c r="RZE15" s="657"/>
      <c r="RZF15" s="657"/>
      <c r="RZG15" s="657"/>
      <c r="RZH15" s="659"/>
      <c r="RZK15" s="657"/>
      <c r="RZL15" s="657"/>
      <c r="RZM15" s="657"/>
      <c r="RZN15" s="657"/>
      <c r="RZO15" s="657"/>
      <c r="RZP15" s="657"/>
      <c r="RZQ15" s="659"/>
      <c r="RZT15" s="657"/>
      <c r="RZU15" s="657"/>
      <c r="RZV15" s="657"/>
      <c r="RZW15" s="657"/>
      <c r="RZX15" s="657"/>
      <c r="RZY15" s="657"/>
      <c r="RZZ15" s="659"/>
      <c r="SAC15" s="657"/>
      <c r="SAD15" s="657"/>
      <c r="SAE15" s="657"/>
      <c r="SAF15" s="657"/>
      <c r="SAG15" s="657"/>
      <c r="SAH15" s="657"/>
      <c r="SAI15" s="659"/>
      <c r="SAL15" s="657"/>
      <c r="SAM15" s="657"/>
      <c r="SAN15" s="657"/>
      <c r="SAO15" s="657"/>
      <c r="SAP15" s="657"/>
      <c r="SAQ15" s="657"/>
      <c r="SAR15" s="659"/>
      <c r="SAU15" s="657"/>
      <c r="SAV15" s="657"/>
      <c r="SAW15" s="657"/>
      <c r="SAX15" s="657"/>
      <c r="SAY15" s="657"/>
      <c r="SAZ15" s="657"/>
      <c r="SBA15" s="659"/>
      <c r="SBD15" s="657"/>
      <c r="SBE15" s="657"/>
      <c r="SBF15" s="657"/>
      <c r="SBG15" s="657"/>
      <c r="SBH15" s="657"/>
      <c r="SBI15" s="657"/>
      <c r="SBJ15" s="659"/>
      <c r="SBM15" s="657"/>
      <c r="SBN15" s="657"/>
      <c r="SBO15" s="657"/>
      <c r="SBP15" s="657"/>
      <c r="SBQ15" s="657"/>
      <c r="SBR15" s="657"/>
      <c r="SBS15" s="659"/>
      <c r="SBV15" s="657"/>
      <c r="SBW15" s="657"/>
      <c r="SBX15" s="657"/>
      <c r="SBY15" s="657"/>
      <c r="SBZ15" s="657"/>
      <c r="SCA15" s="657"/>
      <c r="SCB15" s="659"/>
      <c r="SCE15" s="657"/>
      <c r="SCF15" s="657"/>
      <c r="SCG15" s="657"/>
      <c r="SCH15" s="657"/>
      <c r="SCI15" s="657"/>
      <c r="SCJ15" s="657"/>
      <c r="SCK15" s="659"/>
      <c r="SCN15" s="657"/>
      <c r="SCO15" s="657"/>
      <c r="SCP15" s="657"/>
      <c r="SCQ15" s="657"/>
      <c r="SCR15" s="657"/>
      <c r="SCS15" s="657"/>
      <c r="SCT15" s="659"/>
      <c r="SCW15" s="657"/>
      <c r="SCX15" s="657"/>
      <c r="SCY15" s="657"/>
      <c r="SCZ15" s="657"/>
      <c r="SDA15" s="657"/>
      <c r="SDB15" s="657"/>
      <c r="SDC15" s="659"/>
      <c r="SDF15" s="657"/>
      <c r="SDG15" s="657"/>
      <c r="SDH15" s="657"/>
      <c r="SDI15" s="657"/>
      <c r="SDJ15" s="657"/>
      <c r="SDK15" s="657"/>
      <c r="SDL15" s="659"/>
      <c r="SDO15" s="657"/>
      <c r="SDP15" s="657"/>
      <c r="SDQ15" s="657"/>
      <c r="SDR15" s="657"/>
      <c r="SDS15" s="657"/>
      <c r="SDT15" s="657"/>
      <c r="SDU15" s="659"/>
      <c r="SDX15" s="657"/>
      <c r="SDY15" s="657"/>
      <c r="SDZ15" s="657"/>
      <c r="SEA15" s="657"/>
      <c r="SEB15" s="657"/>
      <c r="SEC15" s="657"/>
      <c r="SED15" s="659"/>
      <c r="SEG15" s="657"/>
      <c r="SEH15" s="657"/>
      <c r="SEI15" s="657"/>
      <c r="SEJ15" s="657"/>
      <c r="SEK15" s="657"/>
      <c r="SEL15" s="657"/>
      <c r="SEM15" s="659"/>
      <c r="SEP15" s="657"/>
      <c r="SEQ15" s="657"/>
      <c r="SER15" s="657"/>
      <c r="SES15" s="657"/>
      <c r="SET15" s="657"/>
      <c r="SEU15" s="657"/>
      <c r="SEV15" s="659"/>
      <c r="SEY15" s="657"/>
      <c r="SEZ15" s="657"/>
      <c r="SFA15" s="657"/>
      <c r="SFB15" s="657"/>
      <c r="SFC15" s="657"/>
      <c r="SFD15" s="657"/>
      <c r="SFE15" s="659"/>
      <c r="SFH15" s="657"/>
      <c r="SFI15" s="657"/>
      <c r="SFJ15" s="657"/>
      <c r="SFK15" s="657"/>
      <c r="SFL15" s="657"/>
      <c r="SFM15" s="657"/>
      <c r="SFN15" s="659"/>
      <c r="SFQ15" s="657"/>
      <c r="SFR15" s="657"/>
      <c r="SFS15" s="657"/>
      <c r="SFT15" s="657"/>
      <c r="SFU15" s="657"/>
      <c r="SFV15" s="657"/>
      <c r="SFW15" s="659"/>
      <c r="SFZ15" s="657"/>
      <c r="SGA15" s="657"/>
      <c r="SGB15" s="657"/>
      <c r="SGC15" s="657"/>
      <c r="SGD15" s="657"/>
      <c r="SGE15" s="657"/>
      <c r="SGF15" s="659"/>
      <c r="SGI15" s="657"/>
      <c r="SGJ15" s="657"/>
      <c r="SGK15" s="657"/>
      <c r="SGL15" s="657"/>
      <c r="SGM15" s="657"/>
      <c r="SGN15" s="657"/>
      <c r="SGO15" s="659"/>
      <c r="SGR15" s="657"/>
      <c r="SGS15" s="657"/>
      <c r="SGT15" s="657"/>
      <c r="SGU15" s="657"/>
      <c r="SGV15" s="657"/>
      <c r="SGW15" s="657"/>
      <c r="SGX15" s="659"/>
      <c r="SHA15" s="657"/>
      <c r="SHB15" s="657"/>
      <c r="SHC15" s="657"/>
      <c r="SHD15" s="657"/>
      <c r="SHE15" s="657"/>
      <c r="SHF15" s="657"/>
      <c r="SHG15" s="659"/>
      <c r="SHJ15" s="657"/>
      <c r="SHK15" s="657"/>
      <c r="SHL15" s="657"/>
      <c r="SHM15" s="657"/>
      <c r="SHN15" s="657"/>
      <c r="SHO15" s="657"/>
      <c r="SHP15" s="659"/>
      <c r="SHS15" s="657"/>
      <c r="SHT15" s="657"/>
      <c r="SHU15" s="657"/>
      <c r="SHV15" s="657"/>
      <c r="SHW15" s="657"/>
      <c r="SHX15" s="657"/>
      <c r="SHY15" s="659"/>
      <c r="SIB15" s="657"/>
      <c r="SIC15" s="657"/>
      <c r="SID15" s="657"/>
      <c r="SIE15" s="657"/>
      <c r="SIF15" s="657"/>
      <c r="SIG15" s="657"/>
      <c r="SIH15" s="659"/>
      <c r="SIK15" s="657"/>
      <c r="SIL15" s="657"/>
      <c r="SIM15" s="657"/>
      <c r="SIN15" s="657"/>
      <c r="SIO15" s="657"/>
      <c r="SIP15" s="657"/>
      <c r="SIQ15" s="659"/>
      <c r="SIT15" s="657"/>
      <c r="SIU15" s="657"/>
      <c r="SIV15" s="657"/>
      <c r="SIW15" s="657"/>
      <c r="SIX15" s="657"/>
      <c r="SIY15" s="657"/>
      <c r="SIZ15" s="659"/>
      <c r="SJC15" s="657"/>
      <c r="SJD15" s="657"/>
      <c r="SJE15" s="657"/>
      <c r="SJF15" s="657"/>
      <c r="SJG15" s="657"/>
      <c r="SJH15" s="657"/>
      <c r="SJI15" s="659"/>
      <c r="SJL15" s="657"/>
      <c r="SJM15" s="657"/>
      <c r="SJN15" s="657"/>
      <c r="SJO15" s="657"/>
      <c r="SJP15" s="657"/>
      <c r="SJQ15" s="657"/>
      <c r="SJR15" s="659"/>
      <c r="SJU15" s="657"/>
      <c r="SJV15" s="657"/>
      <c r="SJW15" s="657"/>
      <c r="SJX15" s="657"/>
      <c r="SJY15" s="657"/>
      <c r="SJZ15" s="657"/>
      <c r="SKA15" s="659"/>
      <c r="SKD15" s="657"/>
      <c r="SKE15" s="657"/>
      <c r="SKF15" s="657"/>
      <c r="SKG15" s="657"/>
      <c r="SKH15" s="657"/>
      <c r="SKI15" s="657"/>
      <c r="SKJ15" s="659"/>
      <c r="SKM15" s="657"/>
      <c r="SKN15" s="657"/>
      <c r="SKO15" s="657"/>
      <c r="SKP15" s="657"/>
      <c r="SKQ15" s="657"/>
      <c r="SKR15" s="657"/>
      <c r="SKS15" s="659"/>
      <c r="SKV15" s="657"/>
      <c r="SKW15" s="657"/>
      <c r="SKX15" s="657"/>
      <c r="SKY15" s="657"/>
      <c r="SKZ15" s="657"/>
      <c r="SLA15" s="657"/>
      <c r="SLB15" s="659"/>
      <c r="SLE15" s="657"/>
      <c r="SLF15" s="657"/>
      <c r="SLG15" s="657"/>
      <c r="SLH15" s="657"/>
      <c r="SLI15" s="657"/>
      <c r="SLJ15" s="657"/>
      <c r="SLK15" s="659"/>
      <c r="SLN15" s="657"/>
      <c r="SLO15" s="657"/>
      <c r="SLP15" s="657"/>
      <c r="SLQ15" s="657"/>
      <c r="SLR15" s="657"/>
      <c r="SLS15" s="657"/>
      <c r="SLT15" s="659"/>
      <c r="SLW15" s="657"/>
      <c r="SLX15" s="657"/>
      <c r="SLY15" s="657"/>
      <c r="SLZ15" s="657"/>
      <c r="SMA15" s="657"/>
      <c r="SMB15" s="657"/>
      <c r="SMC15" s="659"/>
      <c r="SMF15" s="657"/>
      <c r="SMG15" s="657"/>
      <c r="SMH15" s="657"/>
      <c r="SMI15" s="657"/>
      <c r="SMJ15" s="657"/>
      <c r="SMK15" s="657"/>
      <c r="SML15" s="659"/>
      <c r="SMO15" s="657"/>
      <c r="SMP15" s="657"/>
      <c r="SMQ15" s="657"/>
      <c r="SMR15" s="657"/>
      <c r="SMS15" s="657"/>
      <c r="SMT15" s="657"/>
      <c r="SMU15" s="659"/>
      <c r="SMX15" s="657"/>
      <c r="SMY15" s="657"/>
      <c r="SMZ15" s="657"/>
      <c r="SNA15" s="657"/>
      <c r="SNB15" s="657"/>
      <c r="SNC15" s="657"/>
      <c r="SND15" s="659"/>
      <c r="SNG15" s="657"/>
      <c r="SNH15" s="657"/>
      <c r="SNI15" s="657"/>
      <c r="SNJ15" s="657"/>
      <c r="SNK15" s="657"/>
      <c r="SNL15" s="657"/>
      <c r="SNM15" s="659"/>
      <c r="SNP15" s="657"/>
      <c r="SNQ15" s="657"/>
      <c r="SNR15" s="657"/>
      <c r="SNS15" s="657"/>
      <c r="SNT15" s="657"/>
      <c r="SNU15" s="657"/>
      <c r="SNV15" s="659"/>
      <c r="SNY15" s="657"/>
      <c r="SNZ15" s="657"/>
      <c r="SOA15" s="657"/>
      <c r="SOB15" s="657"/>
      <c r="SOC15" s="657"/>
      <c r="SOD15" s="657"/>
      <c r="SOE15" s="659"/>
      <c r="SOH15" s="657"/>
      <c r="SOI15" s="657"/>
      <c r="SOJ15" s="657"/>
      <c r="SOK15" s="657"/>
      <c r="SOL15" s="657"/>
      <c r="SOM15" s="657"/>
      <c r="SON15" s="659"/>
      <c r="SOQ15" s="657"/>
      <c r="SOR15" s="657"/>
      <c r="SOS15" s="657"/>
      <c r="SOT15" s="657"/>
      <c r="SOU15" s="657"/>
      <c r="SOV15" s="657"/>
      <c r="SOW15" s="659"/>
      <c r="SOZ15" s="657"/>
      <c r="SPA15" s="657"/>
      <c r="SPB15" s="657"/>
      <c r="SPC15" s="657"/>
      <c r="SPD15" s="657"/>
      <c r="SPE15" s="657"/>
      <c r="SPF15" s="659"/>
      <c r="SPI15" s="657"/>
      <c r="SPJ15" s="657"/>
      <c r="SPK15" s="657"/>
      <c r="SPL15" s="657"/>
      <c r="SPM15" s="657"/>
      <c r="SPN15" s="657"/>
      <c r="SPO15" s="659"/>
      <c r="SPR15" s="657"/>
      <c r="SPS15" s="657"/>
      <c r="SPT15" s="657"/>
      <c r="SPU15" s="657"/>
      <c r="SPV15" s="657"/>
      <c r="SPW15" s="657"/>
      <c r="SPX15" s="659"/>
      <c r="SQA15" s="657"/>
      <c r="SQB15" s="657"/>
      <c r="SQC15" s="657"/>
      <c r="SQD15" s="657"/>
      <c r="SQE15" s="657"/>
      <c r="SQF15" s="657"/>
      <c r="SQG15" s="659"/>
      <c r="SQJ15" s="657"/>
      <c r="SQK15" s="657"/>
      <c r="SQL15" s="657"/>
      <c r="SQM15" s="657"/>
      <c r="SQN15" s="657"/>
      <c r="SQO15" s="657"/>
      <c r="SQP15" s="659"/>
      <c r="SQS15" s="657"/>
      <c r="SQT15" s="657"/>
      <c r="SQU15" s="657"/>
      <c r="SQV15" s="657"/>
      <c r="SQW15" s="657"/>
      <c r="SQX15" s="657"/>
      <c r="SQY15" s="659"/>
      <c r="SRB15" s="657"/>
      <c r="SRC15" s="657"/>
      <c r="SRD15" s="657"/>
      <c r="SRE15" s="657"/>
      <c r="SRF15" s="657"/>
      <c r="SRG15" s="657"/>
      <c r="SRH15" s="659"/>
      <c r="SRK15" s="657"/>
      <c r="SRL15" s="657"/>
      <c r="SRM15" s="657"/>
      <c r="SRN15" s="657"/>
      <c r="SRO15" s="657"/>
      <c r="SRP15" s="657"/>
      <c r="SRQ15" s="659"/>
      <c r="SRT15" s="657"/>
      <c r="SRU15" s="657"/>
      <c r="SRV15" s="657"/>
      <c r="SRW15" s="657"/>
      <c r="SRX15" s="657"/>
      <c r="SRY15" s="657"/>
      <c r="SRZ15" s="659"/>
      <c r="SSC15" s="657"/>
      <c r="SSD15" s="657"/>
      <c r="SSE15" s="657"/>
      <c r="SSF15" s="657"/>
      <c r="SSG15" s="657"/>
      <c r="SSH15" s="657"/>
      <c r="SSI15" s="659"/>
      <c r="SSL15" s="657"/>
      <c r="SSM15" s="657"/>
      <c r="SSN15" s="657"/>
      <c r="SSO15" s="657"/>
      <c r="SSP15" s="657"/>
      <c r="SSQ15" s="657"/>
      <c r="SSR15" s="659"/>
      <c r="SSU15" s="657"/>
      <c r="SSV15" s="657"/>
      <c r="SSW15" s="657"/>
      <c r="SSX15" s="657"/>
      <c r="SSY15" s="657"/>
      <c r="SSZ15" s="657"/>
      <c r="STA15" s="659"/>
      <c r="STD15" s="657"/>
      <c r="STE15" s="657"/>
      <c r="STF15" s="657"/>
      <c r="STG15" s="657"/>
      <c r="STH15" s="657"/>
      <c r="STI15" s="657"/>
      <c r="STJ15" s="659"/>
      <c r="STM15" s="657"/>
      <c r="STN15" s="657"/>
      <c r="STO15" s="657"/>
      <c r="STP15" s="657"/>
      <c r="STQ15" s="657"/>
      <c r="STR15" s="657"/>
      <c r="STS15" s="659"/>
      <c r="STV15" s="657"/>
      <c r="STW15" s="657"/>
      <c r="STX15" s="657"/>
      <c r="STY15" s="657"/>
      <c r="STZ15" s="657"/>
      <c r="SUA15" s="657"/>
      <c r="SUB15" s="659"/>
      <c r="SUE15" s="657"/>
      <c r="SUF15" s="657"/>
      <c r="SUG15" s="657"/>
      <c r="SUH15" s="657"/>
      <c r="SUI15" s="657"/>
      <c r="SUJ15" s="657"/>
      <c r="SUK15" s="659"/>
      <c r="SUN15" s="657"/>
      <c r="SUO15" s="657"/>
      <c r="SUP15" s="657"/>
      <c r="SUQ15" s="657"/>
      <c r="SUR15" s="657"/>
      <c r="SUS15" s="657"/>
      <c r="SUT15" s="659"/>
      <c r="SUW15" s="657"/>
      <c r="SUX15" s="657"/>
      <c r="SUY15" s="657"/>
      <c r="SUZ15" s="657"/>
      <c r="SVA15" s="657"/>
      <c r="SVB15" s="657"/>
      <c r="SVC15" s="659"/>
      <c r="SVF15" s="657"/>
      <c r="SVG15" s="657"/>
      <c r="SVH15" s="657"/>
      <c r="SVI15" s="657"/>
      <c r="SVJ15" s="657"/>
      <c r="SVK15" s="657"/>
      <c r="SVL15" s="659"/>
      <c r="SVO15" s="657"/>
      <c r="SVP15" s="657"/>
      <c r="SVQ15" s="657"/>
      <c r="SVR15" s="657"/>
      <c r="SVS15" s="657"/>
      <c r="SVT15" s="657"/>
      <c r="SVU15" s="659"/>
      <c r="SVX15" s="657"/>
      <c r="SVY15" s="657"/>
      <c r="SVZ15" s="657"/>
      <c r="SWA15" s="657"/>
      <c r="SWB15" s="657"/>
      <c r="SWC15" s="657"/>
      <c r="SWD15" s="659"/>
      <c r="SWG15" s="657"/>
      <c r="SWH15" s="657"/>
      <c r="SWI15" s="657"/>
      <c r="SWJ15" s="657"/>
      <c r="SWK15" s="657"/>
      <c r="SWL15" s="657"/>
      <c r="SWM15" s="659"/>
      <c r="SWP15" s="657"/>
      <c r="SWQ15" s="657"/>
      <c r="SWR15" s="657"/>
      <c r="SWS15" s="657"/>
      <c r="SWT15" s="657"/>
      <c r="SWU15" s="657"/>
      <c r="SWV15" s="659"/>
      <c r="SWY15" s="657"/>
      <c r="SWZ15" s="657"/>
      <c r="SXA15" s="657"/>
      <c r="SXB15" s="657"/>
      <c r="SXC15" s="657"/>
      <c r="SXD15" s="657"/>
      <c r="SXE15" s="659"/>
      <c r="SXH15" s="657"/>
      <c r="SXI15" s="657"/>
      <c r="SXJ15" s="657"/>
      <c r="SXK15" s="657"/>
      <c r="SXL15" s="657"/>
      <c r="SXM15" s="657"/>
      <c r="SXN15" s="659"/>
      <c r="SXQ15" s="657"/>
      <c r="SXR15" s="657"/>
      <c r="SXS15" s="657"/>
      <c r="SXT15" s="657"/>
      <c r="SXU15" s="657"/>
      <c r="SXV15" s="657"/>
      <c r="SXW15" s="659"/>
      <c r="SXZ15" s="657"/>
      <c r="SYA15" s="657"/>
      <c r="SYB15" s="657"/>
      <c r="SYC15" s="657"/>
      <c r="SYD15" s="657"/>
      <c r="SYE15" s="657"/>
      <c r="SYF15" s="659"/>
      <c r="SYI15" s="657"/>
      <c r="SYJ15" s="657"/>
      <c r="SYK15" s="657"/>
      <c r="SYL15" s="657"/>
      <c r="SYM15" s="657"/>
      <c r="SYN15" s="657"/>
      <c r="SYO15" s="659"/>
      <c r="SYR15" s="657"/>
      <c r="SYS15" s="657"/>
      <c r="SYT15" s="657"/>
      <c r="SYU15" s="657"/>
      <c r="SYV15" s="657"/>
      <c r="SYW15" s="657"/>
      <c r="SYX15" s="659"/>
      <c r="SZA15" s="657"/>
      <c r="SZB15" s="657"/>
      <c r="SZC15" s="657"/>
      <c r="SZD15" s="657"/>
      <c r="SZE15" s="657"/>
      <c r="SZF15" s="657"/>
      <c r="SZG15" s="659"/>
      <c r="SZJ15" s="657"/>
      <c r="SZK15" s="657"/>
      <c r="SZL15" s="657"/>
      <c r="SZM15" s="657"/>
      <c r="SZN15" s="657"/>
      <c r="SZO15" s="657"/>
      <c r="SZP15" s="659"/>
      <c r="SZS15" s="657"/>
      <c r="SZT15" s="657"/>
      <c r="SZU15" s="657"/>
      <c r="SZV15" s="657"/>
      <c r="SZW15" s="657"/>
      <c r="SZX15" s="657"/>
      <c r="SZY15" s="659"/>
      <c r="TAB15" s="657"/>
      <c r="TAC15" s="657"/>
      <c r="TAD15" s="657"/>
      <c r="TAE15" s="657"/>
      <c r="TAF15" s="657"/>
      <c r="TAG15" s="657"/>
      <c r="TAH15" s="659"/>
      <c r="TAK15" s="657"/>
      <c r="TAL15" s="657"/>
      <c r="TAM15" s="657"/>
      <c r="TAN15" s="657"/>
      <c r="TAO15" s="657"/>
      <c r="TAP15" s="657"/>
      <c r="TAQ15" s="659"/>
      <c r="TAT15" s="657"/>
      <c r="TAU15" s="657"/>
      <c r="TAV15" s="657"/>
      <c r="TAW15" s="657"/>
      <c r="TAX15" s="657"/>
      <c r="TAY15" s="657"/>
      <c r="TAZ15" s="659"/>
      <c r="TBC15" s="657"/>
      <c r="TBD15" s="657"/>
      <c r="TBE15" s="657"/>
      <c r="TBF15" s="657"/>
      <c r="TBG15" s="657"/>
      <c r="TBH15" s="657"/>
      <c r="TBI15" s="659"/>
      <c r="TBL15" s="657"/>
      <c r="TBM15" s="657"/>
      <c r="TBN15" s="657"/>
      <c r="TBO15" s="657"/>
      <c r="TBP15" s="657"/>
      <c r="TBQ15" s="657"/>
      <c r="TBR15" s="659"/>
      <c r="TBU15" s="657"/>
      <c r="TBV15" s="657"/>
      <c r="TBW15" s="657"/>
      <c r="TBX15" s="657"/>
      <c r="TBY15" s="657"/>
      <c r="TBZ15" s="657"/>
      <c r="TCA15" s="659"/>
      <c r="TCD15" s="657"/>
      <c r="TCE15" s="657"/>
      <c r="TCF15" s="657"/>
      <c r="TCG15" s="657"/>
      <c r="TCH15" s="657"/>
      <c r="TCI15" s="657"/>
      <c r="TCJ15" s="659"/>
      <c r="TCM15" s="657"/>
      <c r="TCN15" s="657"/>
      <c r="TCO15" s="657"/>
      <c r="TCP15" s="657"/>
      <c r="TCQ15" s="657"/>
      <c r="TCR15" s="657"/>
      <c r="TCS15" s="659"/>
      <c r="TCV15" s="657"/>
      <c r="TCW15" s="657"/>
      <c r="TCX15" s="657"/>
      <c r="TCY15" s="657"/>
      <c r="TCZ15" s="657"/>
      <c r="TDA15" s="657"/>
      <c r="TDB15" s="659"/>
      <c r="TDE15" s="657"/>
      <c r="TDF15" s="657"/>
      <c r="TDG15" s="657"/>
      <c r="TDH15" s="657"/>
      <c r="TDI15" s="657"/>
      <c r="TDJ15" s="657"/>
      <c r="TDK15" s="659"/>
      <c r="TDN15" s="657"/>
      <c r="TDO15" s="657"/>
      <c r="TDP15" s="657"/>
      <c r="TDQ15" s="657"/>
      <c r="TDR15" s="657"/>
      <c r="TDS15" s="657"/>
      <c r="TDT15" s="659"/>
      <c r="TDW15" s="657"/>
      <c r="TDX15" s="657"/>
      <c r="TDY15" s="657"/>
      <c r="TDZ15" s="657"/>
      <c r="TEA15" s="657"/>
      <c r="TEB15" s="657"/>
      <c r="TEC15" s="659"/>
      <c r="TEF15" s="657"/>
      <c r="TEG15" s="657"/>
      <c r="TEH15" s="657"/>
      <c r="TEI15" s="657"/>
      <c r="TEJ15" s="657"/>
      <c r="TEK15" s="657"/>
      <c r="TEL15" s="659"/>
      <c r="TEO15" s="657"/>
      <c r="TEP15" s="657"/>
      <c r="TEQ15" s="657"/>
      <c r="TER15" s="657"/>
      <c r="TES15" s="657"/>
      <c r="TET15" s="657"/>
      <c r="TEU15" s="659"/>
      <c r="TEX15" s="657"/>
      <c r="TEY15" s="657"/>
      <c r="TEZ15" s="657"/>
      <c r="TFA15" s="657"/>
      <c r="TFB15" s="657"/>
      <c r="TFC15" s="657"/>
      <c r="TFD15" s="659"/>
      <c r="TFG15" s="657"/>
      <c r="TFH15" s="657"/>
      <c r="TFI15" s="657"/>
      <c r="TFJ15" s="657"/>
      <c r="TFK15" s="657"/>
      <c r="TFL15" s="657"/>
      <c r="TFM15" s="659"/>
      <c r="TFP15" s="657"/>
      <c r="TFQ15" s="657"/>
      <c r="TFR15" s="657"/>
      <c r="TFS15" s="657"/>
      <c r="TFT15" s="657"/>
      <c r="TFU15" s="657"/>
      <c r="TFV15" s="659"/>
      <c r="TFY15" s="657"/>
      <c r="TFZ15" s="657"/>
      <c r="TGA15" s="657"/>
      <c r="TGB15" s="657"/>
      <c r="TGC15" s="657"/>
      <c r="TGD15" s="657"/>
      <c r="TGE15" s="659"/>
      <c r="TGH15" s="657"/>
      <c r="TGI15" s="657"/>
      <c r="TGJ15" s="657"/>
      <c r="TGK15" s="657"/>
      <c r="TGL15" s="657"/>
      <c r="TGM15" s="657"/>
      <c r="TGN15" s="659"/>
      <c r="TGQ15" s="657"/>
      <c r="TGR15" s="657"/>
      <c r="TGS15" s="657"/>
      <c r="TGT15" s="657"/>
      <c r="TGU15" s="657"/>
      <c r="TGV15" s="657"/>
      <c r="TGW15" s="659"/>
      <c r="TGZ15" s="657"/>
      <c r="THA15" s="657"/>
      <c r="THB15" s="657"/>
      <c r="THC15" s="657"/>
      <c r="THD15" s="657"/>
      <c r="THE15" s="657"/>
      <c r="THF15" s="659"/>
      <c r="THI15" s="657"/>
      <c r="THJ15" s="657"/>
      <c r="THK15" s="657"/>
      <c r="THL15" s="657"/>
      <c r="THM15" s="657"/>
      <c r="THN15" s="657"/>
      <c r="THO15" s="659"/>
      <c r="THR15" s="657"/>
      <c r="THS15" s="657"/>
      <c r="THT15" s="657"/>
      <c r="THU15" s="657"/>
      <c r="THV15" s="657"/>
      <c r="THW15" s="657"/>
      <c r="THX15" s="659"/>
      <c r="TIA15" s="657"/>
      <c r="TIB15" s="657"/>
      <c r="TIC15" s="657"/>
      <c r="TID15" s="657"/>
      <c r="TIE15" s="657"/>
      <c r="TIF15" s="657"/>
      <c r="TIG15" s="659"/>
      <c r="TIJ15" s="657"/>
      <c r="TIK15" s="657"/>
      <c r="TIL15" s="657"/>
      <c r="TIM15" s="657"/>
      <c r="TIN15" s="657"/>
      <c r="TIO15" s="657"/>
      <c r="TIP15" s="659"/>
      <c r="TIS15" s="657"/>
      <c r="TIT15" s="657"/>
      <c r="TIU15" s="657"/>
      <c r="TIV15" s="657"/>
      <c r="TIW15" s="657"/>
      <c r="TIX15" s="657"/>
      <c r="TIY15" s="659"/>
      <c r="TJB15" s="657"/>
      <c r="TJC15" s="657"/>
      <c r="TJD15" s="657"/>
      <c r="TJE15" s="657"/>
      <c r="TJF15" s="657"/>
      <c r="TJG15" s="657"/>
      <c r="TJH15" s="659"/>
      <c r="TJK15" s="657"/>
      <c r="TJL15" s="657"/>
      <c r="TJM15" s="657"/>
      <c r="TJN15" s="657"/>
      <c r="TJO15" s="657"/>
      <c r="TJP15" s="657"/>
      <c r="TJQ15" s="659"/>
      <c r="TJT15" s="657"/>
      <c r="TJU15" s="657"/>
      <c r="TJV15" s="657"/>
      <c r="TJW15" s="657"/>
      <c r="TJX15" s="657"/>
      <c r="TJY15" s="657"/>
      <c r="TJZ15" s="659"/>
      <c r="TKC15" s="657"/>
      <c r="TKD15" s="657"/>
      <c r="TKE15" s="657"/>
      <c r="TKF15" s="657"/>
      <c r="TKG15" s="657"/>
      <c r="TKH15" s="657"/>
      <c r="TKI15" s="659"/>
      <c r="TKL15" s="657"/>
      <c r="TKM15" s="657"/>
      <c r="TKN15" s="657"/>
      <c r="TKO15" s="657"/>
      <c r="TKP15" s="657"/>
      <c r="TKQ15" s="657"/>
      <c r="TKR15" s="659"/>
      <c r="TKU15" s="657"/>
      <c r="TKV15" s="657"/>
      <c r="TKW15" s="657"/>
      <c r="TKX15" s="657"/>
      <c r="TKY15" s="657"/>
      <c r="TKZ15" s="657"/>
      <c r="TLA15" s="659"/>
      <c r="TLD15" s="657"/>
      <c r="TLE15" s="657"/>
      <c r="TLF15" s="657"/>
      <c r="TLG15" s="657"/>
      <c r="TLH15" s="657"/>
      <c r="TLI15" s="657"/>
      <c r="TLJ15" s="659"/>
      <c r="TLM15" s="657"/>
      <c r="TLN15" s="657"/>
      <c r="TLO15" s="657"/>
      <c r="TLP15" s="657"/>
      <c r="TLQ15" s="657"/>
      <c r="TLR15" s="657"/>
      <c r="TLS15" s="659"/>
      <c r="TLV15" s="657"/>
      <c r="TLW15" s="657"/>
      <c r="TLX15" s="657"/>
      <c r="TLY15" s="657"/>
      <c r="TLZ15" s="657"/>
      <c r="TMA15" s="657"/>
      <c r="TMB15" s="659"/>
      <c r="TME15" s="657"/>
      <c r="TMF15" s="657"/>
      <c r="TMG15" s="657"/>
      <c r="TMH15" s="657"/>
      <c r="TMI15" s="657"/>
      <c r="TMJ15" s="657"/>
      <c r="TMK15" s="659"/>
      <c r="TMN15" s="657"/>
      <c r="TMO15" s="657"/>
      <c r="TMP15" s="657"/>
      <c r="TMQ15" s="657"/>
      <c r="TMR15" s="657"/>
      <c r="TMS15" s="657"/>
      <c r="TMT15" s="659"/>
      <c r="TMW15" s="657"/>
      <c r="TMX15" s="657"/>
      <c r="TMY15" s="657"/>
      <c r="TMZ15" s="657"/>
      <c r="TNA15" s="657"/>
      <c r="TNB15" s="657"/>
      <c r="TNC15" s="659"/>
      <c r="TNF15" s="657"/>
      <c r="TNG15" s="657"/>
      <c r="TNH15" s="657"/>
      <c r="TNI15" s="657"/>
      <c r="TNJ15" s="657"/>
      <c r="TNK15" s="657"/>
      <c r="TNL15" s="659"/>
      <c r="TNO15" s="657"/>
      <c r="TNP15" s="657"/>
      <c r="TNQ15" s="657"/>
      <c r="TNR15" s="657"/>
      <c r="TNS15" s="657"/>
      <c r="TNT15" s="657"/>
      <c r="TNU15" s="659"/>
      <c r="TNX15" s="657"/>
      <c r="TNY15" s="657"/>
      <c r="TNZ15" s="657"/>
      <c r="TOA15" s="657"/>
      <c r="TOB15" s="657"/>
      <c r="TOC15" s="657"/>
      <c r="TOD15" s="659"/>
      <c r="TOG15" s="657"/>
      <c r="TOH15" s="657"/>
      <c r="TOI15" s="657"/>
      <c r="TOJ15" s="657"/>
      <c r="TOK15" s="657"/>
      <c r="TOL15" s="657"/>
      <c r="TOM15" s="659"/>
      <c r="TOP15" s="657"/>
      <c r="TOQ15" s="657"/>
      <c r="TOR15" s="657"/>
      <c r="TOS15" s="657"/>
      <c r="TOT15" s="657"/>
      <c r="TOU15" s="657"/>
      <c r="TOV15" s="659"/>
      <c r="TOY15" s="657"/>
      <c r="TOZ15" s="657"/>
      <c r="TPA15" s="657"/>
      <c r="TPB15" s="657"/>
      <c r="TPC15" s="657"/>
      <c r="TPD15" s="657"/>
      <c r="TPE15" s="659"/>
      <c r="TPH15" s="657"/>
      <c r="TPI15" s="657"/>
      <c r="TPJ15" s="657"/>
      <c r="TPK15" s="657"/>
      <c r="TPL15" s="657"/>
      <c r="TPM15" s="657"/>
      <c r="TPN15" s="659"/>
      <c r="TPQ15" s="657"/>
      <c r="TPR15" s="657"/>
      <c r="TPS15" s="657"/>
      <c r="TPT15" s="657"/>
      <c r="TPU15" s="657"/>
      <c r="TPV15" s="657"/>
      <c r="TPW15" s="659"/>
      <c r="TPZ15" s="657"/>
      <c r="TQA15" s="657"/>
      <c r="TQB15" s="657"/>
      <c r="TQC15" s="657"/>
      <c r="TQD15" s="657"/>
      <c r="TQE15" s="657"/>
      <c r="TQF15" s="659"/>
      <c r="TQI15" s="657"/>
      <c r="TQJ15" s="657"/>
      <c r="TQK15" s="657"/>
      <c r="TQL15" s="657"/>
      <c r="TQM15" s="657"/>
      <c r="TQN15" s="657"/>
      <c r="TQO15" s="659"/>
      <c r="TQR15" s="657"/>
      <c r="TQS15" s="657"/>
      <c r="TQT15" s="657"/>
      <c r="TQU15" s="657"/>
      <c r="TQV15" s="657"/>
      <c r="TQW15" s="657"/>
      <c r="TQX15" s="659"/>
      <c r="TRA15" s="657"/>
      <c r="TRB15" s="657"/>
      <c r="TRC15" s="657"/>
      <c r="TRD15" s="657"/>
      <c r="TRE15" s="657"/>
      <c r="TRF15" s="657"/>
      <c r="TRG15" s="659"/>
      <c r="TRJ15" s="657"/>
      <c r="TRK15" s="657"/>
      <c r="TRL15" s="657"/>
      <c r="TRM15" s="657"/>
      <c r="TRN15" s="657"/>
      <c r="TRO15" s="657"/>
      <c r="TRP15" s="659"/>
      <c r="TRS15" s="657"/>
      <c r="TRT15" s="657"/>
      <c r="TRU15" s="657"/>
      <c r="TRV15" s="657"/>
      <c r="TRW15" s="657"/>
      <c r="TRX15" s="657"/>
      <c r="TRY15" s="659"/>
      <c r="TSB15" s="657"/>
      <c r="TSC15" s="657"/>
      <c r="TSD15" s="657"/>
      <c r="TSE15" s="657"/>
      <c r="TSF15" s="657"/>
      <c r="TSG15" s="657"/>
      <c r="TSH15" s="659"/>
      <c r="TSK15" s="657"/>
      <c r="TSL15" s="657"/>
      <c r="TSM15" s="657"/>
      <c r="TSN15" s="657"/>
      <c r="TSO15" s="657"/>
      <c r="TSP15" s="657"/>
      <c r="TSQ15" s="659"/>
      <c r="TST15" s="657"/>
      <c r="TSU15" s="657"/>
      <c r="TSV15" s="657"/>
      <c r="TSW15" s="657"/>
      <c r="TSX15" s="657"/>
      <c r="TSY15" s="657"/>
      <c r="TSZ15" s="659"/>
      <c r="TTC15" s="657"/>
      <c r="TTD15" s="657"/>
      <c r="TTE15" s="657"/>
      <c r="TTF15" s="657"/>
      <c r="TTG15" s="657"/>
      <c r="TTH15" s="657"/>
      <c r="TTI15" s="659"/>
      <c r="TTL15" s="657"/>
      <c r="TTM15" s="657"/>
      <c r="TTN15" s="657"/>
      <c r="TTO15" s="657"/>
      <c r="TTP15" s="657"/>
      <c r="TTQ15" s="657"/>
      <c r="TTR15" s="659"/>
      <c r="TTU15" s="657"/>
      <c r="TTV15" s="657"/>
      <c r="TTW15" s="657"/>
      <c r="TTX15" s="657"/>
      <c r="TTY15" s="657"/>
      <c r="TTZ15" s="657"/>
      <c r="TUA15" s="659"/>
      <c r="TUD15" s="657"/>
      <c r="TUE15" s="657"/>
      <c r="TUF15" s="657"/>
      <c r="TUG15" s="657"/>
      <c r="TUH15" s="657"/>
      <c r="TUI15" s="657"/>
      <c r="TUJ15" s="659"/>
      <c r="TUM15" s="657"/>
      <c r="TUN15" s="657"/>
      <c r="TUO15" s="657"/>
      <c r="TUP15" s="657"/>
      <c r="TUQ15" s="657"/>
      <c r="TUR15" s="657"/>
      <c r="TUS15" s="659"/>
      <c r="TUV15" s="657"/>
      <c r="TUW15" s="657"/>
      <c r="TUX15" s="657"/>
      <c r="TUY15" s="657"/>
      <c r="TUZ15" s="657"/>
      <c r="TVA15" s="657"/>
      <c r="TVB15" s="659"/>
      <c r="TVE15" s="657"/>
      <c r="TVF15" s="657"/>
      <c r="TVG15" s="657"/>
      <c r="TVH15" s="657"/>
      <c r="TVI15" s="657"/>
      <c r="TVJ15" s="657"/>
      <c r="TVK15" s="659"/>
      <c r="TVN15" s="657"/>
      <c r="TVO15" s="657"/>
      <c r="TVP15" s="657"/>
      <c r="TVQ15" s="657"/>
      <c r="TVR15" s="657"/>
      <c r="TVS15" s="657"/>
      <c r="TVT15" s="659"/>
      <c r="TVW15" s="657"/>
      <c r="TVX15" s="657"/>
      <c r="TVY15" s="657"/>
      <c r="TVZ15" s="657"/>
      <c r="TWA15" s="657"/>
      <c r="TWB15" s="657"/>
      <c r="TWC15" s="659"/>
      <c r="TWF15" s="657"/>
      <c r="TWG15" s="657"/>
      <c r="TWH15" s="657"/>
      <c r="TWI15" s="657"/>
      <c r="TWJ15" s="657"/>
      <c r="TWK15" s="657"/>
      <c r="TWL15" s="659"/>
      <c r="TWO15" s="657"/>
      <c r="TWP15" s="657"/>
      <c r="TWQ15" s="657"/>
      <c r="TWR15" s="657"/>
      <c r="TWS15" s="657"/>
      <c r="TWT15" s="657"/>
      <c r="TWU15" s="659"/>
      <c r="TWX15" s="657"/>
      <c r="TWY15" s="657"/>
      <c r="TWZ15" s="657"/>
      <c r="TXA15" s="657"/>
      <c r="TXB15" s="657"/>
      <c r="TXC15" s="657"/>
      <c r="TXD15" s="659"/>
      <c r="TXG15" s="657"/>
      <c r="TXH15" s="657"/>
      <c r="TXI15" s="657"/>
      <c r="TXJ15" s="657"/>
      <c r="TXK15" s="657"/>
      <c r="TXL15" s="657"/>
      <c r="TXM15" s="659"/>
      <c r="TXP15" s="657"/>
      <c r="TXQ15" s="657"/>
      <c r="TXR15" s="657"/>
      <c r="TXS15" s="657"/>
      <c r="TXT15" s="657"/>
      <c r="TXU15" s="657"/>
      <c r="TXV15" s="659"/>
      <c r="TXY15" s="657"/>
      <c r="TXZ15" s="657"/>
      <c r="TYA15" s="657"/>
      <c r="TYB15" s="657"/>
      <c r="TYC15" s="657"/>
      <c r="TYD15" s="657"/>
      <c r="TYE15" s="659"/>
      <c r="TYH15" s="657"/>
      <c r="TYI15" s="657"/>
      <c r="TYJ15" s="657"/>
      <c r="TYK15" s="657"/>
      <c r="TYL15" s="657"/>
      <c r="TYM15" s="657"/>
      <c r="TYN15" s="659"/>
      <c r="TYQ15" s="657"/>
      <c r="TYR15" s="657"/>
      <c r="TYS15" s="657"/>
      <c r="TYT15" s="657"/>
      <c r="TYU15" s="657"/>
      <c r="TYV15" s="657"/>
      <c r="TYW15" s="659"/>
      <c r="TYZ15" s="657"/>
      <c r="TZA15" s="657"/>
      <c r="TZB15" s="657"/>
      <c r="TZC15" s="657"/>
      <c r="TZD15" s="657"/>
      <c r="TZE15" s="657"/>
      <c r="TZF15" s="659"/>
      <c r="TZI15" s="657"/>
      <c r="TZJ15" s="657"/>
      <c r="TZK15" s="657"/>
      <c r="TZL15" s="657"/>
      <c r="TZM15" s="657"/>
      <c r="TZN15" s="657"/>
      <c r="TZO15" s="659"/>
      <c r="TZR15" s="657"/>
      <c r="TZS15" s="657"/>
      <c r="TZT15" s="657"/>
      <c r="TZU15" s="657"/>
      <c r="TZV15" s="657"/>
      <c r="TZW15" s="657"/>
      <c r="TZX15" s="659"/>
      <c r="UAA15" s="657"/>
      <c r="UAB15" s="657"/>
      <c r="UAC15" s="657"/>
      <c r="UAD15" s="657"/>
      <c r="UAE15" s="657"/>
      <c r="UAF15" s="657"/>
      <c r="UAG15" s="659"/>
      <c r="UAJ15" s="657"/>
      <c r="UAK15" s="657"/>
      <c r="UAL15" s="657"/>
      <c r="UAM15" s="657"/>
      <c r="UAN15" s="657"/>
      <c r="UAO15" s="657"/>
      <c r="UAP15" s="659"/>
      <c r="UAS15" s="657"/>
      <c r="UAT15" s="657"/>
      <c r="UAU15" s="657"/>
      <c r="UAV15" s="657"/>
      <c r="UAW15" s="657"/>
      <c r="UAX15" s="657"/>
      <c r="UAY15" s="659"/>
      <c r="UBB15" s="657"/>
      <c r="UBC15" s="657"/>
      <c r="UBD15" s="657"/>
      <c r="UBE15" s="657"/>
      <c r="UBF15" s="657"/>
      <c r="UBG15" s="657"/>
      <c r="UBH15" s="659"/>
      <c r="UBK15" s="657"/>
      <c r="UBL15" s="657"/>
      <c r="UBM15" s="657"/>
      <c r="UBN15" s="657"/>
      <c r="UBO15" s="657"/>
      <c r="UBP15" s="657"/>
      <c r="UBQ15" s="659"/>
      <c r="UBT15" s="657"/>
      <c r="UBU15" s="657"/>
      <c r="UBV15" s="657"/>
      <c r="UBW15" s="657"/>
      <c r="UBX15" s="657"/>
      <c r="UBY15" s="657"/>
      <c r="UBZ15" s="659"/>
      <c r="UCC15" s="657"/>
      <c r="UCD15" s="657"/>
      <c r="UCE15" s="657"/>
      <c r="UCF15" s="657"/>
      <c r="UCG15" s="657"/>
      <c r="UCH15" s="657"/>
      <c r="UCI15" s="659"/>
      <c r="UCL15" s="657"/>
      <c r="UCM15" s="657"/>
      <c r="UCN15" s="657"/>
      <c r="UCO15" s="657"/>
      <c r="UCP15" s="657"/>
      <c r="UCQ15" s="657"/>
      <c r="UCR15" s="659"/>
      <c r="UCU15" s="657"/>
      <c r="UCV15" s="657"/>
      <c r="UCW15" s="657"/>
      <c r="UCX15" s="657"/>
      <c r="UCY15" s="657"/>
      <c r="UCZ15" s="657"/>
      <c r="UDA15" s="659"/>
      <c r="UDD15" s="657"/>
      <c r="UDE15" s="657"/>
      <c r="UDF15" s="657"/>
      <c r="UDG15" s="657"/>
      <c r="UDH15" s="657"/>
      <c r="UDI15" s="657"/>
      <c r="UDJ15" s="659"/>
      <c r="UDM15" s="657"/>
      <c r="UDN15" s="657"/>
      <c r="UDO15" s="657"/>
      <c r="UDP15" s="657"/>
      <c r="UDQ15" s="657"/>
      <c r="UDR15" s="657"/>
      <c r="UDS15" s="659"/>
      <c r="UDV15" s="657"/>
      <c r="UDW15" s="657"/>
      <c r="UDX15" s="657"/>
      <c r="UDY15" s="657"/>
      <c r="UDZ15" s="657"/>
      <c r="UEA15" s="657"/>
      <c r="UEB15" s="659"/>
      <c r="UEE15" s="657"/>
      <c r="UEF15" s="657"/>
      <c r="UEG15" s="657"/>
      <c r="UEH15" s="657"/>
      <c r="UEI15" s="657"/>
      <c r="UEJ15" s="657"/>
      <c r="UEK15" s="659"/>
      <c r="UEN15" s="657"/>
      <c r="UEO15" s="657"/>
      <c r="UEP15" s="657"/>
      <c r="UEQ15" s="657"/>
      <c r="UER15" s="657"/>
      <c r="UES15" s="657"/>
      <c r="UET15" s="659"/>
      <c r="UEW15" s="657"/>
      <c r="UEX15" s="657"/>
      <c r="UEY15" s="657"/>
      <c r="UEZ15" s="657"/>
      <c r="UFA15" s="657"/>
      <c r="UFB15" s="657"/>
      <c r="UFC15" s="659"/>
      <c r="UFF15" s="657"/>
      <c r="UFG15" s="657"/>
      <c r="UFH15" s="657"/>
      <c r="UFI15" s="657"/>
      <c r="UFJ15" s="657"/>
      <c r="UFK15" s="657"/>
      <c r="UFL15" s="659"/>
      <c r="UFO15" s="657"/>
      <c r="UFP15" s="657"/>
      <c r="UFQ15" s="657"/>
      <c r="UFR15" s="657"/>
      <c r="UFS15" s="657"/>
      <c r="UFT15" s="657"/>
      <c r="UFU15" s="659"/>
      <c r="UFX15" s="657"/>
      <c r="UFY15" s="657"/>
      <c r="UFZ15" s="657"/>
      <c r="UGA15" s="657"/>
      <c r="UGB15" s="657"/>
      <c r="UGC15" s="657"/>
      <c r="UGD15" s="659"/>
      <c r="UGG15" s="657"/>
      <c r="UGH15" s="657"/>
      <c r="UGI15" s="657"/>
      <c r="UGJ15" s="657"/>
      <c r="UGK15" s="657"/>
      <c r="UGL15" s="657"/>
      <c r="UGM15" s="659"/>
      <c r="UGP15" s="657"/>
      <c r="UGQ15" s="657"/>
      <c r="UGR15" s="657"/>
      <c r="UGS15" s="657"/>
      <c r="UGT15" s="657"/>
      <c r="UGU15" s="657"/>
      <c r="UGV15" s="659"/>
      <c r="UGY15" s="657"/>
      <c r="UGZ15" s="657"/>
      <c r="UHA15" s="657"/>
      <c r="UHB15" s="657"/>
      <c r="UHC15" s="657"/>
      <c r="UHD15" s="657"/>
      <c r="UHE15" s="659"/>
      <c r="UHH15" s="657"/>
      <c r="UHI15" s="657"/>
      <c r="UHJ15" s="657"/>
      <c r="UHK15" s="657"/>
      <c r="UHL15" s="657"/>
      <c r="UHM15" s="657"/>
      <c r="UHN15" s="659"/>
      <c r="UHQ15" s="657"/>
      <c r="UHR15" s="657"/>
      <c r="UHS15" s="657"/>
      <c r="UHT15" s="657"/>
      <c r="UHU15" s="657"/>
      <c r="UHV15" s="657"/>
      <c r="UHW15" s="659"/>
      <c r="UHZ15" s="657"/>
      <c r="UIA15" s="657"/>
      <c r="UIB15" s="657"/>
      <c r="UIC15" s="657"/>
      <c r="UID15" s="657"/>
      <c r="UIE15" s="657"/>
      <c r="UIF15" s="659"/>
      <c r="UII15" s="657"/>
      <c r="UIJ15" s="657"/>
      <c r="UIK15" s="657"/>
      <c r="UIL15" s="657"/>
      <c r="UIM15" s="657"/>
      <c r="UIN15" s="657"/>
      <c r="UIO15" s="659"/>
      <c r="UIR15" s="657"/>
      <c r="UIS15" s="657"/>
      <c r="UIT15" s="657"/>
      <c r="UIU15" s="657"/>
      <c r="UIV15" s="657"/>
      <c r="UIW15" s="657"/>
      <c r="UIX15" s="659"/>
      <c r="UJA15" s="657"/>
      <c r="UJB15" s="657"/>
      <c r="UJC15" s="657"/>
      <c r="UJD15" s="657"/>
      <c r="UJE15" s="657"/>
      <c r="UJF15" s="657"/>
      <c r="UJG15" s="659"/>
      <c r="UJJ15" s="657"/>
      <c r="UJK15" s="657"/>
      <c r="UJL15" s="657"/>
      <c r="UJM15" s="657"/>
      <c r="UJN15" s="657"/>
      <c r="UJO15" s="657"/>
      <c r="UJP15" s="659"/>
      <c r="UJS15" s="657"/>
      <c r="UJT15" s="657"/>
      <c r="UJU15" s="657"/>
      <c r="UJV15" s="657"/>
      <c r="UJW15" s="657"/>
      <c r="UJX15" s="657"/>
      <c r="UJY15" s="659"/>
      <c r="UKB15" s="657"/>
      <c r="UKC15" s="657"/>
      <c r="UKD15" s="657"/>
      <c r="UKE15" s="657"/>
      <c r="UKF15" s="657"/>
      <c r="UKG15" s="657"/>
      <c r="UKH15" s="659"/>
      <c r="UKK15" s="657"/>
      <c r="UKL15" s="657"/>
      <c r="UKM15" s="657"/>
      <c r="UKN15" s="657"/>
      <c r="UKO15" s="657"/>
      <c r="UKP15" s="657"/>
      <c r="UKQ15" s="659"/>
      <c r="UKT15" s="657"/>
      <c r="UKU15" s="657"/>
      <c r="UKV15" s="657"/>
      <c r="UKW15" s="657"/>
      <c r="UKX15" s="657"/>
      <c r="UKY15" s="657"/>
      <c r="UKZ15" s="659"/>
      <c r="ULC15" s="657"/>
      <c r="ULD15" s="657"/>
      <c r="ULE15" s="657"/>
      <c r="ULF15" s="657"/>
      <c r="ULG15" s="657"/>
      <c r="ULH15" s="657"/>
      <c r="ULI15" s="659"/>
      <c r="ULL15" s="657"/>
      <c r="ULM15" s="657"/>
      <c r="ULN15" s="657"/>
      <c r="ULO15" s="657"/>
      <c r="ULP15" s="657"/>
      <c r="ULQ15" s="657"/>
      <c r="ULR15" s="659"/>
      <c r="ULU15" s="657"/>
      <c r="ULV15" s="657"/>
      <c r="ULW15" s="657"/>
      <c r="ULX15" s="657"/>
      <c r="ULY15" s="657"/>
      <c r="ULZ15" s="657"/>
      <c r="UMA15" s="659"/>
      <c r="UMD15" s="657"/>
      <c r="UME15" s="657"/>
      <c r="UMF15" s="657"/>
      <c r="UMG15" s="657"/>
      <c r="UMH15" s="657"/>
      <c r="UMI15" s="657"/>
      <c r="UMJ15" s="659"/>
      <c r="UMM15" s="657"/>
      <c r="UMN15" s="657"/>
      <c r="UMO15" s="657"/>
      <c r="UMP15" s="657"/>
      <c r="UMQ15" s="657"/>
      <c r="UMR15" s="657"/>
      <c r="UMS15" s="659"/>
      <c r="UMV15" s="657"/>
      <c r="UMW15" s="657"/>
      <c r="UMX15" s="657"/>
      <c r="UMY15" s="657"/>
      <c r="UMZ15" s="657"/>
      <c r="UNA15" s="657"/>
      <c r="UNB15" s="659"/>
      <c r="UNE15" s="657"/>
      <c r="UNF15" s="657"/>
      <c r="UNG15" s="657"/>
      <c r="UNH15" s="657"/>
      <c r="UNI15" s="657"/>
      <c r="UNJ15" s="657"/>
      <c r="UNK15" s="659"/>
      <c r="UNN15" s="657"/>
      <c r="UNO15" s="657"/>
      <c r="UNP15" s="657"/>
      <c r="UNQ15" s="657"/>
      <c r="UNR15" s="657"/>
      <c r="UNS15" s="657"/>
      <c r="UNT15" s="659"/>
      <c r="UNW15" s="657"/>
      <c r="UNX15" s="657"/>
      <c r="UNY15" s="657"/>
      <c r="UNZ15" s="657"/>
      <c r="UOA15" s="657"/>
      <c r="UOB15" s="657"/>
      <c r="UOC15" s="659"/>
      <c r="UOF15" s="657"/>
      <c r="UOG15" s="657"/>
      <c r="UOH15" s="657"/>
      <c r="UOI15" s="657"/>
      <c r="UOJ15" s="657"/>
      <c r="UOK15" s="657"/>
      <c r="UOL15" s="659"/>
      <c r="UOO15" s="657"/>
      <c r="UOP15" s="657"/>
      <c r="UOQ15" s="657"/>
      <c r="UOR15" s="657"/>
      <c r="UOS15" s="657"/>
      <c r="UOT15" s="657"/>
      <c r="UOU15" s="659"/>
      <c r="UOX15" s="657"/>
      <c r="UOY15" s="657"/>
      <c r="UOZ15" s="657"/>
      <c r="UPA15" s="657"/>
      <c r="UPB15" s="657"/>
      <c r="UPC15" s="657"/>
      <c r="UPD15" s="659"/>
      <c r="UPG15" s="657"/>
      <c r="UPH15" s="657"/>
      <c r="UPI15" s="657"/>
      <c r="UPJ15" s="657"/>
      <c r="UPK15" s="657"/>
      <c r="UPL15" s="657"/>
      <c r="UPM15" s="659"/>
      <c r="UPP15" s="657"/>
      <c r="UPQ15" s="657"/>
      <c r="UPR15" s="657"/>
      <c r="UPS15" s="657"/>
      <c r="UPT15" s="657"/>
      <c r="UPU15" s="657"/>
      <c r="UPV15" s="659"/>
      <c r="UPY15" s="657"/>
      <c r="UPZ15" s="657"/>
      <c r="UQA15" s="657"/>
      <c r="UQB15" s="657"/>
      <c r="UQC15" s="657"/>
      <c r="UQD15" s="657"/>
      <c r="UQE15" s="659"/>
      <c r="UQH15" s="657"/>
      <c r="UQI15" s="657"/>
      <c r="UQJ15" s="657"/>
      <c r="UQK15" s="657"/>
      <c r="UQL15" s="657"/>
      <c r="UQM15" s="657"/>
      <c r="UQN15" s="659"/>
      <c r="UQQ15" s="657"/>
      <c r="UQR15" s="657"/>
      <c r="UQS15" s="657"/>
      <c r="UQT15" s="657"/>
      <c r="UQU15" s="657"/>
      <c r="UQV15" s="657"/>
      <c r="UQW15" s="659"/>
      <c r="UQZ15" s="657"/>
      <c r="URA15" s="657"/>
      <c r="URB15" s="657"/>
      <c r="URC15" s="657"/>
      <c r="URD15" s="657"/>
      <c r="URE15" s="657"/>
      <c r="URF15" s="659"/>
      <c r="URI15" s="657"/>
      <c r="URJ15" s="657"/>
      <c r="URK15" s="657"/>
      <c r="URL15" s="657"/>
      <c r="URM15" s="657"/>
      <c r="URN15" s="657"/>
      <c r="URO15" s="659"/>
      <c r="URR15" s="657"/>
      <c r="URS15" s="657"/>
      <c r="URT15" s="657"/>
      <c r="URU15" s="657"/>
      <c r="URV15" s="657"/>
      <c r="URW15" s="657"/>
      <c r="URX15" s="659"/>
      <c r="USA15" s="657"/>
      <c r="USB15" s="657"/>
      <c r="USC15" s="657"/>
      <c r="USD15" s="657"/>
      <c r="USE15" s="657"/>
      <c r="USF15" s="657"/>
      <c r="USG15" s="659"/>
      <c r="USJ15" s="657"/>
      <c r="USK15" s="657"/>
      <c r="USL15" s="657"/>
      <c r="USM15" s="657"/>
      <c r="USN15" s="657"/>
      <c r="USO15" s="657"/>
      <c r="USP15" s="659"/>
      <c r="USS15" s="657"/>
      <c r="UST15" s="657"/>
      <c r="USU15" s="657"/>
      <c r="USV15" s="657"/>
      <c r="USW15" s="657"/>
      <c r="USX15" s="657"/>
      <c r="USY15" s="659"/>
      <c r="UTB15" s="657"/>
      <c r="UTC15" s="657"/>
      <c r="UTD15" s="657"/>
      <c r="UTE15" s="657"/>
      <c r="UTF15" s="657"/>
      <c r="UTG15" s="657"/>
      <c r="UTH15" s="659"/>
      <c r="UTK15" s="657"/>
      <c r="UTL15" s="657"/>
      <c r="UTM15" s="657"/>
      <c r="UTN15" s="657"/>
      <c r="UTO15" s="657"/>
      <c r="UTP15" s="657"/>
      <c r="UTQ15" s="659"/>
      <c r="UTT15" s="657"/>
      <c r="UTU15" s="657"/>
      <c r="UTV15" s="657"/>
      <c r="UTW15" s="657"/>
      <c r="UTX15" s="657"/>
      <c r="UTY15" s="657"/>
      <c r="UTZ15" s="659"/>
      <c r="UUC15" s="657"/>
      <c r="UUD15" s="657"/>
      <c r="UUE15" s="657"/>
      <c r="UUF15" s="657"/>
      <c r="UUG15" s="657"/>
      <c r="UUH15" s="657"/>
      <c r="UUI15" s="659"/>
      <c r="UUL15" s="657"/>
      <c r="UUM15" s="657"/>
      <c r="UUN15" s="657"/>
      <c r="UUO15" s="657"/>
      <c r="UUP15" s="657"/>
      <c r="UUQ15" s="657"/>
      <c r="UUR15" s="659"/>
      <c r="UUU15" s="657"/>
      <c r="UUV15" s="657"/>
      <c r="UUW15" s="657"/>
      <c r="UUX15" s="657"/>
      <c r="UUY15" s="657"/>
      <c r="UUZ15" s="657"/>
      <c r="UVA15" s="659"/>
      <c r="UVD15" s="657"/>
      <c r="UVE15" s="657"/>
      <c r="UVF15" s="657"/>
      <c r="UVG15" s="657"/>
      <c r="UVH15" s="657"/>
      <c r="UVI15" s="657"/>
      <c r="UVJ15" s="659"/>
      <c r="UVM15" s="657"/>
      <c r="UVN15" s="657"/>
      <c r="UVO15" s="657"/>
      <c r="UVP15" s="657"/>
      <c r="UVQ15" s="657"/>
      <c r="UVR15" s="657"/>
      <c r="UVS15" s="659"/>
      <c r="UVV15" s="657"/>
      <c r="UVW15" s="657"/>
      <c r="UVX15" s="657"/>
      <c r="UVY15" s="657"/>
      <c r="UVZ15" s="657"/>
      <c r="UWA15" s="657"/>
      <c r="UWB15" s="659"/>
      <c r="UWE15" s="657"/>
      <c r="UWF15" s="657"/>
      <c r="UWG15" s="657"/>
      <c r="UWH15" s="657"/>
      <c r="UWI15" s="657"/>
      <c r="UWJ15" s="657"/>
      <c r="UWK15" s="659"/>
      <c r="UWN15" s="657"/>
      <c r="UWO15" s="657"/>
      <c r="UWP15" s="657"/>
      <c r="UWQ15" s="657"/>
      <c r="UWR15" s="657"/>
      <c r="UWS15" s="657"/>
      <c r="UWT15" s="659"/>
      <c r="UWW15" s="657"/>
      <c r="UWX15" s="657"/>
      <c r="UWY15" s="657"/>
      <c r="UWZ15" s="657"/>
      <c r="UXA15" s="657"/>
      <c r="UXB15" s="657"/>
      <c r="UXC15" s="659"/>
      <c r="UXF15" s="657"/>
      <c r="UXG15" s="657"/>
      <c r="UXH15" s="657"/>
      <c r="UXI15" s="657"/>
      <c r="UXJ15" s="657"/>
      <c r="UXK15" s="657"/>
      <c r="UXL15" s="659"/>
      <c r="UXO15" s="657"/>
      <c r="UXP15" s="657"/>
      <c r="UXQ15" s="657"/>
      <c r="UXR15" s="657"/>
      <c r="UXS15" s="657"/>
      <c r="UXT15" s="657"/>
      <c r="UXU15" s="659"/>
      <c r="UXX15" s="657"/>
      <c r="UXY15" s="657"/>
      <c r="UXZ15" s="657"/>
      <c r="UYA15" s="657"/>
      <c r="UYB15" s="657"/>
      <c r="UYC15" s="657"/>
      <c r="UYD15" s="659"/>
      <c r="UYG15" s="657"/>
      <c r="UYH15" s="657"/>
      <c r="UYI15" s="657"/>
      <c r="UYJ15" s="657"/>
      <c r="UYK15" s="657"/>
      <c r="UYL15" s="657"/>
      <c r="UYM15" s="659"/>
      <c r="UYP15" s="657"/>
      <c r="UYQ15" s="657"/>
      <c r="UYR15" s="657"/>
      <c r="UYS15" s="657"/>
      <c r="UYT15" s="657"/>
      <c r="UYU15" s="657"/>
      <c r="UYV15" s="659"/>
      <c r="UYY15" s="657"/>
      <c r="UYZ15" s="657"/>
      <c r="UZA15" s="657"/>
      <c r="UZB15" s="657"/>
      <c r="UZC15" s="657"/>
      <c r="UZD15" s="657"/>
      <c r="UZE15" s="659"/>
      <c r="UZH15" s="657"/>
      <c r="UZI15" s="657"/>
      <c r="UZJ15" s="657"/>
      <c r="UZK15" s="657"/>
      <c r="UZL15" s="657"/>
      <c r="UZM15" s="657"/>
      <c r="UZN15" s="659"/>
      <c r="UZQ15" s="657"/>
      <c r="UZR15" s="657"/>
      <c r="UZS15" s="657"/>
      <c r="UZT15" s="657"/>
      <c r="UZU15" s="657"/>
      <c r="UZV15" s="657"/>
      <c r="UZW15" s="659"/>
      <c r="UZZ15" s="657"/>
      <c r="VAA15" s="657"/>
      <c r="VAB15" s="657"/>
      <c r="VAC15" s="657"/>
      <c r="VAD15" s="657"/>
      <c r="VAE15" s="657"/>
      <c r="VAF15" s="659"/>
      <c r="VAI15" s="657"/>
      <c r="VAJ15" s="657"/>
      <c r="VAK15" s="657"/>
      <c r="VAL15" s="657"/>
      <c r="VAM15" s="657"/>
      <c r="VAN15" s="657"/>
      <c r="VAO15" s="659"/>
      <c r="VAR15" s="657"/>
      <c r="VAS15" s="657"/>
      <c r="VAT15" s="657"/>
      <c r="VAU15" s="657"/>
      <c r="VAV15" s="657"/>
      <c r="VAW15" s="657"/>
      <c r="VAX15" s="659"/>
      <c r="VBA15" s="657"/>
      <c r="VBB15" s="657"/>
      <c r="VBC15" s="657"/>
      <c r="VBD15" s="657"/>
      <c r="VBE15" s="657"/>
      <c r="VBF15" s="657"/>
      <c r="VBG15" s="659"/>
      <c r="VBJ15" s="657"/>
      <c r="VBK15" s="657"/>
      <c r="VBL15" s="657"/>
      <c r="VBM15" s="657"/>
      <c r="VBN15" s="657"/>
      <c r="VBO15" s="657"/>
      <c r="VBP15" s="659"/>
      <c r="VBS15" s="657"/>
      <c r="VBT15" s="657"/>
      <c r="VBU15" s="657"/>
      <c r="VBV15" s="657"/>
      <c r="VBW15" s="657"/>
      <c r="VBX15" s="657"/>
      <c r="VBY15" s="659"/>
      <c r="VCB15" s="657"/>
      <c r="VCC15" s="657"/>
      <c r="VCD15" s="657"/>
      <c r="VCE15" s="657"/>
      <c r="VCF15" s="657"/>
      <c r="VCG15" s="657"/>
      <c r="VCH15" s="659"/>
      <c r="VCK15" s="657"/>
      <c r="VCL15" s="657"/>
      <c r="VCM15" s="657"/>
      <c r="VCN15" s="657"/>
      <c r="VCO15" s="657"/>
      <c r="VCP15" s="657"/>
      <c r="VCQ15" s="659"/>
      <c r="VCT15" s="657"/>
      <c r="VCU15" s="657"/>
      <c r="VCV15" s="657"/>
      <c r="VCW15" s="657"/>
      <c r="VCX15" s="657"/>
      <c r="VCY15" s="657"/>
      <c r="VCZ15" s="659"/>
      <c r="VDC15" s="657"/>
      <c r="VDD15" s="657"/>
      <c r="VDE15" s="657"/>
      <c r="VDF15" s="657"/>
      <c r="VDG15" s="657"/>
      <c r="VDH15" s="657"/>
      <c r="VDI15" s="659"/>
      <c r="VDL15" s="657"/>
      <c r="VDM15" s="657"/>
      <c r="VDN15" s="657"/>
      <c r="VDO15" s="657"/>
      <c r="VDP15" s="657"/>
      <c r="VDQ15" s="657"/>
      <c r="VDR15" s="659"/>
      <c r="VDU15" s="657"/>
      <c r="VDV15" s="657"/>
      <c r="VDW15" s="657"/>
      <c r="VDX15" s="657"/>
      <c r="VDY15" s="657"/>
      <c r="VDZ15" s="657"/>
      <c r="VEA15" s="659"/>
      <c r="VED15" s="657"/>
      <c r="VEE15" s="657"/>
      <c r="VEF15" s="657"/>
      <c r="VEG15" s="657"/>
      <c r="VEH15" s="657"/>
      <c r="VEI15" s="657"/>
      <c r="VEJ15" s="659"/>
      <c r="VEM15" s="657"/>
      <c r="VEN15" s="657"/>
      <c r="VEO15" s="657"/>
      <c r="VEP15" s="657"/>
      <c r="VEQ15" s="657"/>
      <c r="VER15" s="657"/>
      <c r="VES15" s="659"/>
      <c r="VEV15" s="657"/>
      <c r="VEW15" s="657"/>
      <c r="VEX15" s="657"/>
      <c r="VEY15" s="657"/>
      <c r="VEZ15" s="657"/>
      <c r="VFA15" s="657"/>
      <c r="VFB15" s="659"/>
      <c r="VFE15" s="657"/>
      <c r="VFF15" s="657"/>
      <c r="VFG15" s="657"/>
      <c r="VFH15" s="657"/>
      <c r="VFI15" s="657"/>
      <c r="VFJ15" s="657"/>
      <c r="VFK15" s="659"/>
      <c r="VFN15" s="657"/>
      <c r="VFO15" s="657"/>
      <c r="VFP15" s="657"/>
      <c r="VFQ15" s="657"/>
      <c r="VFR15" s="657"/>
      <c r="VFS15" s="657"/>
      <c r="VFT15" s="659"/>
      <c r="VFW15" s="657"/>
      <c r="VFX15" s="657"/>
      <c r="VFY15" s="657"/>
      <c r="VFZ15" s="657"/>
      <c r="VGA15" s="657"/>
      <c r="VGB15" s="657"/>
      <c r="VGC15" s="659"/>
      <c r="VGF15" s="657"/>
      <c r="VGG15" s="657"/>
      <c r="VGH15" s="657"/>
      <c r="VGI15" s="657"/>
      <c r="VGJ15" s="657"/>
      <c r="VGK15" s="657"/>
      <c r="VGL15" s="659"/>
      <c r="VGO15" s="657"/>
      <c r="VGP15" s="657"/>
      <c r="VGQ15" s="657"/>
      <c r="VGR15" s="657"/>
      <c r="VGS15" s="657"/>
      <c r="VGT15" s="657"/>
      <c r="VGU15" s="659"/>
      <c r="VGX15" s="657"/>
      <c r="VGY15" s="657"/>
      <c r="VGZ15" s="657"/>
      <c r="VHA15" s="657"/>
      <c r="VHB15" s="657"/>
      <c r="VHC15" s="657"/>
      <c r="VHD15" s="659"/>
      <c r="VHG15" s="657"/>
      <c r="VHH15" s="657"/>
      <c r="VHI15" s="657"/>
      <c r="VHJ15" s="657"/>
      <c r="VHK15" s="657"/>
      <c r="VHL15" s="657"/>
      <c r="VHM15" s="659"/>
      <c r="VHP15" s="657"/>
      <c r="VHQ15" s="657"/>
      <c r="VHR15" s="657"/>
      <c r="VHS15" s="657"/>
      <c r="VHT15" s="657"/>
      <c r="VHU15" s="657"/>
      <c r="VHV15" s="659"/>
      <c r="VHY15" s="657"/>
      <c r="VHZ15" s="657"/>
      <c r="VIA15" s="657"/>
      <c r="VIB15" s="657"/>
      <c r="VIC15" s="657"/>
      <c r="VID15" s="657"/>
      <c r="VIE15" s="659"/>
      <c r="VIH15" s="657"/>
      <c r="VII15" s="657"/>
      <c r="VIJ15" s="657"/>
      <c r="VIK15" s="657"/>
      <c r="VIL15" s="657"/>
      <c r="VIM15" s="657"/>
      <c r="VIN15" s="659"/>
      <c r="VIQ15" s="657"/>
      <c r="VIR15" s="657"/>
      <c r="VIS15" s="657"/>
      <c r="VIT15" s="657"/>
      <c r="VIU15" s="657"/>
      <c r="VIV15" s="657"/>
      <c r="VIW15" s="659"/>
      <c r="VIZ15" s="657"/>
      <c r="VJA15" s="657"/>
      <c r="VJB15" s="657"/>
      <c r="VJC15" s="657"/>
      <c r="VJD15" s="657"/>
      <c r="VJE15" s="657"/>
      <c r="VJF15" s="659"/>
      <c r="VJI15" s="657"/>
      <c r="VJJ15" s="657"/>
      <c r="VJK15" s="657"/>
      <c r="VJL15" s="657"/>
      <c r="VJM15" s="657"/>
      <c r="VJN15" s="657"/>
      <c r="VJO15" s="659"/>
      <c r="VJR15" s="657"/>
      <c r="VJS15" s="657"/>
      <c r="VJT15" s="657"/>
      <c r="VJU15" s="657"/>
      <c r="VJV15" s="657"/>
      <c r="VJW15" s="657"/>
      <c r="VJX15" s="659"/>
      <c r="VKA15" s="657"/>
      <c r="VKB15" s="657"/>
      <c r="VKC15" s="657"/>
      <c r="VKD15" s="657"/>
      <c r="VKE15" s="657"/>
      <c r="VKF15" s="657"/>
      <c r="VKG15" s="659"/>
      <c r="VKJ15" s="657"/>
      <c r="VKK15" s="657"/>
      <c r="VKL15" s="657"/>
      <c r="VKM15" s="657"/>
      <c r="VKN15" s="657"/>
      <c r="VKO15" s="657"/>
      <c r="VKP15" s="659"/>
      <c r="VKS15" s="657"/>
      <c r="VKT15" s="657"/>
      <c r="VKU15" s="657"/>
      <c r="VKV15" s="657"/>
      <c r="VKW15" s="657"/>
      <c r="VKX15" s="657"/>
      <c r="VKY15" s="659"/>
      <c r="VLB15" s="657"/>
      <c r="VLC15" s="657"/>
      <c r="VLD15" s="657"/>
      <c r="VLE15" s="657"/>
      <c r="VLF15" s="657"/>
      <c r="VLG15" s="657"/>
      <c r="VLH15" s="659"/>
      <c r="VLK15" s="657"/>
      <c r="VLL15" s="657"/>
      <c r="VLM15" s="657"/>
      <c r="VLN15" s="657"/>
      <c r="VLO15" s="657"/>
      <c r="VLP15" s="657"/>
      <c r="VLQ15" s="659"/>
      <c r="VLT15" s="657"/>
      <c r="VLU15" s="657"/>
      <c r="VLV15" s="657"/>
      <c r="VLW15" s="657"/>
      <c r="VLX15" s="657"/>
      <c r="VLY15" s="657"/>
      <c r="VLZ15" s="659"/>
      <c r="VMC15" s="657"/>
      <c r="VMD15" s="657"/>
      <c r="VME15" s="657"/>
      <c r="VMF15" s="657"/>
      <c r="VMG15" s="657"/>
      <c r="VMH15" s="657"/>
      <c r="VMI15" s="659"/>
      <c r="VML15" s="657"/>
      <c r="VMM15" s="657"/>
      <c r="VMN15" s="657"/>
      <c r="VMO15" s="657"/>
      <c r="VMP15" s="657"/>
      <c r="VMQ15" s="657"/>
      <c r="VMR15" s="659"/>
      <c r="VMU15" s="657"/>
      <c r="VMV15" s="657"/>
      <c r="VMW15" s="657"/>
      <c r="VMX15" s="657"/>
      <c r="VMY15" s="657"/>
      <c r="VMZ15" s="657"/>
      <c r="VNA15" s="659"/>
      <c r="VND15" s="657"/>
      <c r="VNE15" s="657"/>
      <c r="VNF15" s="657"/>
      <c r="VNG15" s="657"/>
      <c r="VNH15" s="657"/>
      <c r="VNI15" s="657"/>
      <c r="VNJ15" s="659"/>
      <c r="VNM15" s="657"/>
      <c r="VNN15" s="657"/>
      <c r="VNO15" s="657"/>
      <c r="VNP15" s="657"/>
      <c r="VNQ15" s="657"/>
      <c r="VNR15" s="657"/>
      <c r="VNS15" s="659"/>
      <c r="VNV15" s="657"/>
      <c r="VNW15" s="657"/>
      <c r="VNX15" s="657"/>
      <c r="VNY15" s="657"/>
      <c r="VNZ15" s="657"/>
      <c r="VOA15" s="657"/>
      <c r="VOB15" s="659"/>
      <c r="VOE15" s="657"/>
      <c r="VOF15" s="657"/>
      <c r="VOG15" s="657"/>
      <c r="VOH15" s="657"/>
      <c r="VOI15" s="657"/>
      <c r="VOJ15" s="657"/>
      <c r="VOK15" s="659"/>
      <c r="VON15" s="657"/>
      <c r="VOO15" s="657"/>
      <c r="VOP15" s="657"/>
      <c r="VOQ15" s="657"/>
      <c r="VOR15" s="657"/>
      <c r="VOS15" s="657"/>
      <c r="VOT15" s="659"/>
      <c r="VOW15" s="657"/>
      <c r="VOX15" s="657"/>
      <c r="VOY15" s="657"/>
      <c r="VOZ15" s="657"/>
      <c r="VPA15" s="657"/>
      <c r="VPB15" s="657"/>
      <c r="VPC15" s="659"/>
      <c r="VPF15" s="657"/>
      <c r="VPG15" s="657"/>
      <c r="VPH15" s="657"/>
      <c r="VPI15" s="657"/>
      <c r="VPJ15" s="657"/>
      <c r="VPK15" s="657"/>
      <c r="VPL15" s="659"/>
      <c r="VPO15" s="657"/>
      <c r="VPP15" s="657"/>
      <c r="VPQ15" s="657"/>
      <c r="VPR15" s="657"/>
      <c r="VPS15" s="657"/>
      <c r="VPT15" s="657"/>
      <c r="VPU15" s="659"/>
      <c r="VPX15" s="657"/>
      <c r="VPY15" s="657"/>
      <c r="VPZ15" s="657"/>
      <c r="VQA15" s="657"/>
      <c r="VQB15" s="657"/>
      <c r="VQC15" s="657"/>
      <c r="VQD15" s="659"/>
      <c r="VQG15" s="657"/>
      <c r="VQH15" s="657"/>
      <c r="VQI15" s="657"/>
      <c r="VQJ15" s="657"/>
      <c r="VQK15" s="657"/>
      <c r="VQL15" s="657"/>
      <c r="VQM15" s="659"/>
      <c r="VQP15" s="657"/>
      <c r="VQQ15" s="657"/>
      <c r="VQR15" s="657"/>
      <c r="VQS15" s="657"/>
      <c r="VQT15" s="657"/>
      <c r="VQU15" s="657"/>
      <c r="VQV15" s="659"/>
      <c r="VQY15" s="657"/>
      <c r="VQZ15" s="657"/>
      <c r="VRA15" s="657"/>
      <c r="VRB15" s="657"/>
      <c r="VRC15" s="657"/>
      <c r="VRD15" s="657"/>
      <c r="VRE15" s="659"/>
      <c r="VRH15" s="657"/>
      <c r="VRI15" s="657"/>
      <c r="VRJ15" s="657"/>
      <c r="VRK15" s="657"/>
      <c r="VRL15" s="657"/>
      <c r="VRM15" s="657"/>
      <c r="VRN15" s="659"/>
      <c r="VRQ15" s="657"/>
      <c r="VRR15" s="657"/>
      <c r="VRS15" s="657"/>
      <c r="VRT15" s="657"/>
      <c r="VRU15" s="657"/>
      <c r="VRV15" s="657"/>
      <c r="VRW15" s="659"/>
      <c r="VRZ15" s="657"/>
      <c r="VSA15" s="657"/>
      <c r="VSB15" s="657"/>
      <c r="VSC15" s="657"/>
      <c r="VSD15" s="657"/>
      <c r="VSE15" s="657"/>
      <c r="VSF15" s="659"/>
      <c r="VSI15" s="657"/>
      <c r="VSJ15" s="657"/>
      <c r="VSK15" s="657"/>
      <c r="VSL15" s="657"/>
      <c r="VSM15" s="657"/>
      <c r="VSN15" s="657"/>
      <c r="VSO15" s="659"/>
      <c r="VSR15" s="657"/>
      <c r="VSS15" s="657"/>
      <c r="VST15" s="657"/>
      <c r="VSU15" s="657"/>
      <c r="VSV15" s="657"/>
      <c r="VSW15" s="657"/>
      <c r="VSX15" s="659"/>
      <c r="VTA15" s="657"/>
      <c r="VTB15" s="657"/>
      <c r="VTC15" s="657"/>
      <c r="VTD15" s="657"/>
      <c r="VTE15" s="657"/>
      <c r="VTF15" s="657"/>
      <c r="VTG15" s="659"/>
      <c r="VTJ15" s="657"/>
      <c r="VTK15" s="657"/>
      <c r="VTL15" s="657"/>
      <c r="VTM15" s="657"/>
      <c r="VTN15" s="657"/>
      <c r="VTO15" s="657"/>
      <c r="VTP15" s="659"/>
      <c r="VTS15" s="657"/>
      <c r="VTT15" s="657"/>
      <c r="VTU15" s="657"/>
      <c r="VTV15" s="657"/>
      <c r="VTW15" s="657"/>
      <c r="VTX15" s="657"/>
      <c r="VTY15" s="659"/>
      <c r="VUB15" s="657"/>
      <c r="VUC15" s="657"/>
      <c r="VUD15" s="657"/>
      <c r="VUE15" s="657"/>
      <c r="VUF15" s="657"/>
      <c r="VUG15" s="657"/>
      <c r="VUH15" s="659"/>
      <c r="VUK15" s="657"/>
      <c r="VUL15" s="657"/>
      <c r="VUM15" s="657"/>
      <c r="VUN15" s="657"/>
      <c r="VUO15" s="657"/>
      <c r="VUP15" s="657"/>
      <c r="VUQ15" s="659"/>
      <c r="VUT15" s="657"/>
      <c r="VUU15" s="657"/>
      <c r="VUV15" s="657"/>
      <c r="VUW15" s="657"/>
      <c r="VUX15" s="657"/>
      <c r="VUY15" s="657"/>
      <c r="VUZ15" s="659"/>
      <c r="VVC15" s="657"/>
      <c r="VVD15" s="657"/>
      <c r="VVE15" s="657"/>
      <c r="VVF15" s="657"/>
      <c r="VVG15" s="657"/>
      <c r="VVH15" s="657"/>
      <c r="VVI15" s="659"/>
      <c r="VVL15" s="657"/>
      <c r="VVM15" s="657"/>
      <c r="VVN15" s="657"/>
      <c r="VVO15" s="657"/>
      <c r="VVP15" s="657"/>
      <c r="VVQ15" s="657"/>
      <c r="VVR15" s="659"/>
      <c r="VVU15" s="657"/>
      <c r="VVV15" s="657"/>
      <c r="VVW15" s="657"/>
      <c r="VVX15" s="657"/>
      <c r="VVY15" s="657"/>
      <c r="VVZ15" s="657"/>
      <c r="VWA15" s="659"/>
      <c r="VWD15" s="657"/>
      <c r="VWE15" s="657"/>
      <c r="VWF15" s="657"/>
      <c r="VWG15" s="657"/>
      <c r="VWH15" s="657"/>
      <c r="VWI15" s="657"/>
      <c r="VWJ15" s="659"/>
      <c r="VWM15" s="657"/>
      <c r="VWN15" s="657"/>
      <c r="VWO15" s="657"/>
      <c r="VWP15" s="657"/>
      <c r="VWQ15" s="657"/>
      <c r="VWR15" s="657"/>
      <c r="VWS15" s="659"/>
      <c r="VWV15" s="657"/>
      <c r="VWW15" s="657"/>
      <c r="VWX15" s="657"/>
      <c r="VWY15" s="657"/>
      <c r="VWZ15" s="657"/>
      <c r="VXA15" s="657"/>
      <c r="VXB15" s="659"/>
      <c r="VXE15" s="657"/>
      <c r="VXF15" s="657"/>
      <c r="VXG15" s="657"/>
      <c r="VXH15" s="657"/>
      <c r="VXI15" s="657"/>
      <c r="VXJ15" s="657"/>
      <c r="VXK15" s="659"/>
      <c r="VXN15" s="657"/>
      <c r="VXO15" s="657"/>
      <c r="VXP15" s="657"/>
      <c r="VXQ15" s="657"/>
      <c r="VXR15" s="657"/>
      <c r="VXS15" s="657"/>
      <c r="VXT15" s="659"/>
      <c r="VXW15" s="657"/>
      <c r="VXX15" s="657"/>
      <c r="VXY15" s="657"/>
      <c r="VXZ15" s="657"/>
      <c r="VYA15" s="657"/>
      <c r="VYB15" s="657"/>
      <c r="VYC15" s="659"/>
      <c r="VYF15" s="657"/>
      <c r="VYG15" s="657"/>
      <c r="VYH15" s="657"/>
      <c r="VYI15" s="657"/>
      <c r="VYJ15" s="657"/>
      <c r="VYK15" s="657"/>
      <c r="VYL15" s="659"/>
      <c r="VYO15" s="657"/>
      <c r="VYP15" s="657"/>
      <c r="VYQ15" s="657"/>
      <c r="VYR15" s="657"/>
      <c r="VYS15" s="657"/>
      <c r="VYT15" s="657"/>
      <c r="VYU15" s="659"/>
      <c r="VYX15" s="657"/>
      <c r="VYY15" s="657"/>
      <c r="VYZ15" s="657"/>
      <c r="VZA15" s="657"/>
      <c r="VZB15" s="657"/>
      <c r="VZC15" s="657"/>
      <c r="VZD15" s="659"/>
      <c r="VZG15" s="657"/>
      <c r="VZH15" s="657"/>
      <c r="VZI15" s="657"/>
      <c r="VZJ15" s="657"/>
      <c r="VZK15" s="657"/>
      <c r="VZL15" s="657"/>
      <c r="VZM15" s="659"/>
      <c r="VZP15" s="657"/>
      <c r="VZQ15" s="657"/>
      <c r="VZR15" s="657"/>
      <c r="VZS15" s="657"/>
      <c r="VZT15" s="657"/>
      <c r="VZU15" s="657"/>
      <c r="VZV15" s="659"/>
      <c r="VZY15" s="657"/>
      <c r="VZZ15" s="657"/>
      <c r="WAA15" s="657"/>
      <c r="WAB15" s="657"/>
      <c r="WAC15" s="657"/>
      <c r="WAD15" s="657"/>
      <c r="WAE15" s="659"/>
      <c r="WAH15" s="657"/>
      <c r="WAI15" s="657"/>
      <c r="WAJ15" s="657"/>
      <c r="WAK15" s="657"/>
      <c r="WAL15" s="657"/>
      <c r="WAM15" s="657"/>
      <c r="WAN15" s="659"/>
      <c r="WAQ15" s="657"/>
      <c r="WAR15" s="657"/>
      <c r="WAS15" s="657"/>
      <c r="WAT15" s="657"/>
      <c r="WAU15" s="657"/>
      <c r="WAV15" s="657"/>
      <c r="WAW15" s="659"/>
      <c r="WAZ15" s="657"/>
      <c r="WBA15" s="657"/>
      <c r="WBB15" s="657"/>
      <c r="WBC15" s="657"/>
      <c r="WBD15" s="657"/>
      <c r="WBE15" s="657"/>
      <c r="WBF15" s="659"/>
      <c r="WBI15" s="657"/>
      <c r="WBJ15" s="657"/>
      <c r="WBK15" s="657"/>
      <c r="WBL15" s="657"/>
      <c r="WBM15" s="657"/>
      <c r="WBN15" s="657"/>
      <c r="WBO15" s="659"/>
      <c r="WBR15" s="657"/>
      <c r="WBS15" s="657"/>
      <c r="WBT15" s="657"/>
      <c r="WBU15" s="657"/>
      <c r="WBV15" s="657"/>
      <c r="WBW15" s="657"/>
      <c r="WBX15" s="659"/>
      <c r="WCA15" s="657"/>
      <c r="WCB15" s="657"/>
      <c r="WCC15" s="657"/>
      <c r="WCD15" s="657"/>
      <c r="WCE15" s="657"/>
      <c r="WCF15" s="657"/>
      <c r="WCG15" s="659"/>
      <c r="WCJ15" s="657"/>
      <c r="WCK15" s="657"/>
      <c r="WCL15" s="657"/>
      <c r="WCM15" s="657"/>
      <c r="WCN15" s="657"/>
      <c r="WCO15" s="657"/>
      <c r="WCP15" s="659"/>
      <c r="WCS15" s="657"/>
      <c r="WCT15" s="657"/>
      <c r="WCU15" s="657"/>
      <c r="WCV15" s="657"/>
      <c r="WCW15" s="657"/>
      <c r="WCX15" s="657"/>
      <c r="WCY15" s="659"/>
      <c r="WDB15" s="657"/>
      <c r="WDC15" s="657"/>
      <c r="WDD15" s="657"/>
      <c r="WDE15" s="657"/>
      <c r="WDF15" s="657"/>
      <c r="WDG15" s="657"/>
      <c r="WDH15" s="659"/>
      <c r="WDK15" s="657"/>
      <c r="WDL15" s="657"/>
      <c r="WDM15" s="657"/>
      <c r="WDN15" s="657"/>
      <c r="WDO15" s="657"/>
      <c r="WDP15" s="657"/>
      <c r="WDQ15" s="659"/>
      <c r="WDT15" s="657"/>
      <c r="WDU15" s="657"/>
      <c r="WDV15" s="657"/>
      <c r="WDW15" s="657"/>
      <c r="WDX15" s="657"/>
      <c r="WDY15" s="657"/>
      <c r="WDZ15" s="659"/>
      <c r="WEC15" s="657"/>
      <c r="WED15" s="657"/>
      <c r="WEE15" s="657"/>
      <c r="WEF15" s="657"/>
      <c r="WEG15" s="657"/>
      <c r="WEH15" s="657"/>
      <c r="WEI15" s="659"/>
      <c r="WEL15" s="657"/>
      <c r="WEM15" s="657"/>
      <c r="WEN15" s="657"/>
      <c r="WEO15" s="657"/>
      <c r="WEP15" s="657"/>
      <c r="WEQ15" s="657"/>
      <c r="WER15" s="659"/>
      <c r="WEU15" s="657"/>
      <c r="WEV15" s="657"/>
      <c r="WEW15" s="657"/>
      <c r="WEX15" s="657"/>
      <c r="WEY15" s="657"/>
      <c r="WEZ15" s="657"/>
      <c r="WFA15" s="659"/>
      <c r="WFD15" s="657"/>
      <c r="WFE15" s="657"/>
      <c r="WFF15" s="657"/>
      <c r="WFG15" s="657"/>
      <c r="WFH15" s="657"/>
      <c r="WFI15" s="657"/>
      <c r="WFJ15" s="659"/>
      <c r="WFM15" s="657"/>
      <c r="WFN15" s="657"/>
      <c r="WFO15" s="657"/>
      <c r="WFP15" s="657"/>
      <c r="WFQ15" s="657"/>
      <c r="WFR15" s="657"/>
      <c r="WFS15" s="659"/>
      <c r="WFV15" s="657"/>
      <c r="WFW15" s="657"/>
      <c r="WFX15" s="657"/>
      <c r="WFY15" s="657"/>
      <c r="WFZ15" s="657"/>
      <c r="WGA15" s="657"/>
      <c r="WGB15" s="659"/>
      <c r="WGE15" s="657"/>
      <c r="WGF15" s="657"/>
      <c r="WGG15" s="657"/>
      <c r="WGH15" s="657"/>
      <c r="WGI15" s="657"/>
      <c r="WGJ15" s="657"/>
      <c r="WGK15" s="659"/>
      <c r="WGN15" s="657"/>
      <c r="WGO15" s="657"/>
      <c r="WGP15" s="657"/>
      <c r="WGQ15" s="657"/>
      <c r="WGR15" s="657"/>
      <c r="WGS15" s="657"/>
      <c r="WGT15" s="659"/>
      <c r="WGW15" s="657"/>
      <c r="WGX15" s="657"/>
      <c r="WGY15" s="657"/>
      <c r="WGZ15" s="657"/>
      <c r="WHA15" s="657"/>
      <c r="WHB15" s="657"/>
      <c r="WHC15" s="659"/>
      <c r="WHF15" s="657"/>
      <c r="WHG15" s="657"/>
      <c r="WHH15" s="657"/>
      <c r="WHI15" s="657"/>
      <c r="WHJ15" s="657"/>
      <c r="WHK15" s="657"/>
      <c r="WHL15" s="659"/>
      <c r="WHO15" s="657"/>
      <c r="WHP15" s="657"/>
      <c r="WHQ15" s="657"/>
      <c r="WHR15" s="657"/>
      <c r="WHS15" s="657"/>
      <c r="WHT15" s="657"/>
      <c r="WHU15" s="659"/>
      <c r="WHX15" s="657"/>
      <c r="WHY15" s="657"/>
      <c r="WHZ15" s="657"/>
      <c r="WIA15" s="657"/>
      <c r="WIB15" s="657"/>
      <c r="WIC15" s="657"/>
      <c r="WID15" s="659"/>
      <c r="WIG15" s="657"/>
      <c r="WIH15" s="657"/>
      <c r="WII15" s="657"/>
      <c r="WIJ15" s="657"/>
      <c r="WIK15" s="657"/>
      <c r="WIL15" s="657"/>
      <c r="WIM15" s="659"/>
      <c r="WIP15" s="657"/>
      <c r="WIQ15" s="657"/>
      <c r="WIR15" s="657"/>
      <c r="WIS15" s="657"/>
      <c r="WIT15" s="657"/>
      <c r="WIU15" s="657"/>
      <c r="WIV15" s="659"/>
      <c r="WIY15" s="657"/>
      <c r="WIZ15" s="657"/>
      <c r="WJA15" s="657"/>
      <c r="WJB15" s="657"/>
      <c r="WJC15" s="657"/>
      <c r="WJD15" s="657"/>
      <c r="WJE15" s="659"/>
      <c r="WJH15" s="657"/>
      <c r="WJI15" s="657"/>
      <c r="WJJ15" s="657"/>
      <c r="WJK15" s="657"/>
      <c r="WJL15" s="657"/>
      <c r="WJM15" s="657"/>
      <c r="WJN15" s="659"/>
      <c r="WJQ15" s="657"/>
      <c r="WJR15" s="657"/>
      <c r="WJS15" s="657"/>
      <c r="WJT15" s="657"/>
      <c r="WJU15" s="657"/>
      <c r="WJV15" s="657"/>
      <c r="WJW15" s="659"/>
      <c r="WJZ15" s="657"/>
      <c r="WKA15" s="657"/>
      <c r="WKB15" s="657"/>
      <c r="WKC15" s="657"/>
      <c r="WKD15" s="657"/>
      <c r="WKE15" s="657"/>
      <c r="WKF15" s="659"/>
      <c r="WKI15" s="657"/>
      <c r="WKJ15" s="657"/>
      <c r="WKK15" s="657"/>
      <c r="WKL15" s="657"/>
      <c r="WKM15" s="657"/>
      <c r="WKN15" s="657"/>
      <c r="WKO15" s="659"/>
      <c r="WKR15" s="657"/>
      <c r="WKS15" s="657"/>
      <c r="WKT15" s="657"/>
      <c r="WKU15" s="657"/>
      <c r="WKV15" s="657"/>
      <c r="WKW15" s="657"/>
      <c r="WKX15" s="659"/>
      <c r="WLA15" s="657"/>
      <c r="WLB15" s="657"/>
      <c r="WLC15" s="657"/>
      <c r="WLD15" s="657"/>
      <c r="WLE15" s="657"/>
      <c r="WLF15" s="657"/>
      <c r="WLG15" s="659"/>
      <c r="WLJ15" s="657"/>
      <c r="WLK15" s="657"/>
      <c r="WLL15" s="657"/>
      <c r="WLM15" s="657"/>
      <c r="WLN15" s="657"/>
      <c r="WLO15" s="657"/>
      <c r="WLP15" s="659"/>
      <c r="WLS15" s="657"/>
      <c r="WLT15" s="657"/>
      <c r="WLU15" s="657"/>
      <c r="WLV15" s="657"/>
      <c r="WLW15" s="657"/>
      <c r="WLX15" s="657"/>
      <c r="WLY15" s="659"/>
      <c r="WMB15" s="657"/>
      <c r="WMC15" s="657"/>
      <c r="WMD15" s="657"/>
      <c r="WME15" s="657"/>
      <c r="WMF15" s="657"/>
      <c r="WMG15" s="657"/>
      <c r="WMH15" s="659"/>
      <c r="WMK15" s="657"/>
      <c r="WML15" s="657"/>
      <c r="WMM15" s="657"/>
      <c r="WMN15" s="657"/>
      <c r="WMO15" s="657"/>
      <c r="WMP15" s="657"/>
      <c r="WMQ15" s="659"/>
      <c r="WMT15" s="657"/>
      <c r="WMU15" s="657"/>
      <c r="WMV15" s="657"/>
      <c r="WMW15" s="657"/>
      <c r="WMX15" s="657"/>
      <c r="WMY15" s="657"/>
      <c r="WMZ15" s="659"/>
      <c r="WNC15" s="657"/>
      <c r="WND15" s="657"/>
      <c r="WNE15" s="657"/>
      <c r="WNF15" s="657"/>
      <c r="WNG15" s="657"/>
      <c r="WNH15" s="657"/>
      <c r="WNI15" s="659"/>
      <c r="WNL15" s="657"/>
      <c r="WNM15" s="657"/>
      <c r="WNN15" s="657"/>
      <c r="WNO15" s="657"/>
      <c r="WNP15" s="657"/>
      <c r="WNQ15" s="657"/>
      <c r="WNR15" s="659"/>
      <c r="WNU15" s="657"/>
      <c r="WNV15" s="657"/>
      <c r="WNW15" s="657"/>
      <c r="WNX15" s="657"/>
      <c r="WNY15" s="657"/>
      <c r="WNZ15" s="657"/>
      <c r="WOA15" s="659"/>
      <c r="WOD15" s="657"/>
      <c r="WOE15" s="657"/>
      <c r="WOF15" s="657"/>
      <c r="WOG15" s="657"/>
      <c r="WOH15" s="657"/>
      <c r="WOI15" s="657"/>
      <c r="WOJ15" s="659"/>
      <c r="WOM15" s="657"/>
      <c r="WON15" s="657"/>
      <c r="WOO15" s="657"/>
      <c r="WOP15" s="657"/>
      <c r="WOQ15" s="657"/>
      <c r="WOR15" s="657"/>
      <c r="WOS15" s="659"/>
      <c r="WOV15" s="657"/>
      <c r="WOW15" s="657"/>
      <c r="WOX15" s="657"/>
      <c r="WOY15" s="657"/>
      <c r="WOZ15" s="657"/>
      <c r="WPA15" s="657"/>
      <c r="WPB15" s="659"/>
      <c r="WPE15" s="657"/>
      <c r="WPF15" s="657"/>
      <c r="WPG15" s="657"/>
      <c r="WPH15" s="657"/>
      <c r="WPI15" s="657"/>
      <c r="WPJ15" s="657"/>
      <c r="WPK15" s="659"/>
      <c r="WPN15" s="657"/>
      <c r="WPO15" s="657"/>
      <c r="WPP15" s="657"/>
      <c r="WPQ15" s="657"/>
      <c r="WPR15" s="657"/>
      <c r="WPS15" s="657"/>
      <c r="WPT15" s="659"/>
      <c r="WPW15" s="657"/>
      <c r="WPX15" s="657"/>
      <c r="WPY15" s="657"/>
      <c r="WPZ15" s="657"/>
      <c r="WQA15" s="657"/>
      <c r="WQB15" s="657"/>
      <c r="WQC15" s="659"/>
      <c r="WQF15" s="657"/>
      <c r="WQG15" s="657"/>
      <c r="WQH15" s="657"/>
      <c r="WQI15" s="657"/>
      <c r="WQJ15" s="657"/>
      <c r="WQK15" s="657"/>
      <c r="WQL15" s="659"/>
      <c r="WQO15" s="657"/>
      <c r="WQP15" s="657"/>
      <c r="WQQ15" s="657"/>
      <c r="WQR15" s="657"/>
      <c r="WQS15" s="657"/>
      <c r="WQT15" s="657"/>
      <c r="WQU15" s="659"/>
      <c r="WQX15" s="657"/>
      <c r="WQY15" s="657"/>
      <c r="WQZ15" s="657"/>
      <c r="WRA15" s="657"/>
      <c r="WRB15" s="657"/>
      <c r="WRC15" s="657"/>
      <c r="WRD15" s="659"/>
      <c r="WRG15" s="657"/>
      <c r="WRH15" s="657"/>
      <c r="WRI15" s="657"/>
      <c r="WRJ15" s="657"/>
      <c r="WRK15" s="657"/>
      <c r="WRL15" s="657"/>
      <c r="WRM15" s="659"/>
      <c r="WRP15" s="657"/>
      <c r="WRQ15" s="657"/>
      <c r="WRR15" s="657"/>
      <c r="WRS15" s="657"/>
      <c r="WRT15" s="657"/>
      <c r="WRU15" s="657"/>
      <c r="WRV15" s="659"/>
      <c r="WRY15" s="657"/>
      <c r="WRZ15" s="657"/>
      <c r="WSA15" s="657"/>
      <c r="WSB15" s="657"/>
      <c r="WSC15" s="657"/>
      <c r="WSD15" s="657"/>
      <c r="WSE15" s="659"/>
      <c r="WSH15" s="657"/>
      <c r="WSI15" s="657"/>
      <c r="WSJ15" s="657"/>
      <c r="WSK15" s="657"/>
      <c r="WSL15" s="657"/>
      <c r="WSM15" s="657"/>
      <c r="WSN15" s="659"/>
      <c r="WSQ15" s="657"/>
      <c r="WSR15" s="657"/>
      <c r="WSS15" s="657"/>
      <c r="WST15" s="657"/>
      <c r="WSU15" s="657"/>
      <c r="WSV15" s="657"/>
      <c r="WSW15" s="659"/>
      <c r="WSZ15" s="657"/>
      <c r="WTA15" s="657"/>
      <c r="WTB15" s="657"/>
      <c r="WTC15" s="657"/>
      <c r="WTD15" s="657"/>
      <c r="WTE15" s="657"/>
      <c r="WTF15" s="659"/>
      <c r="WTI15" s="657"/>
      <c r="WTJ15" s="657"/>
      <c r="WTK15" s="657"/>
      <c r="WTL15" s="657"/>
      <c r="WTM15" s="657"/>
      <c r="WTN15" s="657"/>
      <c r="WTO15" s="659"/>
      <c r="WTR15" s="657"/>
      <c r="WTS15" s="657"/>
      <c r="WTT15" s="657"/>
      <c r="WTU15" s="657"/>
      <c r="WTV15" s="657"/>
      <c r="WTW15" s="657"/>
      <c r="WTX15" s="659"/>
      <c r="WUA15" s="657"/>
      <c r="WUB15" s="657"/>
      <c r="WUC15" s="657"/>
      <c r="WUD15" s="657"/>
      <c r="WUE15" s="657"/>
      <c r="WUF15" s="657"/>
      <c r="WUG15" s="659"/>
      <c r="WUJ15" s="657"/>
      <c r="WUK15" s="657"/>
      <c r="WUL15" s="657"/>
      <c r="WUM15" s="657"/>
      <c r="WUN15" s="657"/>
      <c r="WUO15" s="657"/>
      <c r="WUP15" s="659"/>
      <c r="WUS15" s="657"/>
      <c r="WUT15" s="657"/>
      <c r="WUU15" s="657"/>
      <c r="WUV15" s="657"/>
      <c r="WUW15" s="657"/>
      <c r="WUX15" s="657"/>
      <c r="WUY15" s="659"/>
      <c r="WVB15" s="657"/>
      <c r="WVC15" s="657"/>
      <c r="WVD15" s="657"/>
      <c r="WVE15" s="657"/>
      <c r="WVF15" s="657"/>
      <c r="WVG15" s="657"/>
      <c r="WVH15" s="659"/>
      <c r="WVK15" s="657"/>
      <c r="WVL15" s="657"/>
      <c r="WVM15" s="657"/>
      <c r="WVN15" s="657"/>
      <c r="WVO15" s="657"/>
      <c r="WVP15" s="657"/>
      <c r="WVQ15" s="659"/>
      <c r="WVT15" s="657"/>
      <c r="WVU15" s="657"/>
      <c r="WVV15" s="657"/>
      <c r="WVW15" s="657"/>
      <c r="WVX15" s="657"/>
      <c r="WVY15" s="657"/>
      <c r="WVZ15" s="659"/>
      <c r="WWC15" s="657"/>
      <c r="WWD15" s="657"/>
      <c r="WWE15" s="657"/>
      <c r="WWF15" s="657"/>
      <c r="WWG15" s="657"/>
      <c r="WWH15" s="657"/>
      <c r="WWI15" s="659"/>
      <c r="WWL15" s="657"/>
      <c r="WWM15" s="657"/>
      <c r="WWN15" s="657"/>
      <c r="WWO15" s="657"/>
      <c r="WWP15" s="657"/>
      <c r="WWQ15" s="657"/>
      <c r="WWR15" s="659"/>
      <c r="WWU15" s="657"/>
      <c r="WWV15" s="657"/>
      <c r="WWW15" s="657"/>
      <c r="WWX15" s="657"/>
      <c r="WWY15" s="657"/>
      <c r="WWZ15" s="657"/>
      <c r="WXA15" s="659"/>
      <c r="WXD15" s="657"/>
      <c r="WXE15" s="657"/>
      <c r="WXF15" s="657"/>
      <c r="WXG15" s="657"/>
      <c r="WXH15" s="657"/>
      <c r="WXI15" s="657"/>
      <c r="WXJ15" s="659"/>
      <c r="WXM15" s="657"/>
      <c r="WXN15" s="657"/>
      <c r="WXO15" s="657"/>
      <c r="WXP15" s="657"/>
      <c r="WXQ15" s="657"/>
      <c r="WXR15" s="657"/>
      <c r="WXS15" s="659"/>
      <c r="WXV15" s="657"/>
      <c r="WXW15" s="657"/>
      <c r="WXX15" s="657"/>
      <c r="WXY15" s="657"/>
      <c r="WXZ15" s="657"/>
      <c r="WYA15" s="657"/>
      <c r="WYB15" s="659"/>
      <c r="WYE15" s="657"/>
      <c r="WYF15" s="657"/>
      <c r="WYG15" s="657"/>
      <c r="WYH15" s="657"/>
      <c r="WYI15" s="657"/>
      <c r="WYJ15" s="657"/>
      <c r="WYK15" s="659"/>
      <c r="WYN15" s="657"/>
      <c r="WYO15" s="657"/>
      <c r="WYP15" s="657"/>
      <c r="WYQ15" s="657"/>
      <c r="WYR15" s="657"/>
      <c r="WYS15" s="657"/>
      <c r="WYT15" s="659"/>
      <c r="WYW15" s="657"/>
      <c r="WYX15" s="657"/>
      <c r="WYY15" s="657"/>
      <c r="WYZ15" s="657"/>
      <c r="WZA15" s="657"/>
      <c r="WZB15" s="657"/>
      <c r="WZC15" s="659"/>
      <c r="WZF15" s="657"/>
      <c r="WZG15" s="657"/>
      <c r="WZH15" s="657"/>
      <c r="WZI15" s="657"/>
      <c r="WZJ15" s="657"/>
      <c r="WZK15" s="657"/>
      <c r="WZL15" s="659"/>
      <c r="WZO15" s="657"/>
      <c r="WZP15" s="657"/>
      <c r="WZQ15" s="657"/>
      <c r="WZR15" s="657"/>
      <c r="WZS15" s="657"/>
      <c r="WZT15" s="657"/>
      <c r="WZU15" s="659"/>
      <c r="WZX15" s="657"/>
      <c r="WZY15" s="657"/>
      <c r="WZZ15" s="657"/>
      <c r="XAA15" s="657"/>
      <c r="XAB15" s="657"/>
      <c r="XAC15" s="657"/>
      <c r="XAD15" s="659"/>
      <c r="XAG15" s="657"/>
      <c r="XAH15" s="657"/>
      <c r="XAI15" s="657"/>
      <c r="XAJ15" s="657"/>
      <c r="XAK15" s="657"/>
      <c r="XAL15" s="657"/>
      <c r="XAM15" s="659"/>
      <c r="XAP15" s="657"/>
      <c r="XAQ15" s="657"/>
      <c r="XAR15" s="657"/>
      <c r="XAS15" s="657"/>
      <c r="XAT15" s="657"/>
      <c r="XAU15" s="657"/>
      <c r="XAV15" s="659"/>
      <c r="XAY15" s="657"/>
      <c r="XAZ15" s="657"/>
      <c r="XBA15" s="657"/>
      <c r="XBB15" s="657"/>
      <c r="XBC15" s="657"/>
      <c r="XBD15" s="657"/>
      <c r="XBE15" s="659"/>
      <c r="XBH15" s="657"/>
      <c r="XBI15" s="657"/>
      <c r="XBJ15" s="657"/>
      <c r="XBK15" s="657"/>
      <c r="XBL15" s="657"/>
      <c r="XBM15" s="657"/>
      <c r="XBN15" s="659"/>
      <c r="XBQ15" s="657"/>
      <c r="XBR15" s="657"/>
      <c r="XBS15" s="657"/>
      <c r="XBT15" s="657"/>
      <c r="XBU15" s="657"/>
      <c r="XBV15" s="657"/>
      <c r="XBW15" s="659"/>
      <c r="XBZ15" s="657"/>
      <c r="XCA15" s="657"/>
      <c r="XCB15" s="657"/>
      <c r="XCC15" s="657"/>
      <c r="XCD15" s="657"/>
      <c r="XCE15" s="657"/>
      <c r="XCF15" s="659"/>
      <c r="XCI15" s="657"/>
      <c r="XCJ15" s="657"/>
      <c r="XCK15" s="657"/>
      <c r="XCL15" s="657"/>
      <c r="XCM15" s="657"/>
      <c r="XCN15" s="657"/>
      <c r="XCO15" s="659"/>
      <c r="XCR15" s="657"/>
      <c r="XCS15" s="657"/>
      <c r="XCT15" s="657"/>
      <c r="XCU15" s="657"/>
      <c r="XCV15" s="657"/>
      <c r="XCW15" s="657"/>
      <c r="XCX15" s="659"/>
      <c r="XDA15" s="657"/>
      <c r="XDB15" s="657"/>
      <c r="XDC15" s="657"/>
      <c r="XDD15" s="657"/>
      <c r="XDE15" s="657"/>
      <c r="XDF15" s="657"/>
      <c r="XDG15" s="659"/>
      <c r="XDJ15" s="657"/>
      <c r="XDK15" s="657"/>
      <c r="XDL15" s="657"/>
      <c r="XDM15" s="657"/>
      <c r="XDN15" s="657"/>
      <c r="XDO15" s="657"/>
      <c r="XDP15" s="659"/>
      <c r="XDS15" s="657"/>
      <c r="XDT15" s="657"/>
      <c r="XDU15" s="657"/>
      <c r="XDV15" s="657"/>
      <c r="XDW15" s="657"/>
      <c r="XDX15" s="657"/>
      <c r="XDY15" s="659"/>
      <c r="XEB15" s="657"/>
      <c r="XEC15" s="657"/>
      <c r="XED15" s="657"/>
      <c r="XEE15" s="657"/>
      <c r="XEF15" s="657"/>
      <c r="XEG15" s="657"/>
      <c r="XEH15" s="659"/>
      <c r="XEK15" s="657"/>
      <c r="XEL15" s="657"/>
      <c r="XEM15" s="657"/>
      <c r="XEN15" s="657"/>
      <c r="XEO15" s="657"/>
      <c r="XEP15" s="657"/>
      <c r="XEQ15" s="659"/>
      <c r="XET15" s="657"/>
      <c r="XEU15" s="657"/>
      <c r="XEV15" s="657"/>
      <c r="XEW15" s="657"/>
      <c r="XEX15" s="657"/>
      <c r="XEY15" s="657"/>
      <c r="XEZ15" s="659"/>
      <c r="XFC15" s="657"/>
      <c r="XFD15" s="657"/>
    </row>
    <row r="16" spans="1:4095 4098:8190 8193:9216 9219:13311 13314:16384" ht="24.95" customHeight="1">
      <c r="A16" s="660">
        <v>5</v>
      </c>
      <c r="B16" s="661" t="s">
        <v>699</v>
      </c>
      <c r="C16" s="662">
        <f>'[8]QT kem TT 342'!C15+'[8]QT kem TT 342'!C19+'[8]QT kem TT 342'!C63+'[8]QT kem TT 342'!C65+'[8]QT kem TT 342'!C68+'[8]QT kem TT 342'!C70+'[8]QT kem TT 342'!C72+'[8]QT kem TT 342'!C75-'[8]QT kem TT 342'!C76</f>
        <v>112108</v>
      </c>
      <c r="D16" s="662">
        <v>0</v>
      </c>
      <c r="E16" s="662">
        <f>290811-9745-258891-3600</f>
        <v>18575</v>
      </c>
      <c r="F16" s="662">
        <f>'[8]QT kem TT 342'!D15+'[8]QT kem TT 342'!D19+'[8]QT kem TT 342'!D63+'[8]QT kem TT 342'!D65+'[8]QT kem TT 342'!D68+'[8]QT kem TT 342'!D70+'[8]QT kem TT 342'!D72+'[8]QT kem TT 342'!D75-'[8]QT kem TT 342'!D76</f>
        <v>92441.356</v>
      </c>
      <c r="G16" s="662">
        <v>0</v>
      </c>
      <c r="H16" s="662">
        <f>301077-263428-10672-3689</f>
        <v>23288</v>
      </c>
      <c r="I16" s="662">
        <f>F16/C16*100</f>
        <v>82.457412495094019</v>
      </c>
      <c r="L16" s="657"/>
      <c r="M16" s="657"/>
      <c r="N16" s="657"/>
      <c r="O16" s="657"/>
      <c r="P16" s="657"/>
      <c r="Q16" s="657"/>
      <c r="R16" s="659"/>
      <c r="U16" s="657"/>
      <c r="V16" s="657"/>
      <c r="W16" s="657"/>
      <c r="X16" s="657"/>
      <c r="Y16" s="657"/>
      <c r="Z16" s="657"/>
      <c r="AA16" s="659"/>
      <c r="AD16" s="657"/>
      <c r="AE16" s="657"/>
      <c r="AF16" s="657"/>
      <c r="AG16" s="657"/>
      <c r="AH16" s="657"/>
      <c r="AI16" s="657"/>
      <c r="AJ16" s="659"/>
      <c r="AM16" s="657"/>
      <c r="AN16" s="657"/>
      <c r="AO16" s="657"/>
      <c r="AP16" s="657"/>
      <c r="AQ16" s="657"/>
      <c r="AR16" s="657"/>
      <c r="AS16" s="659"/>
      <c r="AV16" s="657"/>
      <c r="AW16" s="657"/>
      <c r="AX16" s="657"/>
      <c r="AY16" s="657"/>
      <c r="AZ16" s="657"/>
      <c r="BA16" s="657"/>
      <c r="BB16" s="659"/>
      <c r="BE16" s="657"/>
      <c r="BF16" s="657"/>
      <c r="BG16" s="657"/>
      <c r="BH16" s="657"/>
      <c r="BI16" s="657"/>
      <c r="BJ16" s="657"/>
      <c r="BK16" s="659"/>
      <c r="BN16" s="657"/>
      <c r="BO16" s="657"/>
      <c r="BP16" s="657"/>
      <c r="BQ16" s="657"/>
      <c r="BR16" s="657"/>
      <c r="BS16" s="657"/>
      <c r="BT16" s="659"/>
      <c r="BW16" s="657"/>
      <c r="BX16" s="657"/>
      <c r="BY16" s="657"/>
      <c r="BZ16" s="657"/>
      <c r="CA16" s="657"/>
      <c r="CB16" s="657"/>
      <c r="CC16" s="659"/>
      <c r="CF16" s="657"/>
      <c r="CG16" s="657"/>
      <c r="CH16" s="657"/>
      <c r="CI16" s="657"/>
      <c r="CJ16" s="657"/>
      <c r="CK16" s="657"/>
      <c r="CL16" s="659"/>
      <c r="CO16" s="657"/>
      <c r="CP16" s="657"/>
      <c r="CQ16" s="657"/>
      <c r="CR16" s="657"/>
      <c r="CS16" s="657"/>
      <c r="CT16" s="657"/>
      <c r="CU16" s="659"/>
      <c r="CX16" s="657"/>
      <c r="CY16" s="657"/>
      <c r="CZ16" s="657"/>
      <c r="DA16" s="657"/>
      <c r="DB16" s="657"/>
      <c r="DC16" s="657"/>
      <c r="DD16" s="659"/>
      <c r="DG16" s="657"/>
      <c r="DH16" s="657"/>
      <c r="DI16" s="657"/>
      <c r="DJ16" s="657"/>
      <c r="DK16" s="657"/>
      <c r="DL16" s="657"/>
      <c r="DM16" s="659"/>
      <c r="DP16" s="657"/>
      <c r="DQ16" s="657"/>
      <c r="DR16" s="657"/>
      <c r="DS16" s="657"/>
      <c r="DT16" s="657"/>
      <c r="DU16" s="657"/>
      <c r="DV16" s="659"/>
      <c r="DY16" s="657"/>
      <c r="DZ16" s="657"/>
      <c r="EA16" s="657"/>
      <c r="EB16" s="657"/>
      <c r="EC16" s="657"/>
      <c r="ED16" s="657"/>
      <c r="EE16" s="659"/>
      <c r="EH16" s="657"/>
      <c r="EI16" s="657"/>
      <c r="EJ16" s="657"/>
      <c r="EK16" s="657"/>
      <c r="EL16" s="657"/>
      <c r="EM16" s="657"/>
      <c r="EN16" s="659"/>
      <c r="EQ16" s="657"/>
      <c r="ER16" s="657"/>
      <c r="ES16" s="657"/>
      <c r="ET16" s="657"/>
      <c r="EU16" s="657"/>
      <c r="EV16" s="657"/>
      <c r="EW16" s="659"/>
      <c r="EZ16" s="657"/>
      <c r="FA16" s="657"/>
      <c r="FB16" s="657"/>
      <c r="FC16" s="657"/>
      <c r="FD16" s="657"/>
      <c r="FE16" s="657"/>
      <c r="FF16" s="659"/>
      <c r="FI16" s="657"/>
      <c r="FJ16" s="657"/>
      <c r="FK16" s="657"/>
      <c r="FL16" s="657"/>
      <c r="FM16" s="657"/>
      <c r="FN16" s="657"/>
      <c r="FO16" s="659"/>
      <c r="FR16" s="657"/>
      <c r="FS16" s="657"/>
      <c r="FT16" s="657"/>
      <c r="FU16" s="657"/>
      <c r="FV16" s="657"/>
      <c r="FW16" s="657"/>
      <c r="FX16" s="659"/>
      <c r="GA16" s="657"/>
      <c r="GB16" s="657"/>
      <c r="GC16" s="657"/>
      <c r="GD16" s="657"/>
      <c r="GE16" s="657"/>
      <c r="GF16" s="657"/>
      <c r="GG16" s="659"/>
      <c r="GJ16" s="657"/>
      <c r="GK16" s="657"/>
      <c r="GL16" s="657"/>
      <c r="GM16" s="657"/>
      <c r="GN16" s="657"/>
      <c r="GO16" s="657"/>
      <c r="GP16" s="659"/>
      <c r="GS16" s="657"/>
      <c r="GT16" s="657"/>
      <c r="GU16" s="657"/>
      <c r="GV16" s="657"/>
      <c r="GW16" s="657"/>
      <c r="GX16" s="657"/>
      <c r="GY16" s="659"/>
      <c r="HB16" s="657"/>
      <c r="HC16" s="657"/>
      <c r="HD16" s="657"/>
      <c r="HE16" s="657"/>
      <c r="HF16" s="657"/>
      <c r="HG16" s="657"/>
      <c r="HH16" s="659"/>
      <c r="HK16" s="657"/>
      <c r="HL16" s="657"/>
      <c r="HM16" s="657"/>
      <c r="HN16" s="657"/>
      <c r="HO16" s="657"/>
      <c r="HP16" s="657"/>
      <c r="HQ16" s="659"/>
      <c r="HT16" s="657"/>
      <c r="HU16" s="657"/>
      <c r="HV16" s="657"/>
      <c r="HW16" s="657"/>
      <c r="HX16" s="657"/>
      <c r="HY16" s="657"/>
      <c r="HZ16" s="659"/>
      <c r="IC16" s="657"/>
      <c r="ID16" s="657"/>
      <c r="IE16" s="657"/>
      <c r="IF16" s="657"/>
      <c r="IG16" s="657"/>
      <c r="IH16" s="657"/>
      <c r="II16" s="659"/>
      <c r="IL16" s="657"/>
      <c r="IM16" s="657"/>
      <c r="IN16" s="657"/>
      <c r="IO16" s="657"/>
      <c r="IP16" s="657"/>
      <c r="IQ16" s="657"/>
      <c r="IR16" s="659"/>
      <c r="IU16" s="657"/>
      <c r="IV16" s="657"/>
      <c r="IW16" s="657"/>
      <c r="IX16" s="657"/>
      <c r="IY16" s="657"/>
      <c r="IZ16" s="657"/>
      <c r="JA16" s="659"/>
      <c r="JD16" s="657"/>
      <c r="JE16" s="657"/>
      <c r="JF16" s="657"/>
      <c r="JG16" s="657"/>
      <c r="JH16" s="657"/>
      <c r="JI16" s="657"/>
      <c r="JJ16" s="659"/>
      <c r="JM16" s="657"/>
      <c r="JN16" s="657"/>
      <c r="JO16" s="657"/>
      <c r="JP16" s="657"/>
      <c r="JQ16" s="657"/>
      <c r="JR16" s="657"/>
      <c r="JS16" s="659"/>
      <c r="JV16" s="657"/>
      <c r="JW16" s="657"/>
      <c r="JX16" s="657"/>
      <c r="JY16" s="657"/>
      <c r="JZ16" s="657"/>
      <c r="KA16" s="657"/>
      <c r="KB16" s="659"/>
      <c r="KE16" s="657"/>
      <c r="KF16" s="657"/>
      <c r="KG16" s="657"/>
      <c r="KH16" s="657"/>
      <c r="KI16" s="657"/>
      <c r="KJ16" s="657"/>
      <c r="KK16" s="659"/>
      <c r="KN16" s="657"/>
      <c r="KO16" s="657"/>
      <c r="KP16" s="657"/>
      <c r="KQ16" s="657"/>
      <c r="KR16" s="657"/>
      <c r="KS16" s="657"/>
      <c r="KT16" s="659"/>
      <c r="KW16" s="657"/>
      <c r="KX16" s="657"/>
      <c r="KY16" s="657"/>
      <c r="KZ16" s="657"/>
      <c r="LA16" s="657"/>
      <c r="LB16" s="657"/>
      <c r="LC16" s="659"/>
      <c r="LF16" s="657"/>
      <c r="LG16" s="657"/>
      <c r="LH16" s="657"/>
      <c r="LI16" s="657"/>
      <c r="LJ16" s="657"/>
      <c r="LK16" s="657"/>
      <c r="LL16" s="659"/>
      <c r="LO16" s="657"/>
      <c r="LP16" s="657"/>
      <c r="LQ16" s="657"/>
      <c r="LR16" s="657"/>
      <c r="LS16" s="657"/>
      <c r="LT16" s="657"/>
      <c r="LU16" s="659"/>
      <c r="LX16" s="657"/>
      <c r="LY16" s="657"/>
      <c r="LZ16" s="657"/>
      <c r="MA16" s="657"/>
      <c r="MB16" s="657"/>
      <c r="MC16" s="657"/>
      <c r="MD16" s="659"/>
      <c r="MG16" s="657"/>
      <c r="MH16" s="657"/>
      <c r="MI16" s="657"/>
      <c r="MJ16" s="657"/>
      <c r="MK16" s="657"/>
      <c r="ML16" s="657"/>
      <c r="MM16" s="659"/>
      <c r="MP16" s="657"/>
      <c r="MQ16" s="657"/>
      <c r="MR16" s="657"/>
      <c r="MS16" s="657"/>
      <c r="MT16" s="657"/>
      <c r="MU16" s="657"/>
      <c r="MV16" s="659"/>
      <c r="MY16" s="657"/>
      <c r="MZ16" s="657"/>
      <c r="NA16" s="657"/>
      <c r="NB16" s="657"/>
      <c r="NC16" s="657"/>
      <c r="ND16" s="657"/>
      <c r="NE16" s="659"/>
      <c r="NH16" s="657"/>
      <c r="NI16" s="657"/>
      <c r="NJ16" s="657"/>
      <c r="NK16" s="657"/>
      <c r="NL16" s="657"/>
      <c r="NM16" s="657"/>
      <c r="NN16" s="659"/>
      <c r="NQ16" s="657"/>
      <c r="NR16" s="657"/>
      <c r="NS16" s="657"/>
      <c r="NT16" s="657"/>
      <c r="NU16" s="657"/>
      <c r="NV16" s="657"/>
      <c r="NW16" s="659"/>
      <c r="NZ16" s="657"/>
      <c r="OA16" s="657"/>
      <c r="OB16" s="657"/>
      <c r="OC16" s="657"/>
      <c r="OD16" s="657"/>
      <c r="OE16" s="657"/>
      <c r="OF16" s="659"/>
      <c r="OI16" s="657"/>
      <c r="OJ16" s="657"/>
      <c r="OK16" s="657"/>
      <c r="OL16" s="657"/>
      <c r="OM16" s="657"/>
      <c r="ON16" s="657"/>
      <c r="OO16" s="659"/>
      <c r="OR16" s="657"/>
      <c r="OS16" s="657"/>
      <c r="OT16" s="657"/>
      <c r="OU16" s="657"/>
      <c r="OV16" s="657"/>
      <c r="OW16" s="657"/>
      <c r="OX16" s="659"/>
      <c r="PA16" s="657"/>
      <c r="PB16" s="657"/>
      <c r="PC16" s="657"/>
      <c r="PD16" s="657"/>
      <c r="PE16" s="657"/>
      <c r="PF16" s="657"/>
      <c r="PG16" s="659"/>
      <c r="PJ16" s="657"/>
      <c r="PK16" s="657"/>
      <c r="PL16" s="657"/>
      <c r="PM16" s="657"/>
      <c r="PN16" s="657"/>
      <c r="PO16" s="657"/>
      <c r="PP16" s="659"/>
      <c r="PS16" s="657"/>
      <c r="PT16" s="657"/>
      <c r="PU16" s="657"/>
      <c r="PV16" s="657"/>
      <c r="PW16" s="657"/>
      <c r="PX16" s="657"/>
      <c r="PY16" s="659"/>
      <c r="QB16" s="657"/>
      <c r="QC16" s="657"/>
      <c r="QD16" s="657"/>
      <c r="QE16" s="657"/>
      <c r="QF16" s="657"/>
      <c r="QG16" s="657"/>
      <c r="QH16" s="659"/>
      <c r="QK16" s="657"/>
      <c r="QL16" s="657"/>
      <c r="QM16" s="657"/>
      <c r="QN16" s="657"/>
      <c r="QO16" s="657"/>
      <c r="QP16" s="657"/>
      <c r="QQ16" s="659"/>
      <c r="QT16" s="657"/>
      <c r="QU16" s="657"/>
      <c r="QV16" s="657"/>
      <c r="QW16" s="657"/>
      <c r="QX16" s="657"/>
      <c r="QY16" s="657"/>
      <c r="QZ16" s="659"/>
      <c r="RC16" s="657"/>
      <c r="RD16" s="657"/>
      <c r="RE16" s="657"/>
      <c r="RF16" s="657"/>
      <c r="RG16" s="657"/>
      <c r="RH16" s="657"/>
      <c r="RI16" s="659"/>
      <c r="RL16" s="657"/>
      <c r="RM16" s="657"/>
      <c r="RN16" s="657"/>
      <c r="RO16" s="657"/>
      <c r="RP16" s="657"/>
      <c r="RQ16" s="657"/>
      <c r="RR16" s="659"/>
      <c r="RU16" s="657"/>
      <c r="RV16" s="657"/>
      <c r="RW16" s="657"/>
      <c r="RX16" s="657"/>
      <c r="RY16" s="657"/>
      <c r="RZ16" s="657"/>
      <c r="SA16" s="659"/>
      <c r="SD16" s="657"/>
      <c r="SE16" s="657"/>
      <c r="SF16" s="657"/>
      <c r="SG16" s="657"/>
      <c r="SH16" s="657"/>
      <c r="SI16" s="657"/>
      <c r="SJ16" s="659"/>
      <c r="SM16" s="657"/>
      <c r="SN16" s="657"/>
      <c r="SO16" s="657"/>
      <c r="SP16" s="657"/>
      <c r="SQ16" s="657"/>
      <c r="SR16" s="657"/>
      <c r="SS16" s="659"/>
      <c r="SV16" s="657"/>
      <c r="SW16" s="657"/>
      <c r="SX16" s="657"/>
      <c r="SY16" s="657"/>
      <c r="SZ16" s="657"/>
      <c r="TA16" s="657"/>
      <c r="TB16" s="659"/>
      <c r="TE16" s="657"/>
      <c r="TF16" s="657"/>
      <c r="TG16" s="657"/>
      <c r="TH16" s="657"/>
      <c r="TI16" s="657"/>
      <c r="TJ16" s="657"/>
      <c r="TK16" s="659"/>
      <c r="TN16" s="657"/>
      <c r="TO16" s="657"/>
      <c r="TP16" s="657"/>
      <c r="TQ16" s="657"/>
      <c r="TR16" s="657"/>
      <c r="TS16" s="657"/>
      <c r="TT16" s="659"/>
      <c r="TW16" s="657"/>
      <c r="TX16" s="657"/>
      <c r="TY16" s="657"/>
      <c r="TZ16" s="657"/>
      <c r="UA16" s="657"/>
      <c r="UB16" s="657"/>
      <c r="UC16" s="659"/>
      <c r="UF16" s="657"/>
      <c r="UG16" s="657"/>
      <c r="UH16" s="657"/>
      <c r="UI16" s="657"/>
      <c r="UJ16" s="657"/>
      <c r="UK16" s="657"/>
      <c r="UL16" s="659"/>
      <c r="UO16" s="657"/>
      <c r="UP16" s="657"/>
      <c r="UQ16" s="657"/>
      <c r="UR16" s="657"/>
      <c r="US16" s="657"/>
      <c r="UT16" s="657"/>
      <c r="UU16" s="659"/>
      <c r="UX16" s="657"/>
      <c r="UY16" s="657"/>
      <c r="UZ16" s="657"/>
      <c r="VA16" s="657"/>
      <c r="VB16" s="657"/>
      <c r="VC16" s="657"/>
      <c r="VD16" s="659"/>
      <c r="VG16" s="657"/>
      <c r="VH16" s="657"/>
      <c r="VI16" s="657"/>
      <c r="VJ16" s="657"/>
      <c r="VK16" s="657"/>
      <c r="VL16" s="657"/>
      <c r="VM16" s="659"/>
      <c r="VP16" s="657"/>
      <c r="VQ16" s="657"/>
      <c r="VR16" s="657"/>
      <c r="VS16" s="657"/>
      <c r="VT16" s="657"/>
      <c r="VU16" s="657"/>
      <c r="VV16" s="659"/>
      <c r="VY16" s="657"/>
      <c r="VZ16" s="657"/>
      <c r="WA16" s="657"/>
      <c r="WB16" s="657"/>
      <c r="WC16" s="657"/>
      <c r="WD16" s="657"/>
      <c r="WE16" s="659"/>
      <c r="WH16" s="657"/>
      <c r="WI16" s="657"/>
      <c r="WJ16" s="657"/>
      <c r="WK16" s="657"/>
      <c r="WL16" s="657"/>
      <c r="WM16" s="657"/>
      <c r="WN16" s="659"/>
      <c r="WQ16" s="657"/>
      <c r="WR16" s="657"/>
      <c r="WS16" s="657"/>
      <c r="WT16" s="657"/>
      <c r="WU16" s="657"/>
      <c r="WV16" s="657"/>
      <c r="WW16" s="659"/>
      <c r="WZ16" s="657"/>
      <c r="XA16" s="657"/>
      <c r="XB16" s="657"/>
      <c r="XC16" s="657"/>
      <c r="XD16" s="657"/>
      <c r="XE16" s="657"/>
      <c r="XF16" s="659"/>
      <c r="XI16" s="657"/>
      <c r="XJ16" s="657"/>
      <c r="XK16" s="657"/>
      <c r="XL16" s="657"/>
      <c r="XM16" s="657"/>
      <c r="XN16" s="657"/>
      <c r="XO16" s="659"/>
      <c r="XR16" s="657"/>
      <c r="XS16" s="657"/>
      <c r="XT16" s="657"/>
      <c r="XU16" s="657"/>
      <c r="XV16" s="657"/>
      <c r="XW16" s="657"/>
      <c r="XX16" s="659"/>
      <c r="YA16" s="657"/>
      <c r="YB16" s="657"/>
      <c r="YC16" s="657"/>
      <c r="YD16" s="657"/>
      <c r="YE16" s="657"/>
      <c r="YF16" s="657"/>
      <c r="YG16" s="659"/>
      <c r="YJ16" s="657"/>
      <c r="YK16" s="657"/>
      <c r="YL16" s="657"/>
      <c r="YM16" s="657"/>
      <c r="YN16" s="657"/>
      <c r="YO16" s="657"/>
      <c r="YP16" s="659"/>
      <c r="YS16" s="657"/>
      <c r="YT16" s="657"/>
      <c r="YU16" s="657"/>
      <c r="YV16" s="657"/>
      <c r="YW16" s="657"/>
      <c r="YX16" s="657"/>
      <c r="YY16" s="659"/>
      <c r="ZB16" s="657"/>
      <c r="ZC16" s="657"/>
      <c r="ZD16" s="657"/>
      <c r="ZE16" s="657"/>
      <c r="ZF16" s="657"/>
      <c r="ZG16" s="657"/>
      <c r="ZH16" s="659"/>
      <c r="ZK16" s="657"/>
      <c r="ZL16" s="657"/>
      <c r="ZM16" s="657"/>
      <c r="ZN16" s="657"/>
      <c r="ZO16" s="657"/>
      <c r="ZP16" s="657"/>
      <c r="ZQ16" s="659"/>
      <c r="ZT16" s="657"/>
      <c r="ZU16" s="657"/>
      <c r="ZV16" s="657"/>
      <c r="ZW16" s="657"/>
      <c r="ZX16" s="657"/>
      <c r="ZY16" s="657"/>
      <c r="ZZ16" s="659"/>
      <c r="AAC16" s="657"/>
      <c r="AAD16" s="657"/>
      <c r="AAE16" s="657"/>
      <c r="AAF16" s="657"/>
      <c r="AAG16" s="657"/>
      <c r="AAH16" s="657"/>
      <c r="AAI16" s="659"/>
      <c r="AAL16" s="657"/>
      <c r="AAM16" s="657"/>
      <c r="AAN16" s="657"/>
      <c r="AAO16" s="657"/>
      <c r="AAP16" s="657"/>
      <c r="AAQ16" s="657"/>
      <c r="AAR16" s="659"/>
      <c r="AAU16" s="657"/>
      <c r="AAV16" s="657"/>
      <c r="AAW16" s="657"/>
      <c r="AAX16" s="657"/>
      <c r="AAY16" s="657"/>
      <c r="AAZ16" s="657"/>
      <c r="ABA16" s="659"/>
      <c r="ABD16" s="657"/>
      <c r="ABE16" s="657"/>
      <c r="ABF16" s="657"/>
      <c r="ABG16" s="657"/>
      <c r="ABH16" s="657"/>
      <c r="ABI16" s="657"/>
      <c r="ABJ16" s="659"/>
      <c r="ABM16" s="657"/>
      <c r="ABN16" s="657"/>
      <c r="ABO16" s="657"/>
      <c r="ABP16" s="657"/>
      <c r="ABQ16" s="657"/>
      <c r="ABR16" s="657"/>
      <c r="ABS16" s="659"/>
      <c r="ABV16" s="657"/>
      <c r="ABW16" s="657"/>
      <c r="ABX16" s="657"/>
      <c r="ABY16" s="657"/>
      <c r="ABZ16" s="657"/>
      <c r="ACA16" s="657"/>
      <c r="ACB16" s="659"/>
      <c r="ACE16" s="657"/>
      <c r="ACF16" s="657"/>
      <c r="ACG16" s="657"/>
      <c r="ACH16" s="657"/>
      <c r="ACI16" s="657"/>
      <c r="ACJ16" s="657"/>
      <c r="ACK16" s="659"/>
      <c r="ACN16" s="657"/>
      <c r="ACO16" s="657"/>
      <c r="ACP16" s="657"/>
      <c r="ACQ16" s="657"/>
      <c r="ACR16" s="657"/>
      <c r="ACS16" s="657"/>
      <c r="ACT16" s="659"/>
      <c r="ACW16" s="657"/>
      <c r="ACX16" s="657"/>
      <c r="ACY16" s="657"/>
      <c r="ACZ16" s="657"/>
      <c r="ADA16" s="657"/>
      <c r="ADB16" s="657"/>
      <c r="ADC16" s="659"/>
      <c r="ADF16" s="657"/>
      <c r="ADG16" s="657"/>
      <c r="ADH16" s="657"/>
      <c r="ADI16" s="657"/>
      <c r="ADJ16" s="657"/>
      <c r="ADK16" s="657"/>
      <c r="ADL16" s="659"/>
      <c r="ADO16" s="657"/>
      <c r="ADP16" s="657"/>
      <c r="ADQ16" s="657"/>
      <c r="ADR16" s="657"/>
      <c r="ADS16" s="657"/>
      <c r="ADT16" s="657"/>
      <c r="ADU16" s="659"/>
      <c r="ADX16" s="657"/>
      <c r="ADY16" s="657"/>
      <c r="ADZ16" s="657"/>
      <c r="AEA16" s="657"/>
      <c r="AEB16" s="657"/>
      <c r="AEC16" s="657"/>
      <c r="AED16" s="659"/>
      <c r="AEG16" s="657"/>
      <c r="AEH16" s="657"/>
      <c r="AEI16" s="657"/>
      <c r="AEJ16" s="657"/>
      <c r="AEK16" s="657"/>
      <c r="AEL16" s="657"/>
      <c r="AEM16" s="659"/>
      <c r="AEP16" s="657"/>
      <c r="AEQ16" s="657"/>
      <c r="AER16" s="657"/>
      <c r="AES16" s="657"/>
      <c r="AET16" s="657"/>
      <c r="AEU16" s="657"/>
      <c r="AEV16" s="659"/>
      <c r="AEY16" s="657"/>
      <c r="AEZ16" s="657"/>
      <c r="AFA16" s="657"/>
      <c r="AFB16" s="657"/>
      <c r="AFC16" s="657"/>
      <c r="AFD16" s="657"/>
      <c r="AFE16" s="659"/>
      <c r="AFH16" s="657"/>
      <c r="AFI16" s="657"/>
      <c r="AFJ16" s="657"/>
      <c r="AFK16" s="657"/>
      <c r="AFL16" s="657"/>
      <c r="AFM16" s="657"/>
      <c r="AFN16" s="659"/>
      <c r="AFQ16" s="657"/>
      <c r="AFR16" s="657"/>
      <c r="AFS16" s="657"/>
      <c r="AFT16" s="657"/>
      <c r="AFU16" s="657"/>
      <c r="AFV16" s="657"/>
      <c r="AFW16" s="659"/>
      <c r="AFZ16" s="657"/>
      <c r="AGA16" s="657"/>
      <c r="AGB16" s="657"/>
      <c r="AGC16" s="657"/>
      <c r="AGD16" s="657"/>
      <c r="AGE16" s="657"/>
      <c r="AGF16" s="659"/>
      <c r="AGI16" s="657"/>
      <c r="AGJ16" s="657"/>
      <c r="AGK16" s="657"/>
      <c r="AGL16" s="657"/>
      <c r="AGM16" s="657"/>
      <c r="AGN16" s="657"/>
      <c r="AGO16" s="659"/>
      <c r="AGR16" s="657"/>
      <c r="AGS16" s="657"/>
      <c r="AGT16" s="657"/>
      <c r="AGU16" s="657"/>
      <c r="AGV16" s="657"/>
      <c r="AGW16" s="657"/>
      <c r="AGX16" s="659"/>
      <c r="AHA16" s="657"/>
      <c r="AHB16" s="657"/>
      <c r="AHC16" s="657"/>
      <c r="AHD16" s="657"/>
      <c r="AHE16" s="657"/>
      <c r="AHF16" s="657"/>
      <c r="AHG16" s="659"/>
      <c r="AHJ16" s="657"/>
      <c r="AHK16" s="657"/>
      <c r="AHL16" s="657"/>
      <c r="AHM16" s="657"/>
      <c r="AHN16" s="657"/>
      <c r="AHO16" s="657"/>
      <c r="AHP16" s="659"/>
      <c r="AHS16" s="657"/>
      <c r="AHT16" s="657"/>
      <c r="AHU16" s="657"/>
      <c r="AHV16" s="657"/>
      <c r="AHW16" s="657"/>
      <c r="AHX16" s="657"/>
      <c r="AHY16" s="659"/>
      <c r="AIB16" s="657"/>
      <c r="AIC16" s="657"/>
      <c r="AID16" s="657"/>
      <c r="AIE16" s="657"/>
      <c r="AIF16" s="657"/>
      <c r="AIG16" s="657"/>
      <c r="AIH16" s="659"/>
      <c r="AIK16" s="657"/>
      <c r="AIL16" s="657"/>
      <c r="AIM16" s="657"/>
      <c r="AIN16" s="657"/>
      <c r="AIO16" s="657"/>
      <c r="AIP16" s="657"/>
      <c r="AIQ16" s="659"/>
      <c r="AIT16" s="657"/>
      <c r="AIU16" s="657"/>
      <c r="AIV16" s="657"/>
      <c r="AIW16" s="657"/>
      <c r="AIX16" s="657"/>
      <c r="AIY16" s="657"/>
      <c r="AIZ16" s="659"/>
      <c r="AJC16" s="657"/>
      <c r="AJD16" s="657"/>
      <c r="AJE16" s="657"/>
      <c r="AJF16" s="657"/>
      <c r="AJG16" s="657"/>
      <c r="AJH16" s="657"/>
      <c r="AJI16" s="659"/>
      <c r="AJL16" s="657"/>
      <c r="AJM16" s="657"/>
      <c r="AJN16" s="657"/>
      <c r="AJO16" s="657"/>
      <c r="AJP16" s="657"/>
      <c r="AJQ16" s="657"/>
      <c r="AJR16" s="659"/>
      <c r="AJU16" s="657"/>
      <c r="AJV16" s="657"/>
      <c r="AJW16" s="657"/>
      <c r="AJX16" s="657"/>
      <c r="AJY16" s="657"/>
      <c r="AJZ16" s="657"/>
      <c r="AKA16" s="659"/>
      <c r="AKD16" s="657"/>
      <c r="AKE16" s="657"/>
      <c r="AKF16" s="657"/>
      <c r="AKG16" s="657"/>
      <c r="AKH16" s="657"/>
      <c r="AKI16" s="657"/>
      <c r="AKJ16" s="659"/>
      <c r="AKM16" s="657"/>
      <c r="AKN16" s="657"/>
      <c r="AKO16" s="657"/>
      <c r="AKP16" s="657"/>
      <c r="AKQ16" s="657"/>
      <c r="AKR16" s="657"/>
      <c r="AKS16" s="659"/>
      <c r="AKV16" s="657"/>
      <c r="AKW16" s="657"/>
      <c r="AKX16" s="657"/>
      <c r="AKY16" s="657"/>
      <c r="AKZ16" s="657"/>
      <c r="ALA16" s="657"/>
      <c r="ALB16" s="659"/>
      <c r="ALE16" s="657"/>
      <c r="ALF16" s="657"/>
      <c r="ALG16" s="657"/>
      <c r="ALH16" s="657"/>
      <c r="ALI16" s="657"/>
      <c r="ALJ16" s="657"/>
      <c r="ALK16" s="659"/>
      <c r="ALN16" s="657"/>
      <c r="ALO16" s="657"/>
      <c r="ALP16" s="657"/>
      <c r="ALQ16" s="657"/>
      <c r="ALR16" s="657"/>
      <c r="ALS16" s="657"/>
      <c r="ALT16" s="659"/>
      <c r="ALW16" s="657"/>
      <c r="ALX16" s="657"/>
      <c r="ALY16" s="657"/>
      <c r="ALZ16" s="657"/>
      <c r="AMA16" s="657"/>
      <c r="AMB16" s="657"/>
      <c r="AMC16" s="659"/>
      <c r="AMF16" s="657"/>
      <c r="AMG16" s="657"/>
      <c r="AMH16" s="657"/>
      <c r="AMI16" s="657"/>
      <c r="AMJ16" s="657"/>
      <c r="AMK16" s="657"/>
      <c r="AML16" s="659"/>
      <c r="AMO16" s="657"/>
      <c r="AMP16" s="657"/>
      <c r="AMQ16" s="657"/>
      <c r="AMR16" s="657"/>
      <c r="AMS16" s="657"/>
      <c r="AMT16" s="657"/>
      <c r="AMU16" s="659"/>
      <c r="AMX16" s="657"/>
      <c r="AMY16" s="657"/>
      <c r="AMZ16" s="657"/>
      <c r="ANA16" s="657"/>
      <c r="ANB16" s="657"/>
      <c r="ANC16" s="657"/>
      <c r="AND16" s="659"/>
      <c r="ANG16" s="657"/>
      <c r="ANH16" s="657"/>
      <c r="ANI16" s="657"/>
      <c r="ANJ16" s="657"/>
      <c r="ANK16" s="657"/>
      <c r="ANL16" s="657"/>
      <c r="ANM16" s="659"/>
      <c r="ANP16" s="657"/>
      <c r="ANQ16" s="657"/>
      <c r="ANR16" s="657"/>
      <c r="ANS16" s="657"/>
      <c r="ANT16" s="657"/>
      <c r="ANU16" s="657"/>
      <c r="ANV16" s="659"/>
      <c r="ANY16" s="657"/>
      <c r="ANZ16" s="657"/>
      <c r="AOA16" s="657"/>
      <c r="AOB16" s="657"/>
      <c r="AOC16" s="657"/>
      <c r="AOD16" s="657"/>
      <c r="AOE16" s="659"/>
      <c r="AOH16" s="657"/>
      <c r="AOI16" s="657"/>
      <c r="AOJ16" s="657"/>
      <c r="AOK16" s="657"/>
      <c r="AOL16" s="657"/>
      <c r="AOM16" s="657"/>
      <c r="AON16" s="659"/>
      <c r="AOQ16" s="657"/>
      <c r="AOR16" s="657"/>
      <c r="AOS16" s="657"/>
      <c r="AOT16" s="657"/>
      <c r="AOU16" s="657"/>
      <c r="AOV16" s="657"/>
      <c r="AOW16" s="659"/>
      <c r="AOZ16" s="657"/>
      <c r="APA16" s="657"/>
      <c r="APB16" s="657"/>
      <c r="APC16" s="657"/>
      <c r="APD16" s="657"/>
      <c r="APE16" s="657"/>
      <c r="APF16" s="659"/>
      <c r="API16" s="657"/>
      <c r="APJ16" s="657"/>
      <c r="APK16" s="657"/>
      <c r="APL16" s="657"/>
      <c r="APM16" s="657"/>
      <c r="APN16" s="657"/>
      <c r="APO16" s="659"/>
      <c r="APR16" s="657"/>
      <c r="APS16" s="657"/>
      <c r="APT16" s="657"/>
      <c r="APU16" s="657"/>
      <c r="APV16" s="657"/>
      <c r="APW16" s="657"/>
      <c r="APX16" s="659"/>
      <c r="AQA16" s="657"/>
      <c r="AQB16" s="657"/>
      <c r="AQC16" s="657"/>
      <c r="AQD16" s="657"/>
      <c r="AQE16" s="657"/>
      <c r="AQF16" s="657"/>
      <c r="AQG16" s="659"/>
      <c r="AQJ16" s="657"/>
      <c r="AQK16" s="657"/>
      <c r="AQL16" s="657"/>
      <c r="AQM16" s="657"/>
      <c r="AQN16" s="657"/>
      <c r="AQO16" s="657"/>
      <c r="AQP16" s="659"/>
      <c r="AQS16" s="657"/>
      <c r="AQT16" s="657"/>
      <c r="AQU16" s="657"/>
      <c r="AQV16" s="657"/>
      <c r="AQW16" s="657"/>
      <c r="AQX16" s="657"/>
      <c r="AQY16" s="659"/>
      <c r="ARB16" s="657"/>
      <c r="ARC16" s="657"/>
      <c r="ARD16" s="657"/>
      <c r="ARE16" s="657"/>
      <c r="ARF16" s="657"/>
      <c r="ARG16" s="657"/>
      <c r="ARH16" s="659"/>
      <c r="ARK16" s="657"/>
      <c r="ARL16" s="657"/>
      <c r="ARM16" s="657"/>
      <c r="ARN16" s="657"/>
      <c r="ARO16" s="657"/>
      <c r="ARP16" s="657"/>
      <c r="ARQ16" s="659"/>
      <c r="ART16" s="657"/>
      <c r="ARU16" s="657"/>
      <c r="ARV16" s="657"/>
      <c r="ARW16" s="657"/>
      <c r="ARX16" s="657"/>
      <c r="ARY16" s="657"/>
      <c r="ARZ16" s="659"/>
      <c r="ASC16" s="657"/>
      <c r="ASD16" s="657"/>
      <c r="ASE16" s="657"/>
      <c r="ASF16" s="657"/>
      <c r="ASG16" s="657"/>
      <c r="ASH16" s="657"/>
      <c r="ASI16" s="659"/>
      <c r="ASL16" s="657"/>
      <c r="ASM16" s="657"/>
      <c r="ASN16" s="657"/>
      <c r="ASO16" s="657"/>
      <c r="ASP16" s="657"/>
      <c r="ASQ16" s="657"/>
      <c r="ASR16" s="659"/>
      <c r="ASU16" s="657"/>
      <c r="ASV16" s="657"/>
      <c r="ASW16" s="657"/>
      <c r="ASX16" s="657"/>
      <c r="ASY16" s="657"/>
      <c r="ASZ16" s="657"/>
      <c r="ATA16" s="659"/>
      <c r="ATD16" s="657"/>
      <c r="ATE16" s="657"/>
      <c r="ATF16" s="657"/>
      <c r="ATG16" s="657"/>
      <c r="ATH16" s="657"/>
      <c r="ATI16" s="657"/>
      <c r="ATJ16" s="659"/>
      <c r="ATM16" s="657"/>
      <c r="ATN16" s="657"/>
      <c r="ATO16" s="657"/>
      <c r="ATP16" s="657"/>
      <c r="ATQ16" s="657"/>
      <c r="ATR16" s="657"/>
      <c r="ATS16" s="659"/>
      <c r="ATV16" s="657"/>
      <c r="ATW16" s="657"/>
      <c r="ATX16" s="657"/>
      <c r="ATY16" s="657"/>
      <c r="ATZ16" s="657"/>
      <c r="AUA16" s="657"/>
      <c r="AUB16" s="659"/>
      <c r="AUE16" s="657"/>
      <c r="AUF16" s="657"/>
      <c r="AUG16" s="657"/>
      <c r="AUH16" s="657"/>
      <c r="AUI16" s="657"/>
      <c r="AUJ16" s="657"/>
      <c r="AUK16" s="659"/>
      <c r="AUN16" s="657"/>
      <c r="AUO16" s="657"/>
      <c r="AUP16" s="657"/>
      <c r="AUQ16" s="657"/>
      <c r="AUR16" s="657"/>
      <c r="AUS16" s="657"/>
      <c r="AUT16" s="659"/>
      <c r="AUW16" s="657"/>
      <c r="AUX16" s="657"/>
      <c r="AUY16" s="657"/>
      <c r="AUZ16" s="657"/>
      <c r="AVA16" s="657"/>
      <c r="AVB16" s="657"/>
      <c r="AVC16" s="659"/>
      <c r="AVF16" s="657"/>
      <c r="AVG16" s="657"/>
      <c r="AVH16" s="657"/>
      <c r="AVI16" s="657"/>
      <c r="AVJ16" s="657"/>
      <c r="AVK16" s="657"/>
      <c r="AVL16" s="659"/>
      <c r="AVO16" s="657"/>
      <c r="AVP16" s="657"/>
      <c r="AVQ16" s="657"/>
      <c r="AVR16" s="657"/>
      <c r="AVS16" s="657"/>
      <c r="AVT16" s="657"/>
      <c r="AVU16" s="659"/>
      <c r="AVX16" s="657"/>
      <c r="AVY16" s="657"/>
      <c r="AVZ16" s="657"/>
      <c r="AWA16" s="657"/>
      <c r="AWB16" s="657"/>
      <c r="AWC16" s="657"/>
      <c r="AWD16" s="659"/>
      <c r="AWG16" s="657"/>
      <c r="AWH16" s="657"/>
      <c r="AWI16" s="657"/>
      <c r="AWJ16" s="657"/>
      <c r="AWK16" s="657"/>
      <c r="AWL16" s="657"/>
      <c r="AWM16" s="659"/>
      <c r="AWP16" s="657"/>
      <c r="AWQ16" s="657"/>
      <c r="AWR16" s="657"/>
      <c r="AWS16" s="657"/>
      <c r="AWT16" s="657"/>
      <c r="AWU16" s="657"/>
      <c r="AWV16" s="659"/>
      <c r="AWY16" s="657"/>
      <c r="AWZ16" s="657"/>
      <c r="AXA16" s="657"/>
      <c r="AXB16" s="657"/>
      <c r="AXC16" s="657"/>
      <c r="AXD16" s="657"/>
      <c r="AXE16" s="659"/>
      <c r="AXH16" s="657"/>
      <c r="AXI16" s="657"/>
      <c r="AXJ16" s="657"/>
      <c r="AXK16" s="657"/>
      <c r="AXL16" s="657"/>
      <c r="AXM16" s="657"/>
      <c r="AXN16" s="659"/>
      <c r="AXQ16" s="657"/>
      <c r="AXR16" s="657"/>
      <c r="AXS16" s="657"/>
      <c r="AXT16" s="657"/>
      <c r="AXU16" s="657"/>
      <c r="AXV16" s="657"/>
      <c r="AXW16" s="659"/>
      <c r="AXZ16" s="657"/>
      <c r="AYA16" s="657"/>
      <c r="AYB16" s="657"/>
      <c r="AYC16" s="657"/>
      <c r="AYD16" s="657"/>
      <c r="AYE16" s="657"/>
      <c r="AYF16" s="659"/>
      <c r="AYI16" s="657"/>
      <c r="AYJ16" s="657"/>
      <c r="AYK16" s="657"/>
      <c r="AYL16" s="657"/>
      <c r="AYM16" s="657"/>
      <c r="AYN16" s="657"/>
      <c r="AYO16" s="659"/>
      <c r="AYR16" s="657"/>
      <c r="AYS16" s="657"/>
      <c r="AYT16" s="657"/>
      <c r="AYU16" s="657"/>
      <c r="AYV16" s="657"/>
      <c r="AYW16" s="657"/>
      <c r="AYX16" s="659"/>
      <c r="AZA16" s="657"/>
      <c r="AZB16" s="657"/>
      <c r="AZC16" s="657"/>
      <c r="AZD16" s="657"/>
      <c r="AZE16" s="657"/>
      <c r="AZF16" s="657"/>
      <c r="AZG16" s="659"/>
      <c r="AZJ16" s="657"/>
      <c r="AZK16" s="657"/>
      <c r="AZL16" s="657"/>
      <c r="AZM16" s="657"/>
      <c r="AZN16" s="657"/>
      <c r="AZO16" s="657"/>
      <c r="AZP16" s="659"/>
      <c r="AZS16" s="657"/>
      <c r="AZT16" s="657"/>
      <c r="AZU16" s="657"/>
      <c r="AZV16" s="657"/>
      <c r="AZW16" s="657"/>
      <c r="AZX16" s="657"/>
      <c r="AZY16" s="659"/>
      <c r="BAB16" s="657"/>
      <c r="BAC16" s="657"/>
      <c r="BAD16" s="657"/>
      <c r="BAE16" s="657"/>
      <c r="BAF16" s="657"/>
      <c r="BAG16" s="657"/>
      <c r="BAH16" s="659"/>
      <c r="BAK16" s="657"/>
      <c r="BAL16" s="657"/>
      <c r="BAM16" s="657"/>
      <c r="BAN16" s="657"/>
      <c r="BAO16" s="657"/>
      <c r="BAP16" s="657"/>
      <c r="BAQ16" s="659"/>
      <c r="BAT16" s="657"/>
      <c r="BAU16" s="657"/>
      <c r="BAV16" s="657"/>
      <c r="BAW16" s="657"/>
      <c r="BAX16" s="657"/>
      <c r="BAY16" s="657"/>
      <c r="BAZ16" s="659"/>
      <c r="BBC16" s="657"/>
      <c r="BBD16" s="657"/>
      <c r="BBE16" s="657"/>
      <c r="BBF16" s="657"/>
      <c r="BBG16" s="657"/>
      <c r="BBH16" s="657"/>
      <c r="BBI16" s="659"/>
      <c r="BBL16" s="657"/>
      <c r="BBM16" s="657"/>
      <c r="BBN16" s="657"/>
      <c r="BBO16" s="657"/>
      <c r="BBP16" s="657"/>
      <c r="BBQ16" s="657"/>
      <c r="BBR16" s="659"/>
      <c r="BBU16" s="657"/>
      <c r="BBV16" s="657"/>
      <c r="BBW16" s="657"/>
      <c r="BBX16" s="657"/>
      <c r="BBY16" s="657"/>
      <c r="BBZ16" s="657"/>
      <c r="BCA16" s="659"/>
      <c r="BCD16" s="657"/>
      <c r="BCE16" s="657"/>
      <c r="BCF16" s="657"/>
      <c r="BCG16" s="657"/>
      <c r="BCH16" s="657"/>
      <c r="BCI16" s="657"/>
      <c r="BCJ16" s="659"/>
      <c r="BCM16" s="657"/>
      <c r="BCN16" s="657"/>
      <c r="BCO16" s="657"/>
      <c r="BCP16" s="657"/>
      <c r="BCQ16" s="657"/>
      <c r="BCR16" s="657"/>
      <c r="BCS16" s="659"/>
      <c r="BCV16" s="657"/>
      <c r="BCW16" s="657"/>
      <c r="BCX16" s="657"/>
      <c r="BCY16" s="657"/>
      <c r="BCZ16" s="657"/>
      <c r="BDA16" s="657"/>
      <c r="BDB16" s="659"/>
      <c r="BDE16" s="657"/>
      <c r="BDF16" s="657"/>
      <c r="BDG16" s="657"/>
      <c r="BDH16" s="657"/>
      <c r="BDI16" s="657"/>
      <c r="BDJ16" s="657"/>
      <c r="BDK16" s="659"/>
      <c r="BDN16" s="657"/>
      <c r="BDO16" s="657"/>
      <c r="BDP16" s="657"/>
      <c r="BDQ16" s="657"/>
      <c r="BDR16" s="657"/>
      <c r="BDS16" s="657"/>
      <c r="BDT16" s="659"/>
      <c r="BDW16" s="657"/>
      <c r="BDX16" s="657"/>
      <c r="BDY16" s="657"/>
      <c r="BDZ16" s="657"/>
      <c r="BEA16" s="657"/>
      <c r="BEB16" s="657"/>
      <c r="BEC16" s="659"/>
      <c r="BEF16" s="657"/>
      <c r="BEG16" s="657"/>
      <c r="BEH16" s="657"/>
      <c r="BEI16" s="657"/>
      <c r="BEJ16" s="657"/>
      <c r="BEK16" s="657"/>
      <c r="BEL16" s="659"/>
      <c r="BEO16" s="657"/>
      <c r="BEP16" s="657"/>
      <c r="BEQ16" s="657"/>
      <c r="BER16" s="657"/>
      <c r="BES16" s="657"/>
      <c r="BET16" s="657"/>
      <c r="BEU16" s="659"/>
      <c r="BEX16" s="657"/>
      <c r="BEY16" s="657"/>
      <c r="BEZ16" s="657"/>
      <c r="BFA16" s="657"/>
      <c r="BFB16" s="657"/>
      <c r="BFC16" s="657"/>
      <c r="BFD16" s="659"/>
      <c r="BFG16" s="657"/>
      <c r="BFH16" s="657"/>
      <c r="BFI16" s="657"/>
      <c r="BFJ16" s="657"/>
      <c r="BFK16" s="657"/>
      <c r="BFL16" s="657"/>
      <c r="BFM16" s="659"/>
      <c r="BFP16" s="657"/>
      <c r="BFQ16" s="657"/>
      <c r="BFR16" s="657"/>
      <c r="BFS16" s="657"/>
      <c r="BFT16" s="657"/>
      <c r="BFU16" s="657"/>
      <c r="BFV16" s="659"/>
      <c r="BFY16" s="657"/>
      <c r="BFZ16" s="657"/>
      <c r="BGA16" s="657"/>
      <c r="BGB16" s="657"/>
      <c r="BGC16" s="657"/>
      <c r="BGD16" s="657"/>
      <c r="BGE16" s="659"/>
      <c r="BGH16" s="657"/>
      <c r="BGI16" s="657"/>
      <c r="BGJ16" s="657"/>
      <c r="BGK16" s="657"/>
      <c r="BGL16" s="657"/>
      <c r="BGM16" s="657"/>
      <c r="BGN16" s="659"/>
      <c r="BGQ16" s="657"/>
      <c r="BGR16" s="657"/>
      <c r="BGS16" s="657"/>
      <c r="BGT16" s="657"/>
      <c r="BGU16" s="657"/>
      <c r="BGV16" s="657"/>
      <c r="BGW16" s="659"/>
      <c r="BGZ16" s="657"/>
      <c r="BHA16" s="657"/>
      <c r="BHB16" s="657"/>
      <c r="BHC16" s="657"/>
      <c r="BHD16" s="657"/>
      <c r="BHE16" s="657"/>
      <c r="BHF16" s="659"/>
      <c r="BHI16" s="657"/>
      <c r="BHJ16" s="657"/>
      <c r="BHK16" s="657"/>
      <c r="BHL16" s="657"/>
      <c r="BHM16" s="657"/>
      <c r="BHN16" s="657"/>
      <c r="BHO16" s="659"/>
      <c r="BHR16" s="657"/>
      <c r="BHS16" s="657"/>
      <c r="BHT16" s="657"/>
      <c r="BHU16" s="657"/>
      <c r="BHV16" s="657"/>
      <c r="BHW16" s="657"/>
      <c r="BHX16" s="659"/>
      <c r="BIA16" s="657"/>
      <c r="BIB16" s="657"/>
      <c r="BIC16" s="657"/>
      <c r="BID16" s="657"/>
      <c r="BIE16" s="657"/>
      <c r="BIF16" s="657"/>
      <c r="BIG16" s="659"/>
      <c r="BIJ16" s="657"/>
      <c r="BIK16" s="657"/>
      <c r="BIL16" s="657"/>
      <c r="BIM16" s="657"/>
      <c r="BIN16" s="657"/>
      <c r="BIO16" s="657"/>
      <c r="BIP16" s="659"/>
      <c r="BIS16" s="657"/>
      <c r="BIT16" s="657"/>
      <c r="BIU16" s="657"/>
      <c r="BIV16" s="657"/>
      <c r="BIW16" s="657"/>
      <c r="BIX16" s="657"/>
      <c r="BIY16" s="659"/>
      <c r="BJB16" s="657"/>
      <c r="BJC16" s="657"/>
      <c r="BJD16" s="657"/>
      <c r="BJE16" s="657"/>
      <c r="BJF16" s="657"/>
      <c r="BJG16" s="657"/>
      <c r="BJH16" s="659"/>
      <c r="BJK16" s="657"/>
      <c r="BJL16" s="657"/>
      <c r="BJM16" s="657"/>
      <c r="BJN16" s="657"/>
      <c r="BJO16" s="657"/>
      <c r="BJP16" s="657"/>
      <c r="BJQ16" s="659"/>
      <c r="BJT16" s="657"/>
      <c r="BJU16" s="657"/>
      <c r="BJV16" s="657"/>
      <c r="BJW16" s="657"/>
      <c r="BJX16" s="657"/>
      <c r="BJY16" s="657"/>
      <c r="BJZ16" s="659"/>
      <c r="BKC16" s="657"/>
      <c r="BKD16" s="657"/>
      <c r="BKE16" s="657"/>
      <c r="BKF16" s="657"/>
      <c r="BKG16" s="657"/>
      <c r="BKH16" s="657"/>
      <c r="BKI16" s="659"/>
      <c r="BKL16" s="657"/>
      <c r="BKM16" s="657"/>
      <c r="BKN16" s="657"/>
      <c r="BKO16" s="657"/>
      <c r="BKP16" s="657"/>
      <c r="BKQ16" s="657"/>
      <c r="BKR16" s="659"/>
      <c r="BKU16" s="657"/>
      <c r="BKV16" s="657"/>
      <c r="BKW16" s="657"/>
      <c r="BKX16" s="657"/>
      <c r="BKY16" s="657"/>
      <c r="BKZ16" s="657"/>
      <c r="BLA16" s="659"/>
      <c r="BLD16" s="657"/>
      <c r="BLE16" s="657"/>
      <c r="BLF16" s="657"/>
      <c r="BLG16" s="657"/>
      <c r="BLH16" s="657"/>
      <c r="BLI16" s="657"/>
      <c r="BLJ16" s="659"/>
      <c r="BLM16" s="657"/>
      <c r="BLN16" s="657"/>
      <c r="BLO16" s="657"/>
      <c r="BLP16" s="657"/>
      <c r="BLQ16" s="657"/>
      <c r="BLR16" s="657"/>
      <c r="BLS16" s="659"/>
      <c r="BLV16" s="657"/>
      <c r="BLW16" s="657"/>
      <c r="BLX16" s="657"/>
      <c r="BLY16" s="657"/>
      <c r="BLZ16" s="657"/>
      <c r="BMA16" s="657"/>
      <c r="BMB16" s="659"/>
      <c r="BME16" s="657"/>
      <c r="BMF16" s="657"/>
      <c r="BMG16" s="657"/>
      <c r="BMH16" s="657"/>
      <c r="BMI16" s="657"/>
      <c r="BMJ16" s="657"/>
      <c r="BMK16" s="659"/>
      <c r="BMN16" s="657"/>
      <c r="BMO16" s="657"/>
      <c r="BMP16" s="657"/>
      <c r="BMQ16" s="657"/>
      <c r="BMR16" s="657"/>
      <c r="BMS16" s="657"/>
      <c r="BMT16" s="659"/>
      <c r="BMW16" s="657"/>
      <c r="BMX16" s="657"/>
      <c r="BMY16" s="657"/>
      <c r="BMZ16" s="657"/>
      <c r="BNA16" s="657"/>
      <c r="BNB16" s="657"/>
      <c r="BNC16" s="659"/>
      <c r="BNF16" s="657"/>
      <c r="BNG16" s="657"/>
      <c r="BNH16" s="657"/>
      <c r="BNI16" s="657"/>
      <c r="BNJ16" s="657"/>
      <c r="BNK16" s="657"/>
      <c r="BNL16" s="659"/>
      <c r="BNO16" s="657"/>
      <c r="BNP16" s="657"/>
      <c r="BNQ16" s="657"/>
      <c r="BNR16" s="657"/>
      <c r="BNS16" s="657"/>
      <c r="BNT16" s="657"/>
      <c r="BNU16" s="659"/>
      <c r="BNX16" s="657"/>
      <c r="BNY16" s="657"/>
      <c r="BNZ16" s="657"/>
      <c r="BOA16" s="657"/>
      <c r="BOB16" s="657"/>
      <c r="BOC16" s="657"/>
      <c r="BOD16" s="659"/>
      <c r="BOG16" s="657"/>
      <c r="BOH16" s="657"/>
      <c r="BOI16" s="657"/>
      <c r="BOJ16" s="657"/>
      <c r="BOK16" s="657"/>
      <c r="BOL16" s="657"/>
      <c r="BOM16" s="659"/>
      <c r="BOP16" s="657"/>
      <c r="BOQ16" s="657"/>
      <c r="BOR16" s="657"/>
      <c r="BOS16" s="657"/>
      <c r="BOT16" s="657"/>
      <c r="BOU16" s="657"/>
      <c r="BOV16" s="659"/>
      <c r="BOY16" s="657"/>
      <c r="BOZ16" s="657"/>
      <c r="BPA16" s="657"/>
      <c r="BPB16" s="657"/>
      <c r="BPC16" s="657"/>
      <c r="BPD16" s="657"/>
      <c r="BPE16" s="659"/>
      <c r="BPH16" s="657"/>
      <c r="BPI16" s="657"/>
      <c r="BPJ16" s="657"/>
      <c r="BPK16" s="657"/>
      <c r="BPL16" s="657"/>
      <c r="BPM16" s="657"/>
      <c r="BPN16" s="659"/>
      <c r="BPQ16" s="657"/>
      <c r="BPR16" s="657"/>
      <c r="BPS16" s="657"/>
      <c r="BPT16" s="657"/>
      <c r="BPU16" s="657"/>
      <c r="BPV16" s="657"/>
      <c r="BPW16" s="659"/>
      <c r="BPZ16" s="657"/>
      <c r="BQA16" s="657"/>
      <c r="BQB16" s="657"/>
      <c r="BQC16" s="657"/>
      <c r="BQD16" s="657"/>
      <c r="BQE16" s="657"/>
      <c r="BQF16" s="659"/>
      <c r="BQI16" s="657"/>
      <c r="BQJ16" s="657"/>
      <c r="BQK16" s="657"/>
      <c r="BQL16" s="657"/>
      <c r="BQM16" s="657"/>
      <c r="BQN16" s="657"/>
      <c r="BQO16" s="659"/>
      <c r="BQR16" s="657"/>
      <c r="BQS16" s="657"/>
      <c r="BQT16" s="657"/>
      <c r="BQU16" s="657"/>
      <c r="BQV16" s="657"/>
      <c r="BQW16" s="657"/>
      <c r="BQX16" s="659"/>
      <c r="BRA16" s="657"/>
      <c r="BRB16" s="657"/>
      <c r="BRC16" s="657"/>
      <c r="BRD16" s="657"/>
      <c r="BRE16" s="657"/>
      <c r="BRF16" s="657"/>
      <c r="BRG16" s="659"/>
      <c r="BRJ16" s="657"/>
      <c r="BRK16" s="657"/>
      <c r="BRL16" s="657"/>
      <c r="BRM16" s="657"/>
      <c r="BRN16" s="657"/>
      <c r="BRO16" s="657"/>
      <c r="BRP16" s="659"/>
      <c r="BRS16" s="657"/>
      <c r="BRT16" s="657"/>
      <c r="BRU16" s="657"/>
      <c r="BRV16" s="657"/>
      <c r="BRW16" s="657"/>
      <c r="BRX16" s="657"/>
      <c r="BRY16" s="659"/>
      <c r="BSB16" s="657"/>
      <c r="BSC16" s="657"/>
      <c r="BSD16" s="657"/>
      <c r="BSE16" s="657"/>
      <c r="BSF16" s="657"/>
      <c r="BSG16" s="657"/>
      <c r="BSH16" s="659"/>
      <c r="BSK16" s="657"/>
      <c r="BSL16" s="657"/>
      <c r="BSM16" s="657"/>
      <c r="BSN16" s="657"/>
      <c r="BSO16" s="657"/>
      <c r="BSP16" s="657"/>
      <c r="BSQ16" s="659"/>
      <c r="BST16" s="657"/>
      <c r="BSU16" s="657"/>
      <c r="BSV16" s="657"/>
      <c r="BSW16" s="657"/>
      <c r="BSX16" s="657"/>
      <c r="BSY16" s="657"/>
      <c r="BSZ16" s="659"/>
      <c r="BTC16" s="657"/>
      <c r="BTD16" s="657"/>
      <c r="BTE16" s="657"/>
      <c r="BTF16" s="657"/>
      <c r="BTG16" s="657"/>
      <c r="BTH16" s="657"/>
      <c r="BTI16" s="659"/>
      <c r="BTL16" s="657"/>
      <c r="BTM16" s="657"/>
      <c r="BTN16" s="657"/>
      <c r="BTO16" s="657"/>
      <c r="BTP16" s="657"/>
      <c r="BTQ16" s="657"/>
      <c r="BTR16" s="659"/>
      <c r="BTU16" s="657"/>
      <c r="BTV16" s="657"/>
      <c r="BTW16" s="657"/>
      <c r="BTX16" s="657"/>
      <c r="BTY16" s="657"/>
      <c r="BTZ16" s="657"/>
      <c r="BUA16" s="659"/>
      <c r="BUD16" s="657"/>
      <c r="BUE16" s="657"/>
      <c r="BUF16" s="657"/>
      <c r="BUG16" s="657"/>
      <c r="BUH16" s="657"/>
      <c r="BUI16" s="657"/>
      <c r="BUJ16" s="659"/>
      <c r="BUM16" s="657"/>
      <c r="BUN16" s="657"/>
      <c r="BUO16" s="657"/>
      <c r="BUP16" s="657"/>
      <c r="BUQ16" s="657"/>
      <c r="BUR16" s="657"/>
      <c r="BUS16" s="659"/>
      <c r="BUV16" s="657"/>
      <c r="BUW16" s="657"/>
      <c r="BUX16" s="657"/>
      <c r="BUY16" s="657"/>
      <c r="BUZ16" s="657"/>
      <c r="BVA16" s="657"/>
      <c r="BVB16" s="659"/>
      <c r="BVE16" s="657"/>
      <c r="BVF16" s="657"/>
      <c r="BVG16" s="657"/>
      <c r="BVH16" s="657"/>
      <c r="BVI16" s="657"/>
      <c r="BVJ16" s="657"/>
      <c r="BVK16" s="659"/>
      <c r="BVN16" s="657"/>
      <c r="BVO16" s="657"/>
      <c r="BVP16" s="657"/>
      <c r="BVQ16" s="657"/>
      <c r="BVR16" s="657"/>
      <c r="BVS16" s="657"/>
      <c r="BVT16" s="659"/>
      <c r="BVW16" s="657"/>
      <c r="BVX16" s="657"/>
      <c r="BVY16" s="657"/>
      <c r="BVZ16" s="657"/>
      <c r="BWA16" s="657"/>
      <c r="BWB16" s="657"/>
      <c r="BWC16" s="659"/>
      <c r="BWF16" s="657"/>
      <c r="BWG16" s="657"/>
      <c r="BWH16" s="657"/>
      <c r="BWI16" s="657"/>
      <c r="BWJ16" s="657"/>
      <c r="BWK16" s="657"/>
      <c r="BWL16" s="659"/>
      <c r="BWO16" s="657"/>
      <c r="BWP16" s="657"/>
      <c r="BWQ16" s="657"/>
      <c r="BWR16" s="657"/>
      <c r="BWS16" s="657"/>
      <c r="BWT16" s="657"/>
      <c r="BWU16" s="659"/>
      <c r="BWX16" s="657"/>
      <c r="BWY16" s="657"/>
      <c r="BWZ16" s="657"/>
      <c r="BXA16" s="657"/>
      <c r="BXB16" s="657"/>
      <c r="BXC16" s="657"/>
      <c r="BXD16" s="659"/>
      <c r="BXG16" s="657"/>
      <c r="BXH16" s="657"/>
      <c r="BXI16" s="657"/>
      <c r="BXJ16" s="657"/>
      <c r="BXK16" s="657"/>
      <c r="BXL16" s="657"/>
      <c r="BXM16" s="659"/>
      <c r="BXP16" s="657"/>
      <c r="BXQ16" s="657"/>
      <c r="BXR16" s="657"/>
      <c r="BXS16" s="657"/>
      <c r="BXT16" s="657"/>
      <c r="BXU16" s="657"/>
      <c r="BXV16" s="659"/>
      <c r="BXY16" s="657"/>
      <c r="BXZ16" s="657"/>
      <c r="BYA16" s="657"/>
      <c r="BYB16" s="657"/>
      <c r="BYC16" s="657"/>
      <c r="BYD16" s="657"/>
      <c r="BYE16" s="659"/>
      <c r="BYH16" s="657"/>
      <c r="BYI16" s="657"/>
      <c r="BYJ16" s="657"/>
      <c r="BYK16" s="657"/>
      <c r="BYL16" s="657"/>
      <c r="BYM16" s="657"/>
      <c r="BYN16" s="659"/>
      <c r="BYQ16" s="657"/>
      <c r="BYR16" s="657"/>
      <c r="BYS16" s="657"/>
      <c r="BYT16" s="657"/>
      <c r="BYU16" s="657"/>
      <c r="BYV16" s="657"/>
      <c r="BYW16" s="659"/>
      <c r="BYZ16" s="657"/>
      <c r="BZA16" s="657"/>
      <c r="BZB16" s="657"/>
      <c r="BZC16" s="657"/>
      <c r="BZD16" s="657"/>
      <c r="BZE16" s="657"/>
      <c r="BZF16" s="659"/>
      <c r="BZI16" s="657"/>
      <c r="BZJ16" s="657"/>
      <c r="BZK16" s="657"/>
      <c r="BZL16" s="657"/>
      <c r="BZM16" s="657"/>
      <c r="BZN16" s="657"/>
      <c r="BZO16" s="659"/>
      <c r="BZR16" s="657"/>
      <c r="BZS16" s="657"/>
      <c r="BZT16" s="657"/>
      <c r="BZU16" s="657"/>
      <c r="BZV16" s="657"/>
      <c r="BZW16" s="657"/>
      <c r="BZX16" s="659"/>
      <c r="CAA16" s="657"/>
      <c r="CAB16" s="657"/>
      <c r="CAC16" s="657"/>
      <c r="CAD16" s="657"/>
      <c r="CAE16" s="657"/>
      <c r="CAF16" s="657"/>
      <c r="CAG16" s="659"/>
      <c r="CAJ16" s="657"/>
      <c r="CAK16" s="657"/>
      <c r="CAL16" s="657"/>
      <c r="CAM16" s="657"/>
      <c r="CAN16" s="657"/>
      <c r="CAO16" s="657"/>
      <c r="CAP16" s="659"/>
      <c r="CAS16" s="657"/>
      <c r="CAT16" s="657"/>
      <c r="CAU16" s="657"/>
      <c r="CAV16" s="657"/>
      <c r="CAW16" s="657"/>
      <c r="CAX16" s="657"/>
      <c r="CAY16" s="659"/>
      <c r="CBB16" s="657"/>
      <c r="CBC16" s="657"/>
      <c r="CBD16" s="657"/>
      <c r="CBE16" s="657"/>
      <c r="CBF16" s="657"/>
      <c r="CBG16" s="657"/>
      <c r="CBH16" s="659"/>
      <c r="CBK16" s="657"/>
      <c r="CBL16" s="657"/>
      <c r="CBM16" s="657"/>
      <c r="CBN16" s="657"/>
      <c r="CBO16" s="657"/>
      <c r="CBP16" s="657"/>
      <c r="CBQ16" s="659"/>
      <c r="CBT16" s="657"/>
      <c r="CBU16" s="657"/>
      <c r="CBV16" s="657"/>
      <c r="CBW16" s="657"/>
      <c r="CBX16" s="657"/>
      <c r="CBY16" s="657"/>
      <c r="CBZ16" s="659"/>
      <c r="CCC16" s="657"/>
      <c r="CCD16" s="657"/>
      <c r="CCE16" s="657"/>
      <c r="CCF16" s="657"/>
      <c r="CCG16" s="657"/>
      <c r="CCH16" s="657"/>
      <c r="CCI16" s="659"/>
      <c r="CCL16" s="657"/>
      <c r="CCM16" s="657"/>
      <c r="CCN16" s="657"/>
      <c r="CCO16" s="657"/>
      <c r="CCP16" s="657"/>
      <c r="CCQ16" s="657"/>
      <c r="CCR16" s="659"/>
      <c r="CCU16" s="657"/>
      <c r="CCV16" s="657"/>
      <c r="CCW16" s="657"/>
      <c r="CCX16" s="657"/>
      <c r="CCY16" s="657"/>
      <c r="CCZ16" s="657"/>
      <c r="CDA16" s="659"/>
      <c r="CDD16" s="657"/>
      <c r="CDE16" s="657"/>
      <c r="CDF16" s="657"/>
      <c r="CDG16" s="657"/>
      <c r="CDH16" s="657"/>
      <c r="CDI16" s="657"/>
      <c r="CDJ16" s="659"/>
      <c r="CDM16" s="657"/>
      <c r="CDN16" s="657"/>
      <c r="CDO16" s="657"/>
      <c r="CDP16" s="657"/>
      <c r="CDQ16" s="657"/>
      <c r="CDR16" s="657"/>
      <c r="CDS16" s="659"/>
      <c r="CDV16" s="657"/>
      <c r="CDW16" s="657"/>
      <c r="CDX16" s="657"/>
      <c r="CDY16" s="657"/>
      <c r="CDZ16" s="657"/>
      <c r="CEA16" s="657"/>
      <c r="CEB16" s="659"/>
      <c r="CEE16" s="657"/>
      <c r="CEF16" s="657"/>
      <c r="CEG16" s="657"/>
      <c r="CEH16" s="657"/>
      <c r="CEI16" s="657"/>
      <c r="CEJ16" s="657"/>
      <c r="CEK16" s="659"/>
      <c r="CEN16" s="657"/>
      <c r="CEO16" s="657"/>
      <c r="CEP16" s="657"/>
      <c r="CEQ16" s="657"/>
      <c r="CER16" s="657"/>
      <c r="CES16" s="657"/>
      <c r="CET16" s="659"/>
      <c r="CEW16" s="657"/>
      <c r="CEX16" s="657"/>
      <c r="CEY16" s="657"/>
      <c r="CEZ16" s="657"/>
      <c r="CFA16" s="657"/>
      <c r="CFB16" s="657"/>
      <c r="CFC16" s="659"/>
      <c r="CFF16" s="657"/>
      <c r="CFG16" s="657"/>
      <c r="CFH16" s="657"/>
      <c r="CFI16" s="657"/>
      <c r="CFJ16" s="657"/>
      <c r="CFK16" s="657"/>
      <c r="CFL16" s="659"/>
      <c r="CFO16" s="657"/>
      <c r="CFP16" s="657"/>
      <c r="CFQ16" s="657"/>
      <c r="CFR16" s="657"/>
      <c r="CFS16" s="657"/>
      <c r="CFT16" s="657"/>
      <c r="CFU16" s="659"/>
      <c r="CFX16" s="657"/>
      <c r="CFY16" s="657"/>
      <c r="CFZ16" s="657"/>
      <c r="CGA16" s="657"/>
      <c r="CGB16" s="657"/>
      <c r="CGC16" s="657"/>
      <c r="CGD16" s="659"/>
      <c r="CGG16" s="657"/>
      <c r="CGH16" s="657"/>
      <c r="CGI16" s="657"/>
      <c r="CGJ16" s="657"/>
      <c r="CGK16" s="657"/>
      <c r="CGL16" s="657"/>
      <c r="CGM16" s="659"/>
      <c r="CGP16" s="657"/>
      <c r="CGQ16" s="657"/>
      <c r="CGR16" s="657"/>
      <c r="CGS16" s="657"/>
      <c r="CGT16" s="657"/>
      <c r="CGU16" s="657"/>
      <c r="CGV16" s="659"/>
      <c r="CGY16" s="657"/>
      <c r="CGZ16" s="657"/>
      <c r="CHA16" s="657"/>
      <c r="CHB16" s="657"/>
      <c r="CHC16" s="657"/>
      <c r="CHD16" s="657"/>
      <c r="CHE16" s="659"/>
      <c r="CHH16" s="657"/>
      <c r="CHI16" s="657"/>
      <c r="CHJ16" s="657"/>
      <c r="CHK16" s="657"/>
      <c r="CHL16" s="657"/>
      <c r="CHM16" s="657"/>
      <c r="CHN16" s="659"/>
      <c r="CHQ16" s="657"/>
      <c r="CHR16" s="657"/>
      <c r="CHS16" s="657"/>
      <c r="CHT16" s="657"/>
      <c r="CHU16" s="657"/>
      <c r="CHV16" s="657"/>
      <c r="CHW16" s="659"/>
      <c r="CHZ16" s="657"/>
      <c r="CIA16" s="657"/>
      <c r="CIB16" s="657"/>
      <c r="CIC16" s="657"/>
      <c r="CID16" s="657"/>
      <c r="CIE16" s="657"/>
      <c r="CIF16" s="659"/>
      <c r="CII16" s="657"/>
      <c r="CIJ16" s="657"/>
      <c r="CIK16" s="657"/>
      <c r="CIL16" s="657"/>
      <c r="CIM16" s="657"/>
      <c r="CIN16" s="657"/>
      <c r="CIO16" s="659"/>
      <c r="CIR16" s="657"/>
      <c r="CIS16" s="657"/>
      <c r="CIT16" s="657"/>
      <c r="CIU16" s="657"/>
      <c r="CIV16" s="657"/>
      <c r="CIW16" s="657"/>
      <c r="CIX16" s="659"/>
      <c r="CJA16" s="657"/>
      <c r="CJB16" s="657"/>
      <c r="CJC16" s="657"/>
      <c r="CJD16" s="657"/>
      <c r="CJE16" s="657"/>
      <c r="CJF16" s="657"/>
      <c r="CJG16" s="659"/>
      <c r="CJJ16" s="657"/>
      <c r="CJK16" s="657"/>
      <c r="CJL16" s="657"/>
      <c r="CJM16" s="657"/>
      <c r="CJN16" s="657"/>
      <c r="CJO16" s="657"/>
      <c r="CJP16" s="659"/>
      <c r="CJS16" s="657"/>
      <c r="CJT16" s="657"/>
      <c r="CJU16" s="657"/>
      <c r="CJV16" s="657"/>
      <c r="CJW16" s="657"/>
      <c r="CJX16" s="657"/>
      <c r="CJY16" s="659"/>
      <c r="CKB16" s="657"/>
      <c r="CKC16" s="657"/>
      <c r="CKD16" s="657"/>
      <c r="CKE16" s="657"/>
      <c r="CKF16" s="657"/>
      <c r="CKG16" s="657"/>
      <c r="CKH16" s="659"/>
      <c r="CKK16" s="657"/>
      <c r="CKL16" s="657"/>
      <c r="CKM16" s="657"/>
      <c r="CKN16" s="657"/>
      <c r="CKO16" s="657"/>
      <c r="CKP16" s="657"/>
      <c r="CKQ16" s="659"/>
      <c r="CKT16" s="657"/>
      <c r="CKU16" s="657"/>
      <c r="CKV16" s="657"/>
      <c r="CKW16" s="657"/>
      <c r="CKX16" s="657"/>
      <c r="CKY16" s="657"/>
      <c r="CKZ16" s="659"/>
      <c r="CLC16" s="657"/>
      <c r="CLD16" s="657"/>
      <c r="CLE16" s="657"/>
      <c r="CLF16" s="657"/>
      <c r="CLG16" s="657"/>
      <c r="CLH16" s="657"/>
      <c r="CLI16" s="659"/>
      <c r="CLL16" s="657"/>
      <c r="CLM16" s="657"/>
      <c r="CLN16" s="657"/>
      <c r="CLO16" s="657"/>
      <c r="CLP16" s="657"/>
      <c r="CLQ16" s="657"/>
      <c r="CLR16" s="659"/>
      <c r="CLU16" s="657"/>
      <c r="CLV16" s="657"/>
      <c r="CLW16" s="657"/>
      <c r="CLX16" s="657"/>
      <c r="CLY16" s="657"/>
      <c r="CLZ16" s="657"/>
      <c r="CMA16" s="659"/>
      <c r="CMD16" s="657"/>
      <c r="CME16" s="657"/>
      <c r="CMF16" s="657"/>
      <c r="CMG16" s="657"/>
      <c r="CMH16" s="657"/>
      <c r="CMI16" s="657"/>
      <c r="CMJ16" s="659"/>
      <c r="CMM16" s="657"/>
      <c r="CMN16" s="657"/>
      <c r="CMO16" s="657"/>
      <c r="CMP16" s="657"/>
      <c r="CMQ16" s="657"/>
      <c r="CMR16" s="657"/>
      <c r="CMS16" s="659"/>
      <c r="CMV16" s="657"/>
      <c r="CMW16" s="657"/>
      <c r="CMX16" s="657"/>
      <c r="CMY16" s="657"/>
      <c r="CMZ16" s="657"/>
      <c r="CNA16" s="657"/>
      <c r="CNB16" s="659"/>
      <c r="CNE16" s="657"/>
      <c r="CNF16" s="657"/>
      <c r="CNG16" s="657"/>
      <c r="CNH16" s="657"/>
      <c r="CNI16" s="657"/>
      <c r="CNJ16" s="657"/>
      <c r="CNK16" s="659"/>
      <c r="CNN16" s="657"/>
      <c r="CNO16" s="657"/>
      <c r="CNP16" s="657"/>
      <c r="CNQ16" s="657"/>
      <c r="CNR16" s="657"/>
      <c r="CNS16" s="657"/>
      <c r="CNT16" s="659"/>
      <c r="CNW16" s="657"/>
      <c r="CNX16" s="657"/>
      <c r="CNY16" s="657"/>
      <c r="CNZ16" s="657"/>
      <c r="COA16" s="657"/>
      <c r="COB16" s="657"/>
      <c r="COC16" s="659"/>
      <c r="COF16" s="657"/>
      <c r="COG16" s="657"/>
      <c r="COH16" s="657"/>
      <c r="COI16" s="657"/>
      <c r="COJ16" s="657"/>
      <c r="COK16" s="657"/>
      <c r="COL16" s="659"/>
      <c r="COO16" s="657"/>
      <c r="COP16" s="657"/>
      <c r="COQ16" s="657"/>
      <c r="COR16" s="657"/>
      <c r="COS16" s="657"/>
      <c r="COT16" s="657"/>
      <c r="COU16" s="659"/>
      <c r="COX16" s="657"/>
      <c r="COY16" s="657"/>
      <c r="COZ16" s="657"/>
      <c r="CPA16" s="657"/>
      <c r="CPB16" s="657"/>
      <c r="CPC16" s="657"/>
      <c r="CPD16" s="659"/>
      <c r="CPG16" s="657"/>
      <c r="CPH16" s="657"/>
      <c r="CPI16" s="657"/>
      <c r="CPJ16" s="657"/>
      <c r="CPK16" s="657"/>
      <c r="CPL16" s="657"/>
      <c r="CPM16" s="659"/>
      <c r="CPP16" s="657"/>
      <c r="CPQ16" s="657"/>
      <c r="CPR16" s="657"/>
      <c r="CPS16" s="657"/>
      <c r="CPT16" s="657"/>
      <c r="CPU16" s="657"/>
      <c r="CPV16" s="659"/>
      <c r="CPY16" s="657"/>
      <c r="CPZ16" s="657"/>
      <c r="CQA16" s="657"/>
      <c r="CQB16" s="657"/>
      <c r="CQC16" s="657"/>
      <c r="CQD16" s="657"/>
      <c r="CQE16" s="659"/>
      <c r="CQH16" s="657"/>
      <c r="CQI16" s="657"/>
      <c r="CQJ16" s="657"/>
      <c r="CQK16" s="657"/>
      <c r="CQL16" s="657"/>
      <c r="CQM16" s="657"/>
      <c r="CQN16" s="659"/>
      <c r="CQQ16" s="657"/>
      <c r="CQR16" s="657"/>
      <c r="CQS16" s="657"/>
      <c r="CQT16" s="657"/>
      <c r="CQU16" s="657"/>
      <c r="CQV16" s="657"/>
      <c r="CQW16" s="659"/>
      <c r="CQZ16" s="657"/>
      <c r="CRA16" s="657"/>
      <c r="CRB16" s="657"/>
      <c r="CRC16" s="657"/>
      <c r="CRD16" s="657"/>
      <c r="CRE16" s="657"/>
      <c r="CRF16" s="659"/>
      <c r="CRI16" s="657"/>
      <c r="CRJ16" s="657"/>
      <c r="CRK16" s="657"/>
      <c r="CRL16" s="657"/>
      <c r="CRM16" s="657"/>
      <c r="CRN16" s="657"/>
      <c r="CRO16" s="659"/>
      <c r="CRR16" s="657"/>
      <c r="CRS16" s="657"/>
      <c r="CRT16" s="657"/>
      <c r="CRU16" s="657"/>
      <c r="CRV16" s="657"/>
      <c r="CRW16" s="657"/>
      <c r="CRX16" s="659"/>
      <c r="CSA16" s="657"/>
      <c r="CSB16" s="657"/>
      <c r="CSC16" s="657"/>
      <c r="CSD16" s="657"/>
      <c r="CSE16" s="657"/>
      <c r="CSF16" s="657"/>
      <c r="CSG16" s="659"/>
      <c r="CSJ16" s="657"/>
      <c r="CSK16" s="657"/>
      <c r="CSL16" s="657"/>
      <c r="CSM16" s="657"/>
      <c r="CSN16" s="657"/>
      <c r="CSO16" s="657"/>
      <c r="CSP16" s="659"/>
      <c r="CSS16" s="657"/>
      <c r="CST16" s="657"/>
      <c r="CSU16" s="657"/>
      <c r="CSV16" s="657"/>
      <c r="CSW16" s="657"/>
      <c r="CSX16" s="657"/>
      <c r="CSY16" s="659"/>
      <c r="CTB16" s="657"/>
      <c r="CTC16" s="657"/>
      <c r="CTD16" s="657"/>
      <c r="CTE16" s="657"/>
      <c r="CTF16" s="657"/>
      <c r="CTG16" s="657"/>
      <c r="CTH16" s="659"/>
      <c r="CTK16" s="657"/>
      <c r="CTL16" s="657"/>
      <c r="CTM16" s="657"/>
      <c r="CTN16" s="657"/>
      <c r="CTO16" s="657"/>
      <c r="CTP16" s="657"/>
      <c r="CTQ16" s="659"/>
      <c r="CTT16" s="657"/>
      <c r="CTU16" s="657"/>
      <c r="CTV16" s="657"/>
      <c r="CTW16" s="657"/>
      <c r="CTX16" s="657"/>
      <c r="CTY16" s="657"/>
      <c r="CTZ16" s="659"/>
      <c r="CUC16" s="657"/>
      <c r="CUD16" s="657"/>
      <c r="CUE16" s="657"/>
      <c r="CUF16" s="657"/>
      <c r="CUG16" s="657"/>
      <c r="CUH16" s="657"/>
      <c r="CUI16" s="659"/>
      <c r="CUL16" s="657"/>
      <c r="CUM16" s="657"/>
      <c r="CUN16" s="657"/>
      <c r="CUO16" s="657"/>
      <c r="CUP16" s="657"/>
      <c r="CUQ16" s="657"/>
      <c r="CUR16" s="659"/>
      <c r="CUU16" s="657"/>
      <c r="CUV16" s="657"/>
      <c r="CUW16" s="657"/>
      <c r="CUX16" s="657"/>
      <c r="CUY16" s="657"/>
      <c r="CUZ16" s="657"/>
      <c r="CVA16" s="659"/>
      <c r="CVD16" s="657"/>
      <c r="CVE16" s="657"/>
      <c r="CVF16" s="657"/>
      <c r="CVG16" s="657"/>
      <c r="CVH16" s="657"/>
      <c r="CVI16" s="657"/>
      <c r="CVJ16" s="659"/>
      <c r="CVM16" s="657"/>
      <c r="CVN16" s="657"/>
      <c r="CVO16" s="657"/>
      <c r="CVP16" s="657"/>
      <c r="CVQ16" s="657"/>
      <c r="CVR16" s="657"/>
      <c r="CVS16" s="659"/>
      <c r="CVV16" s="657"/>
      <c r="CVW16" s="657"/>
      <c r="CVX16" s="657"/>
      <c r="CVY16" s="657"/>
      <c r="CVZ16" s="657"/>
      <c r="CWA16" s="657"/>
      <c r="CWB16" s="659"/>
      <c r="CWE16" s="657"/>
      <c r="CWF16" s="657"/>
      <c r="CWG16" s="657"/>
      <c r="CWH16" s="657"/>
      <c r="CWI16" s="657"/>
      <c r="CWJ16" s="657"/>
      <c r="CWK16" s="659"/>
      <c r="CWN16" s="657"/>
      <c r="CWO16" s="657"/>
      <c r="CWP16" s="657"/>
      <c r="CWQ16" s="657"/>
      <c r="CWR16" s="657"/>
      <c r="CWS16" s="657"/>
      <c r="CWT16" s="659"/>
      <c r="CWW16" s="657"/>
      <c r="CWX16" s="657"/>
      <c r="CWY16" s="657"/>
      <c r="CWZ16" s="657"/>
      <c r="CXA16" s="657"/>
      <c r="CXB16" s="657"/>
      <c r="CXC16" s="659"/>
      <c r="CXF16" s="657"/>
      <c r="CXG16" s="657"/>
      <c r="CXH16" s="657"/>
      <c r="CXI16" s="657"/>
      <c r="CXJ16" s="657"/>
      <c r="CXK16" s="657"/>
      <c r="CXL16" s="659"/>
      <c r="CXO16" s="657"/>
      <c r="CXP16" s="657"/>
      <c r="CXQ16" s="657"/>
      <c r="CXR16" s="657"/>
      <c r="CXS16" s="657"/>
      <c r="CXT16" s="657"/>
      <c r="CXU16" s="659"/>
      <c r="CXX16" s="657"/>
      <c r="CXY16" s="657"/>
      <c r="CXZ16" s="657"/>
      <c r="CYA16" s="657"/>
      <c r="CYB16" s="657"/>
      <c r="CYC16" s="657"/>
      <c r="CYD16" s="659"/>
      <c r="CYG16" s="657"/>
      <c r="CYH16" s="657"/>
      <c r="CYI16" s="657"/>
      <c r="CYJ16" s="657"/>
      <c r="CYK16" s="657"/>
      <c r="CYL16" s="657"/>
      <c r="CYM16" s="659"/>
      <c r="CYP16" s="657"/>
      <c r="CYQ16" s="657"/>
      <c r="CYR16" s="657"/>
      <c r="CYS16" s="657"/>
      <c r="CYT16" s="657"/>
      <c r="CYU16" s="657"/>
      <c r="CYV16" s="659"/>
      <c r="CYY16" s="657"/>
      <c r="CYZ16" s="657"/>
      <c r="CZA16" s="657"/>
      <c r="CZB16" s="657"/>
      <c r="CZC16" s="657"/>
      <c r="CZD16" s="657"/>
      <c r="CZE16" s="659"/>
      <c r="CZH16" s="657"/>
      <c r="CZI16" s="657"/>
      <c r="CZJ16" s="657"/>
      <c r="CZK16" s="657"/>
      <c r="CZL16" s="657"/>
      <c r="CZM16" s="657"/>
      <c r="CZN16" s="659"/>
      <c r="CZQ16" s="657"/>
      <c r="CZR16" s="657"/>
      <c r="CZS16" s="657"/>
      <c r="CZT16" s="657"/>
      <c r="CZU16" s="657"/>
      <c r="CZV16" s="657"/>
      <c r="CZW16" s="659"/>
      <c r="CZZ16" s="657"/>
      <c r="DAA16" s="657"/>
      <c r="DAB16" s="657"/>
      <c r="DAC16" s="657"/>
      <c r="DAD16" s="657"/>
      <c r="DAE16" s="657"/>
      <c r="DAF16" s="659"/>
      <c r="DAI16" s="657"/>
      <c r="DAJ16" s="657"/>
      <c r="DAK16" s="657"/>
      <c r="DAL16" s="657"/>
      <c r="DAM16" s="657"/>
      <c r="DAN16" s="657"/>
      <c r="DAO16" s="659"/>
      <c r="DAR16" s="657"/>
      <c r="DAS16" s="657"/>
      <c r="DAT16" s="657"/>
      <c r="DAU16" s="657"/>
      <c r="DAV16" s="657"/>
      <c r="DAW16" s="657"/>
      <c r="DAX16" s="659"/>
      <c r="DBA16" s="657"/>
      <c r="DBB16" s="657"/>
      <c r="DBC16" s="657"/>
      <c r="DBD16" s="657"/>
      <c r="DBE16" s="657"/>
      <c r="DBF16" s="657"/>
      <c r="DBG16" s="659"/>
      <c r="DBJ16" s="657"/>
      <c r="DBK16" s="657"/>
      <c r="DBL16" s="657"/>
      <c r="DBM16" s="657"/>
      <c r="DBN16" s="657"/>
      <c r="DBO16" s="657"/>
      <c r="DBP16" s="659"/>
      <c r="DBS16" s="657"/>
      <c r="DBT16" s="657"/>
      <c r="DBU16" s="657"/>
      <c r="DBV16" s="657"/>
      <c r="DBW16" s="657"/>
      <c r="DBX16" s="657"/>
      <c r="DBY16" s="659"/>
      <c r="DCB16" s="657"/>
      <c r="DCC16" s="657"/>
      <c r="DCD16" s="657"/>
      <c r="DCE16" s="657"/>
      <c r="DCF16" s="657"/>
      <c r="DCG16" s="657"/>
      <c r="DCH16" s="659"/>
      <c r="DCK16" s="657"/>
      <c r="DCL16" s="657"/>
      <c r="DCM16" s="657"/>
      <c r="DCN16" s="657"/>
      <c r="DCO16" s="657"/>
      <c r="DCP16" s="657"/>
      <c r="DCQ16" s="659"/>
      <c r="DCT16" s="657"/>
      <c r="DCU16" s="657"/>
      <c r="DCV16" s="657"/>
      <c r="DCW16" s="657"/>
      <c r="DCX16" s="657"/>
      <c r="DCY16" s="657"/>
      <c r="DCZ16" s="659"/>
      <c r="DDC16" s="657"/>
      <c r="DDD16" s="657"/>
      <c r="DDE16" s="657"/>
      <c r="DDF16" s="657"/>
      <c r="DDG16" s="657"/>
      <c r="DDH16" s="657"/>
      <c r="DDI16" s="659"/>
      <c r="DDL16" s="657"/>
      <c r="DDM16" s="657"/>
      <c r="DDN16" s="657"/>
      <c r="DDO16" s="657"/>
      <c r="DDP16" s="657"/>
      <c r="DDQ16" s="657"/>
      <c r="DDR16" s="659"/>
      <c r="DDU16" s="657"/>
      <c r="DDV16" s="657"/>
      <c r="DDW16" s="657"/>
      <c r="DDX16" s="657"/>
      <c r="DDY16" s="657"/>
      <c r="DDZ16" s="657"/>
      <c r="DEA16" s="659"/>
      <c r="DED16" s="657"/>
      <c r="DEE16" s="657"/>
      <c r="DEF16" s="657"/>
      <c r="DEG16" s="657"/>
      <c r="DEH16" s="657"/>
      <c r="DEI16" s="657"/>
      <c r="DEJ16" s="659"/>
      <c r="DEM16" s="657"/>
      <c r="DEN16" s="657"/>
      <c r="DEO16" s="657"/>
      <c r="DEP16" s="657"/>
      <c r="DEQ16" s="657"/>
      <c r="DER16" s="657"/>
      <c r="DES16" s="659"/>
      <c r="DEV16" s="657"/>
      <c r="DEW16" s="657"/>
      <c r="DEX16" s="657"/>
      <c r="DEY16" s="657"/>
      <c r="DEZ16" s="657"/>
      <c r="DFA16" s="657"/>
      <c r="DFB16" s="659"/>
      <c r="DFE16" s="657"/>
      <c r="DFF16" s="657"/>
      <c r="DFG16" s="657"/>
      <c r="DFH16" s="657"/>
      <c r="DFI16" s="657"/>
      <c r="DFJ16" s="657"/>
      <c r="DFK16" s="659"/>
      <c r="DFN16" s="657"/>
      <c r="DFO16" s="657"/>
      <c r="DFP16" s="657"/>
      <c r="DFQ16" s="657"/>
      <c r="DFR16" s="657"/>
      <c r="DFS16" s="657"/>
      <c r="DFT16" s="659"/>
      <c r="DFW16" s="657"/>
      <c r="DFX16" s="657"/>
      <c r="DFY16" s="657"/>
      <c r="DFZ16" s="657"/>
      <c r="DGA16" s="657"/>
      <c r="DGB16" s="657"/>
      <c r="DGC16" s="659"/>
      <c r="DGF16" s="657"/>
      <c r="DGG16" s="657"/>
      <c r="DGH16" s="657"/>
      <c r="DGI16" s="657"/>
      <c r="DGJ16" s="657"/>
      <c r="DGK16" s="657"/>
      <c r="DGL16" s="659"/>
      <c r="DGO16" s="657"/>
      <c r="DGP16" s="657"/>
      <c r="DGQ16" s="657"/>
      <c r="DGR16" s="657"/>
      <c r="DGS16" s="657"/>
      <c r="DGT16" s="657"/>
      <c r="DGU16" s="659"/>
      <c r="DGX16" s="657"/>
      <c r="DGY16" s="657"/>
      <c r="DGZ16" s="657"/>
      <c r="DHA16" s="657"/>
      <c r="DHB16" s="657"/>
      <c r="DHC16" s="657"/>
      <c r="DHD16" s="659"/>
      <c r="DHG16" s="657"/>
      <c r="DHH16" s="657"/>
      <c r="DHI16" s="657"/>
      <c r="DHJ16" s="657"/>
      <c r="DHK16" s="657"/>
      <c r="DHL16" s="657"/>
      <c r="DHM16" s="659"/>
      <c r="DHP16" s="657"/>
      <c r="DHQ16" s="657"/>
      <c r="DHR16" s="657"/>
      <c r="DHS16" s="657"/>
      <c r="DHT16" s="657"/>
      <c r="DHU16" s="657"/>
      <c r="DHV16" s="659"/>
      <c r="DHY16" s="657"/>
      <c r="DHZ16" s="657"/>
      <c r="DIA16" s="657"/>
      <c r="DIB16" s="657"/>
      <c r="DIC16" s="657"/>
      <c r="DID16" s="657"/>
      <c r="DIE16" s="659"/>
      <c r="DIH16" s="657"/>
      <c r="DII16" s="657"/>
      <c r="DIJ16" s="657"/>
      <c r="DIK16" s="657"/>
      <c r="DIL16" s="657"/>
      <c r="DIM16" s="657"/>
      <c r="DIN16" s="659"/>
      <c r="DIQ16" s="657"/>
      <c r="DIR16" s="657"/>
      <c r="DIS16" s="657"/>
      <c r="DIT16" s="657"/>
      <c r="DIU16" s="657"/>
      <c r="DIV16" s="657"/>
      <c r="DIW16" s="659"/>
      <c r="DIZ16" s="657"/>
      <c r="DJA16" s="657"/>
      <c r="DJB16" s="657"/>
      <c r="DJC16" s="657"/>
      <c r="DJD16" s="657"/>
      <c r="DJE16" s="657"/>
      <c r="DJF16" s="659"/>
      <c r="DJI16" s="657"/>
      <c r="DJJ16" s="657"/>
      <c r="DJK16" s="657"/>
      <c r="DJL16" s="657"/>
      <c r="DJM16" s="657"/>
      <c r="DJN16" s="657"/>
      <c r="DJO16" s="659"/>
      <c r="DJR16" s="657"/>
      <c r="DJS16" s="657"/>
      <c r="DJT16" s="657"/>
      <c r="DJU16" s="657"/>
      <c r="DJV16" s="657"/>
      <c r="DJW16" s="657"/>
      <c r="DJX16" s="659"/>
      <c r="DKA16" s="657"/>
      <c r="DKB16" s="657"/>
      <c r="DKC16" s="657"/>
      <c r="DKD16" s="657"/>
      <c r="DKE16" s="657"/>
      <c r="DKF16" s="657"/>
      <c r="DKG16" s="659"/>
      <c r="DKJ16" s="657"/>
      <c r="DKK16" s="657"/>
      <c r="DKL16" s="657"/>
      <c r="DKM16" s="657"/>
      <c r="DKN16" s="657"/>
      <c r="DKO16" s="657"/>
      <c r="DKP16" s="659"/>
      <c r="DKS16" s="657"/>
      <c r="DKT16" s="657"/>
      <c r="DKU16" s="657"/>
      <c r="DKV16" s="657"/>
      <c r="DKW16" s="657"/>
      <c r="DKX16" s="657"/>
      <c r="DKY16" s="659"/>
      <c r="DLB16" s="657"/>
      <c r="DLC16" s="657"/>
      <c r="DLD16" s="657"/>
      <c r="DLE16" s="657"/>
      <c r="DLF16" s="657"/>
      <c r="DLG16" s="657"/>
      <c r="DLH16" s="659"/>
      <c r="DLK16" s="657"/>
      <c r="DLL16" s="657"/>
      <c r="DLM16" s="657"/>
      <c r="DLN16" s="657"/>
      <c r="DLO16" s="657"/>
      <c r="DLP16" s="657"/>
      <c r="DLQ16" s="659"/>
      <c r="DLT16" s="657"/>
      <c r="DLU16" s="657"/>
      <c r="DLV16" s="657"/>
      <c r="DLW16" s="657"/>
      <c r="DLX16" s="657"/>
      <c r="DLY16" s="657"/>
      <c r="DLZ16" s="659"/>
      <c r="DMC16" s="657"/>
      <c r="DMD16" s="657"/>
      <c r="DME16" s="657"/>
      <c r="DMF16" s="657"/>
      <c r="DMG16" s="657"/>
      <c r="DMH16" s="657"/>
      <c r="DMI16" s="659"/>
      <c r="DML16" s="657"/>
      <c r="DMM16" s="657"/>
      <c r="DMN16" s="657"/>
      <c r="DMO16" s="657"/>
      <c r="DMP16" s="657"/>
      <c r="DMQ16" s="657"/>
      <c r="DMR16" s="659"/>
      <c r="DMU16" s="657"/>
      <c r="DMV16" s="657"/>
      <c r="DMW16" s="657"/>
      <c r="DMX16" s="657"/>
      <c r="DMY16" s="657"/>
      <c r="DMZ16" s="657"/>
      <c r="DNA16" s="659"/>
      <c r="DND16" s="657"/>
      <c r="DNE16" s="657"/>
      <c r="DNF16" s="657"/>
      <c r="DNG16" s="657"/>
      <c r="DNH16" s="657"/>
      <c r="DNI16" s="657"/>
      <c r="DNJ16" s="659"/>
      <c r="DNM16" s="657"/>
      <c r="DNN16" s="657"/>
      <c r="DNO16" s="657"/>
      <c r="DNP16" s="657"/>
      <c r="DNQ16" s="657"/>
      <c r="DNR16" s="657"/>
      <c r="DNS16" s="659"/>
      <c r="DNV16" s="657"/>
      <c r="DNW16" s="657"/>
      <c r="DNX16" s="657"/>
      <c r="DNY16" s="657"/>
      <c r="DNZ16" s="657"/>
      <c r="DOA16" s="657"/>
      <c r="DOB16" s="659"/>
      <c r="DOE16" s="657"/>
      <c r="DOF16" s="657"/>
      <c r="DOG16" s="657"/>
      <c r="DOH16" s="657"/>
      <c r="DOI16" s="657"/>
      <c r="DOJ16" s="657"/>
      <c r="DOK16" s="659"/>
      <c r="DON16" s="657"/>
      <c r="DOO16" s="657"/>
      <c r="DOP16" s="657"/>
      <c r="DOQ16" s="657"/>
      <c r="DOR16" s="657"/>
      <c r="DOS16" s="657"/>
      <c r="DOT16" s="659"/>
      <c r="DOW16" s="657"/>
      <c r="DOX16" s="657"/>
      <c r="DOY16" s="657"/>
      <c r="DOZ16" s="657"/>
      <c r="DPA16" s="657"/>
      <c r="DPB16" s="657"/>
      <c r="DPC16" s="659"/>
      <c r="DPF16" s="657"/>
      <c r="DPG16" s="657"/>
      <c r="DPH16" s="657"/>
      <c r="DPI16" s="657"/>
      <c r="DPJ16" s="657"/>
      <c r="DPK16" s="657"/>
      <c r="DPL16" s="659"/>
      <c r="DPO16" s="657"/>
      <c r="DPP16" s="657"/>
      <c r="DPQ16" s="657"/>
      <c r="DPR16" s="657"/>
      <c r="DPS16" s="657"/>
      <c r="DPT16" s="657"/>
      <c r="DPU16" s="659"/>
      <c r="DPX16" s="657"/>
      <c r="DPY16" s="657"/>
      <c r="DPZ16" s="657"/>
      <c r="DQA16" s="657"/>
      <c r="DQB16" s="657"/>
      <c r="DQC16" s="657"/>
      <c r="DQD16" s="659"/>
      <c r="DQG16" s="657"/>
      <c r="DQH16" s="657"/>
      <c r="DQI16" s="657"/>
      <c r="DQJ16" s="657"/>
      <c r="DQK16" s="657"/>
      <c r="DQL16" s="657"/>
      <c r="DQM16" s="659"/>
      <c r="DQP16" s="657"/>
      <c r="DQQ16" s="657"/>
      <c r="DQR16" s="657"/>
      <c r="DQS16" s="657"/>
      <c r="DQT16" s="657"/>
      <c r="DQU16" s="657"/>
      <c r="DQV16" s="659"/>
      <c r="DQY16" s="657"/>
      <c r="DQZ16" s="657"/>
      <c r="DRA16" s="657"/>
      <c r="DRB16" s="657"/>
      <c r="DRC16" s="657"/>
      <c r="DRD16" s="657"/>
      <c r="DRE16" s="659"/>
      <c r="DRH16" s="657"/>
      <c r="DRI16" s="657"/>
      <c r="DRJ16" s="657"/>
      <c r="DRK16" s="657"/>
      <c r="DRL16" s="657"/>
      <c r="DRM16" s="657"/>
      <c r="DRN16" s="659"/>
      <c r="DRQ16" s="657"/>
      <c r="DRR16" s="657"/>
      <c r="DRS16" s="657"/>
      <c r="DRT16" s="657"/>
      <c r="DRU16" s="657"/>
      <c r="DRV16" s="657"/>
      <c r="DRW16" s="659"/>
      <c r="DRZ16" s="657"/>
      <c r="DSA16" s="657"/>
      <c r="DSB16" s="657"/>
      <c r="DSC16" s="657"/>
      <c r="DSD16" s="657"/>
      <c r="DSE16" s="657"/>
      <c r="DSF16" s="659"/>
      <c r="DSI16" s="657"/>
      <c r="DSJ16" s="657"/>
      <c r="DSK16" s="657"/>
      <c r="DSL16" s="657"/>
      <c r="DSM16" s="657"/>
      <c r="DSN16" s="657"/>
      <c r="DSO16" s="659"/>
      <c r="DSR16" s="657"/>
      <c r="DSS16" s="657"/>
      <c r="DST16" s="657"/>
      <c r="DSU16" s="657"/>
      <c r="DSV16" s="657"/>
      <c r="DSW16" s="657"/>
      <c r="DSX16" s="659"/>
      <c r="DTA16" s="657"/>
      <c r="DTB16" s="657"/>
      <c r="DTC16" s="657"/>
      <c r="DTD16" s="657"/>
      <c r="DTE16" s="657"/>
      <c r="DTF16" s="657"/>
      <c r="DTG16" s="659"/>
      <c r="DTJ16" s="657"/>
      <c r="DTK16" s="657"/>
      <c r="DTL16" s="657"/>
      <c r="DTM16" s="657"/>
      <c r="DTN16" s="657"/>
      <c r="DTO16" s="657"/>
      <c r="DTP16" s="659"/>
      <c r="DTS16" s="657"/>
      <c r="DTT16" s="657"/>
      <c r="DTU16" s="657"/>
      <c r="DTV16" s="657"/>
      <c r="DTW16" s="657"/>
      <c r="DTX16" s="657"/>
      <c r="DTY16" s="659"/>
      <c r="DUB16" s="657"/>
      <c r="DUC16" s="657"/>
      <c r="DUD16" s="657"/>
      <c r="DUE16" s="657"/>
      <c r="DUF16" s="657"/>
      <c r="DUG16" s="657"/>
      <c r="DUH16" s="659"/>
      <c r="DUK16" s="657"/>
      <c r="DUL16" s="657"/>
      <c r="DUM16" s="657"/>
      <c r="DUN16" s="657"/>
      <c r="DUO16" s="657"/>
      <c r="DUP16" s="657"/>
      <c r="DUQ16" s="659"/>
      <c r="DUT16" s="657"/>
      <c r="DUU16" s="657"/>
      <c r="DUV16" s="657"/>
      <c r="DUW16" s="657"/>
      <c r="DUX16" s="657"/>
      <c r="DUY16" s="657"/>
      <c r="DUZ16" s="659"/>
      <c r="DVC16" s="657"/>
      <c r="DVD16" s="657"/>
      <c r="DVE16" s="657"/>
      <c r="DVF16" s="657"/>
      <c r="DVG16" s="657"/>
      <c r="DVH16" s="657"/>
      <c r="DVI16" s="659"/>
      <c r="DVL16" s="657"/>
      <c r="DVM16" s="657"/>
      <c r="DVN16" s="657"/>
      <c r="DVO16" s="657"/>
      <c r="DVP16" s="657"/>
      <c r="DVQ16" s="657"/>
      <c r="DVR16" s="659"/>
      <c r="DVU16" s="657"/>
      <c r="DVV16" s="657"/>
      <c r="DVW16" s="657"/>
      <c r="DVX16" s="657"/>
      <c r="DVY16" s="657"/>
      <c r="DVZ16" s="657"/>
      <c r="DWA16" s="659"/>
      <c r="DWD16" s="657"/>
      <c r="DWE16" s="657"/>
      <c r="DWF16" s="657"/>
      <c r="DWG16" s="657"/>
      <c r="DWH16" s="657"/>
      <c r="DWI16" s="657"/>
      <c r="DWJ16" s="659"/>
      <c r="DWM16" s="657"/>
      <c r="DWN16" s="657"/>
      <c r="DWO16" s="657"/>
      <c r="DWP16" s="657"/>
      <c r="DWQ16" s="657"/>
      <c r="DWR16" s="657"/>
      <c r="DWS16" s="659"/>
      <c r="DWV16" s="657"/>
      <c r="DWW16" s="657"/>
      <c r="DWX16" s="657"/>
      <c r="DWY16" s="657"/>
      <c r="DWZ16" s="657"/>
      <c r="DXA16" s="657"/>
      <c r="DXB16" s="659"/>
      <c r="DXE16" s="657"/>
      <c r="DXF16" s="657"/>
      <c r="DXG16" s="657"/>
      <c r="DXH16" s="657"/>
      <c r="DXI16" s="657"/>
      <c r="DXJ16" s="657"/>
      <c r="DXK16" s="659"/>
      <c r="DXN16" s="657"/>
      <c r="DXO16" s="657"/>
      <c r="DXP16" s="657"/>
      <c r="DXQ16" s="657"/>
      <c r="DXR16" s="657"/>
      <c r="DXS16" s="657"/>
      <c r="DXT16" s="659"/>
      <c r="DXW16" s="657"/>
      <c r="DXX16" s="657"/>
      <c r="DXY16" s="657"/>
      <c r="DXZ16" s="657"/>
      <c r="DYA16" s="657"/>
      <c r="DYB16" s="657"/>
      <c r="DYC16" s="659"/>
      <c r="DYF16" s="657"/>
      <c r="DYG16" s="657"/>
      <c r="DYH16" s="657"/>
      <c r="DYI16" s="657"/>
      <c r="DYJ16" s="657"/>
      <c r="DYK16" s="657"/>
      <c r="DYL16" s="659"/>
      <c r="DYO16" s="657"/>
      <c r="DYP16" s="657"/>
      <c r="DYQ16" s="657"/>
      <c r="DYR16" s="657"/>
      <c r="DYS16" s="657"/>
      <c r="DYT16" s="657"/>
      <c r="DYU16" s="659"/>
      <c r="DYX16" s="657"/>
      <c r="DYY16" s="657"/>
      <c r="DYZ16" s="657"/>
      <c r="DZA16" s="657"/>
      <c r="DZB16" s="657"/>
      <c r="DZC16" s="657"/>
      <c r="DZD16" s="659"/>
      <c r="DZG16" s="657"/>
      <c r="DZH16" s="657"/>
      <c r="DZI16" s="657"/>
      <c r="DZJ16" s="657"/>
      <c r="DZK16" s="657"/>
      <c r="DZL16" s="657"/>
      <c r="DZM16" s="659"/>
      <c r="DZP16" s="657"/>
      <c r="DZQ16" s="657"/>
      <c r="DZR16" s="657"/>
      <c r="DZS16" s="657"/>
      <c r="DZT16" s="657"/>
      <c r="DZU16" s="657"/>
      <c r="DZV16" s="659"/>
      <c r="DZY16" s="657"/>
      <c r="DZZ16" s="657"/>
      <c r="EAA16" s="657"/>
      <c r="EAB16" s="657"/>
      <c r="EAC16" s="657"/>
      <c r="EAD16" s="657"/>
      <c r="EAE16" s="659"/>
      <c r="EAH16" s="657"/>
      <c r="EAI16" s="657"/>
      <c r="EAJ16" s="657"/>
      <c r="EAK16" s="657"/>
      <c r="EAL16" s="657"/>
      <c r="EAM16" s="657"/>
      <c r="EAN16" s="659"/>
      <c r="EAQ16" s="657"/>
      <c r="EAR16" s="657"/>
      <c r="EAS16" s="657"/>
      <c r="EAT16" s="657"/>
      <c r="EAU16" s="657"/>
      <c r="EAV16" s="657"/>
      <c r="EAW16" s="659"/>
      <c r="EAZ16" s="657"/>
      <c r="EBA16" s="657"/>
      <c r="EBB16" s="657"/>
      <c r="EBC16" s="657"/>
      <c r="EBD16" s="657"/>
      <c r="EBE16" s="657"/>
      <c r="EBF16" s="659"/>
      <c r="EBI16" s="657"/>
      <c r="EBJ16" s="657"/>
      <c r="EBK16" s="657"/>
      <c r="EBL16" s="657"/>
      <c r="EBM16" s="657"/>
      <c r="EBN16" s="657"/>
      <c r="EBO16" s="659"/>
      <c r="EBR16" s="657"/>
      <c r="EBS16" s="657"/>
      <c r="EBT16" s="657"/>
      <c r="EBU16" s="657"/>
      <c r="EBV16" s="657"/>
      <c r="EBW16" s="657"/>
      <c r="EBX16" s="659"/>
      <c r="ECA16" s="657"/>
      <c r="ECB16" s="657"/>
      <c r="ECC16" s="657"/>
      <c r="ECD16" s="657"/>
      <c r="ECE16" s="657"/>
      <c r="ECF16" s="657"/>
      <c r="ECG16" s="659"/>
      <c r="ECJ16" s="657"/>
      <c r="ECK16" s="657"/>
      <c r="ECL16" s="657"/>
      <c r="ECM16" s="657"/>
      <c r="ECN16" s="657"/>
      <c r="ECO16" s="657"/>
      <c r="ECP16" s="659"/>
      <c r="ECS16" s="657"/>
      <c r="ECT16" s="657"/>
      <c r="ECU16" s="657"/>
      <c r="ECV16" s="657"/>
      <c r="ECW16" s="657"/>
      <c r="ECX16" s="657"/>
      <c r="ECY16" s="659"/>
      <c r="EDB16" s="657"/>
      <c r="EDC16" s="657"/>
      <c r="EDD16" s="657"/>
      <c r="EDE16" s="657"/>
      <c r="EDF16" s="657"/>
      <c r="EDG16" s="657"/>
      <c r="EDH16" s="659"/>
      <c r="EDK16" s="657"/>
      <c r="EDL16" s="657"/>
      <c r="EDM16" s="657"/>
      <c r="EDN16" s="657"/>
      <c r="EDO16" s="657"/>
      <c r="EDP16" s="657"/>
      <c r="EDQ16" s="659"/>
      <c r="EDT16" s="657"/>
      <c r="EDU16" s="657"/>
      <c r="EDV16" s="657"/>
      <c r="EDW16" s="657"/>
      <c r="EDX16" s="657"/>
      <c r="EDY16" s="657"/>
      <c r="EDZ16" s="659"/>
      <c r="EEC16" s="657"/>
      <c r="EED16" s="657"/>
      <c r="EEE16" s="657"/>
      <c r="EEF16" s="657"/>
      <c r="EEG16" s="657"/>
      <c r="EEH16" s="657"/>
      <c r="EEI16" s="659"/>
      <c r="EEL16" s="657"/>
      <c r="EEM16" s="657"/>
      <c r="EEN16" s="657"/>
      <c r="EEO16" s="657"/>
      <c r="EEP16" s="657"/>
      <c r="EEQ16" s="657"/>
      <c r="EER16" s="659"/>
      <c r="EEU16" s="657"/>
      <c r="EEV16" s="657"/>
      <c r="EEW16" s="657"/>
      <c r="EEX16" s="657"/>
      <c r="EEY16" s="657"/>
      <c r="EEZ16" s="657"/>
      <c r="EFA16" s="659"/>
      <c r="EFD16" s="657"/>
      <c r="EFE16" s="657"/>
      <c r="EFF16" s="657"/>
      <c r="EFG16" s="657"/>
      <c r="EFH16" s="657"/>
      <c r="EFI16" s="657"/>
      <c r="EFJ16" s="659"/>
      <c r="EFM16" s="657"/>
      <c r="EFN16" s="657"/>
      <c r="EFO16" s="657"/>
      <c r="EFP16" s="657"/>
      <c r="EFQ16" s="657"/>
      <c r="EFR16" s="657"/>
      <c r="EFS16" s="659"/>
      <c r="EFV16" s="657"/>
      <c r="EFW16" s="657"/>
      <c r="EFX16" s="657"/>
      <c r="EFY16" s="657"/>
      <c r="EFZ16" s="657"/>
      <c r="EGA16" s="657"/>
      <c r="EGB16" s="659"/>
      <c r="EGE16" s="657"/>
      <c r="EGF16" s="657"/>
      <c r="EGG16" s="657"/>
      <c r="EGH16" s="657"/>
      <c r="EGI16" s="657"/>
      <c r="EGJ16" s="657"/>
      <c r="EGK16" s="659"/>
      <c r="EGN16" s="657"/>
      <c r="EGO16" s="657"/>
      <c r="EGP16" s="657"/>
      <c r="EGQ16" s="657"/>
      <c r="EGR16" s="657"/>
      <c r="EGS16" s="657"/>
      <c r="EGT16" s="659"/>
      <c r="EGW16" s="657"/>
      <c r="EGX16" s="657"/>
      <c r="EGY16" s="657"/>
      <c r="EGZ16" s="657"/>
      <c r="EHA16" s="657"/>
      <c r="EHB16" s="657"/>
      <c r="EHC16" s="659"/>
      <c r="EHF16" s="657"/>
      <c r="EHG16" s="657"/>
      <c r="EHH16" s="657"/>
      <c r="EHI16" s="657"/>
      <c r="EHJ16" s="657"/>
      <c r="EHK16" s="657"/>
      <c r="EHL16" s="659"/>
      <c r="EHO16" s="657"/>
      <c r="EHP16" s="657"/>
      <c r="EHQ16" s="657"/>
      <c r="EHR16" s="657"/>
      <c r="EHS16" s="657"/>
      <c r="EHT16" s="657"/>
      <c r="EHU16" s="659"/>
      <c r="EHX16" s="657"/>
      <c r="EHY16" s="657"/>
      <c r="EHZ16" s="657"/>
      <c r="EIA16" s="657"/>
      <c r="EIB16" s="657"/>
      <c r="EIC16" s="657"/>
      <c r="EID16" s="659"/>
      <c r="EIG16" s="657"/>
      <c r="EIH16" s="657"/>
      <c r="EII16" s="657"/>
      <c r="EIJ16" s="657"/>
      <c r="EIK16" s="657"/>
      <c r="EIL16" s="657"/>
      <c r="EIM16" s="659"/>
      <c r="EIP16" s="657"/>
      <c r="EIQ16" s="657"/>
      <c r="EIR16" s="657"/>
      <c r="EIS16" s="657"/>
      <c r="EIT16" s="657"/>
      <c r="EIU16" s="657"/>
      <c r="EIV16" s="659"/>
      <c r="EIY16" s="657"/>
      <c r="EIZ16" s="657"/>
      <c r="EJA16" s="657"/>
      <c r="EJB16" s="657"/>
      <c r="EJC16" s="657"/>
      <c r="EJD16" s="657"/>
      <c r="EJE16" s="659"/>
      <c r="EJH16" s="657"/>
      <c r="EJI16" s="657"/>
      <c r="EJJ16" s="657"/>
      <c r="EJK16" s="657"/>
      <c r="EJL16" s="657"/>
      <c r="EJM16" s="657"/>
      <c r="EJN16" s="659"/>
      <c r="EJQ16" s="657"/>
      <c r="EJR16" s="657"/>
      <c r="EJS16" s="657"/>
      <c r="EJT16" s="657"/>
      <c r="EJU16" s="657"/>
      <c r="EJV16" s="657"/>
      <c r="EJW16" s="659"/>
      <c r="EJZ16" s="657"/>
      <c r="EKA16" s="657"/>
      <c r="EKB16" s="657"/>
      <c r="EKC16" s="657"/>
      <c r="EKD16" s="657"/>
      <c r="EKE16" s="657"/>
      <c r="EKF16" s="659"/>
      <c r="EKI16" s="657"/>
      <c r="EKJ16" s="657"/>
      <c r="EKK16" s="657"/>
      <c r="EKL16" s="657"/>
      <c r="EKM16" s="657"/>
      <c r="EKN16" s="657"/>
      <c r="EKO16" s="659"/>
      <c r="EKR16" s="657"/>
      <c r="EKS16" s="657"/>
      <c r="EKT16" s="657"/>
      <c r="EKU16" s="657"/>
      <c r="EKV16" s="657"/>
      <c r="EKW16" s="657"/>
      <c r="EKX16" s="659"/>
      <c r="ELA16" s="657"/>
      <c r="ELB16" s="657"/>
      <c r="ELC16" s="657"/>
      <c r="ELD16" s="657"/>
      <c r="ELE16" s="657"/>
      <c r="ELF16" s="657"/>
      <c r="ELG16" s="659"/>
      <c r="ELJ16" s="657"/>
      <c r="ELK16" s="657"/>
      <c r="ELL16" s="657"/>
      <c r="ELM16" s="657"/>
      <c r="ELN16" s="657"/>
      <c r="ELO16" s="657"/>
      <c r="ELP16" s="659"/>
      <c r="ELS16" s="657"/>
      <c r="ELT16" s="657"/>
      <c r="ELU16" s="657"/>
      <c r="ELV16" s="657"/>
      <c r="ELW16" s="657"/>
      <c r="ELX16" s="657"/>
      <c r="ELY16" s="659"/>
      <c r="EMB16" s="657"/>
      <c r="EMC16" s="657"/>
      <c r="EMD16" s="657"/>
      <c r="EME16" s="657"/>
      <c r="EMF16" s="657"/>
      <c r="EMG16" s="657"/>
      <c r="EMH16" s="659"/>
      <c r="EMK16" s="657"/>
      <c r="EML16" s="657"/>
      <c r="EMM16" s="657"/>
      <c r="EMN16" s="657"/>
      <c r="EMO16" s="657"/>
      <c r="EMP16" s="657"/>
      <c r="EMQ16" s="659"/>
      <c r="EMT16" s="657"/>
      <c r="EMU16" s="657"/>
      <c r="EMV16" s="657"/>
      <c r="EMW16" s="657"/>
      <c r="EMX16" s="657"/>
      <c r="EMY16" s="657"/>
      <c r="EMZ16" s="659"/>
      <c r="ENC16" s="657"/>
      <c r="END16" s="657"/>
      <c r="ENE16" s="657"/>
      <c r="ENF16" s="657"/>
      <c r="ENG16" s="657"/>
      <c r="ENH16" s="657"/>
      <c r="ENI16" s="659"/>
      <c r="ENL16" s="657"/>
      <c r="ENM16" s="657"/>
      <c r="ENN16" s="657"/>
      <c r="ENO16" s="657"/>
      <c r="ENP16" s="657"/>
      <c r="ENQ16" s="657"/>
      <c r="ENR16" s="659"/>
      <c r="ENU16" s="657"/>
      <c r="ENV16" s="657"/>
      <c r="ENW16" s="657"/>
      <c r="ENX16" s="657"/>
      <c r="ENY16" s="657"/>
      <c r="ENZ16" s="657"/>
      <c r="EOA16" s="659"/>
      <c r="EOD16" s="657"/>
      <c r="EOE16" s="657"/>
      <c r="EOF16" s="657"/>
      <c r="EOG16" s="657"/>
      <c r="EOH16" s="657"/>
      <c r="EOI16" s="657"/>
      <c r="EOJ16" s="659"/>
      <c r="EOM16" s="657"/>
      <c r="EON16" s="657"/>
      <c r="EOO16" s="657"/>
      <c r="EOP16" s="657"/>
      <c r="EOQ16" s="657"/>
      <c r="EOR16" s="657"/>
      <c r="EOS16" s="659"/>
      <c r="EOV16" s="657"/>
      <c r="EOW16" s="657"/>
      <c r="EOX16" s="657"/>
      <c r="EOY16" s="657"/>
      <c r="EOZ16" s="657"/>
      <c r="EPA16" s="657"/>
      <c r="EPB16" s="659"/>
      <c r="EPE16" s="657"/>
      <c r="EPF16" s="657"/>
      <c r="EPG16" s="657"/>
      <c r="EPH16" s="657"/>
      <c r="EPI16" s="657"/>
      <c r="EPJ16" s="657"/>
      <c r="EPK16" s="659"/>
      <c r="EPN16" s="657"/>
      <c r="EPO16" s="657"/>
      <c r="EPP16" s="657"/>
      <c r="EPQ16" s="657"/>
      <c r="EPR16" s="657"/>
      <c r="EPS16" s="657"/>
      <c r="EPT16" s="659"/>
      <c r="EPW16" s="657"/>
      <c r="EPX16" s="657"/>
      <c r="EPY16" s="657"/>
      <c r="EPZ16" s="657"/>
      <c r="EQA16" s="657"/>
      <c r="EQB16" s="657"/>
      <c r="EQC16" s="659"/>
      <c r="EQF16" s="657"/>
      <c r="EQG16" s="657"/>
      <c r="EQH16" s="657"/>
      <c r="EQI16" s="657"/>
      <c r="EQJ16" s="657"/>
      <c r="EQK16" s="657"/>
      <c r="EQL16" s="659"/>
      <c r="EQO16" s="657"/>
      <c r="EQP16" s="657"/>
      <c r="EQQ16" s="657"/>
      <c r="EQR16" s="657"/>
      <c r="EQS16" s="657"/>
      <c r="EQT16" s="657"/>
      <c r="EQU16" s="659"/>
      <c r="EQX16" s="657"/>
      <c r="EQY16" s="657"/>
      <c r="EQZ16" s="657"/>
      <c r="ERA16" s="657"/>
      <c r="ERB16" s="657"/>
      <c r="ERC16" s="657"/>
      <c r="ERD16" s="659"/>
      <c r="ERG16" s="657"/>
      <c r="ERH16" s="657"/>
      <c r="ERI16" s="657"/>
      <c r="ERJ16" s="657"/>
      <c r="ERK16" s="657"/>
      <c r="ERL16" s="657"/>
      <c r="ERM16" s="659"/>
      <c r="ERP16" s="657"/>
      <c r="ERQ16" s="657"/>
      <c r="ERR16" s="657"/>
      <c r="ERS16" s="657"/>
      <c r="ERT16" s="657"/>
      <c r="ERU16" s="657"/>
      <c r="ERV16" s="659"/>
      <c r="ERY16" s="657"/>
      <c r="ERZ16" s="657"/>
      <c r="ESA16" s="657"/>
      <c r="ESB16" s="657"/>
      <c r="ESC16" s="657"/>
      <c r="ESD16" s="657"/>
      <c r="ESE16" s="659"/>
      <c r="ESH16" s="657"/>
      <c r="ESI16" s="657"/>
      <c r="ESJ16" s="657"/>
      <c r="ESK16" s="657"/>
      <c r="ESL16" s="657"/>
      <c r="ESM16" s="657"/>
      <c r="ESN16" s="659"/>
      <c r="ESQ16" s="657"/>
      <c r="ESR16" s="657"/>
      <c r="ESS16" s="657"/>
      <c r="EST16" s="657"/>
      <c r="ESU16" s="657"/>
      <c r="ESV16" s="657"/>
      <c r="ESW16" s="659"/>
      <c r="ESZ16" s="657"/>
      <c r="ETA16" s="657"/>
      <c r="ETB16" s="657"/>
      <c r="ETC16" s="657"/>
      <c r="ETD16" s="657"/>
      <c r="ETE16" s="657"/>
      <c r="ETF16" s="659"/>
      <c r="ETI16" s="657"/>
      <c r="ETJ16" s="657"/>
      <c r="ETK16" s="657"/>
      <c r="ETL16" s="657"/>
      <c r="ETM16" s="657"/>
      <c r="ETN16" s="657"/>
      <c r="ETO16" s="659"/>
      <c r="ETR16" s="657"/>
      <c r="ETS16" s="657"/>
      <c r="ETT16" s="657"/>
      <c r="ETU16" s="657"/>
      <c r="ETV16" s="657"/>
      <c r="ETW16" s="657"/>
      <c r="ETX16" s="659"/>
      <c r="EUA16" s="657"/>
      <c r="EUB16" s="657"/>
      <c r="EUC16" s="657"/>
      <c r="EUD16" s="657"/>
      <c r="EUE16" s="657"/>
      <c r="EUF16" s="657"/>
      <c r="EUG16" s="659"/>
      <c r="EUJ16" s="657"/>
      <c r="EUK16" s="657"/>
      <c r="EUL16" s="657"/>
      <c r="EUM16" s="657"/>
      <c r="EUN16" s="657"/>
      <c r="EUO16" s="657"/>
      <c r="EUP16" s="659"/>
      <c r="EUS16" s="657"/>
      <c r="EUT16" s="657"/>
      <c r="EUU16" s="657"/>
      <c r="EUV16" s="657"/>
      <c r="EUW16" s="657"/>
      <c r="EUX16" s="657"/>
      <c r="EUY16" s="659"/>
      <c r="EVB16" s="657"/>
      <c r="EVC16" s="657"/>
      <c r="EVD16" s="657"/>
      <c r="EVE16" s="657"/>
      <c r="EVF16" s="657"/>
      <c r="EVG16" s="657"/>
      <c r="EVH16" s="659"/>
      <c r="EVK16" s="657"/>
      <c r="EVL16" s="657"/>
      <c r="EVM16" s="657"/>
      <c r="EVN16" s="657"/>
      <c r="EVO16" s="657"/>
      <c r="EVP16" s="657"/>
      <c r="EVQ16" s="659"/>
      <c r="EVT16" s="657"/>
      <c r="EVU16" s="657"/>
      <c r="EVV16" s="657"/>
      <c r="EVW16" s="657"/>
      <c r="EVX16" s="657"/>
      <c r="EVY16" s="657"/>
      <c r="EVZ16" s="659"/>
      <c r="EWC16" s="657"/>
      <c r="EWD16" s="657"/>
      <c r="EWE16" s="657"/>
      <c r="EWF16" s="657"/>
      <c r="EWG16" s="657"/>
      <c r="EWH16" s="657"/>
      <c r="EWI16" s="659"/>
      <c r="EWL16" s="657"/>
      <c r="EWM16" s="657"/>
      <c r="EWN16" s="657"/>
      <c r="EWO16" s="657"/>
      <c r="EWP16" s="657"/>
      <c r="EWQ16" s="657"/>
      <c r="EWR16" s="659"/>
      <c r="EWU16" s="657"/>
      <c r="EWV16" s="657"/>
      <c r="EWW16" s="657"/>
      <c r="EWX16" s="657"/>
      <c r="EWY16" s="657"/>
      <c r="EWZ16" s="657"/>
      <c r="EXA16" s="659"/>
      <c r="EXD16" s="657"/>
      <c r="EXE16" s="657"/>
      <c r="EXF16" s="657"/>
      <c r="EXG16" s="657"/>
      <c r="EXH16" s="657"/>
      <c r="EXI16" s="657"/>
      <c r="EXJ16" s="659"/>
      <c r="EXM16" s="657"/>
      <c r="EXN16" s="657"/>
      <c r="EXO16" s="657"/>
      <c r="EXP16" s="657"/>
      <c r="EXQ16" s="657"/>
      <c r="EXR16" s="657"/>
      <c r="EXS16" s="659"/>
      <c r="EXV16" s="657"/>
      <c r="EXW16" s="657"/>
      <c r="EXX16" s="657"/>
      <c r="EXY16" s="657"/>
      <c r="EXZ16" s="657"/>
      <c r="EYA16" s="657"/>
      <c r="EYB16" s="659"/>
      <c r="EYE16" s="657"/>
      <c r="EYF16" s="657"/>
      <c r="EYG16" s="657"/>
      <c r="EYH16" s="657"/>
      <c r="EYI16" s="657"/>
      <c r="EYJ16" s="657"/>
      <c r="EYK16" s="659"/>
      <c r="EYN16" s="657"/>
      <c r="EYO16" s="657"/>
      <c r="EYP16" s="657"/>
      <c r="EYQ16" s="657"/>
      <c r="EYR16" s="657"/>
      <c r="EYS16" s="657"/>
      <c r="EYT16" s="659"/>
      <c r="EYW16" s="657"/>
      <c r="EYX16" s="657"/>
      <c r="EYY16" s="657"/>
      <c r="EYZ16" s="657"/>
      <c r="EZA16" s="657"/>
      <c r="EZB16" s="657"/>
      <c r="EZC16" s="659"/>
      <c r="EZF16" s="657"/>
      <c r="EZG16" s="657"/>
      <c r="EZH16" s="657"/>
      <c r="EZI16" s="657"/>
      <c r="EZJ16" s="657"/>
      <c r="EZK16" s="657"/>
      <c r="EZL16" s="659"/>
      <c r="EZO16" s="657"/>
      <c r="EZP16" s="657"/>
      <c r="EZQ16" s="657"/>
      <c r="EZR16" s="657"/>
      <c r="EZS16" s="657"/>
      <c r="EZT16" s="657"/>
      <c r="EZU16" s="659"/>
      <c r="EZX16" s="657"/>
      <c r="EZY16" s="657"/>
      <c r="EZZ16" s="657"/>
      <c r="FAA16" s="657"/>
      <c r="FAB16" s="657"/>
      <c r="FAC16" s="657"/>
      <c r="FAD16" s="659"/>
      <c r="FAG16" s="657"/>
      <c r="FAH16" s="657"/>
      <c r="FAI16" s="657"/>
      <c r="FAJ16" s="657"/>
      <c r="FAK16" s="657"/>
      <c r="FAL16" s="657"/>
      <c r="FAM16" s="659"/>
      <c r="FAP16" s="657"/>
      <c r="FAQ16" s="657"/>
      <c r="FAR16" s="657"/>
      <c r="FAS16" s="657"/>
      <c r="FAT16" s="657"/>
      <c r="FAU16" s="657"/>
      <c r="FAV16" s="659"/>
      <c r="FAY16" s="657"/>
      <c r="FAZ16" s="657"/>
      <c r="FBA16" s="657"/>
      <c r="FBB16" s="657"/>
      <c r="FBC16" s="657"/>
      <c r="FBD16" s="657"/>
      <c r="FBE16" s="659"/>
      <c r="FBH16" s="657"/>
      <c r="FBI16" s="657"/>
      <c r="FBJ16" s="657"/>
      <c r="FBK16" s="657"/>
      <c r="FBL16" s="657"/>
      <c r="FBM16" s="657"/>
      <c r="FBN16" s="659"/>
      <c r="FBQ16" s="657"/>
      <c r="FBR16" s="657"/>
      <c r="FBS16" s="657"/>
      <c r="FBT16" s="657"/>
      <c r="FBU16" s="657"/>
      <c r="FBV16" s="657"/>
      <c r="FBW16" s="659"/>
      <c r="FBZ16" s="657"/>
      <c r="FCA16" s="657"/>
      <c r="FCB16" s="657"/>
      <c r="FCC16" s="657"/>
      <c r="FCD16" s="657"/>
      <c r="FCE16" s="657"/>
      <c r="FCF16" s="659"/>
      <c r="FCI16" s="657"/>
      <c r="FCJ16" s="657"/>
      <c r="FCK16" s="657"/>
      <c r="FCL16" s="657"/>
      <c r="FCM16" s="657"/>
      <c r="FCN16" s="657"/>
      <c r="FCO16" s="659"/>
      <c r="FCR16" s="657"/>
      <c r="FCS16" s="657"/>
      <c r="FCT16" s="657"/>
      <c r="FCU16" s="657"/>
      <c r="FCV16" s="657"/>
      <c r="FCW16" s="657"/>
      <c r="FCX16" s="659"/>
      <c r="FDA16" s="657"/>
      <c r="FDB16" s="657"/>
      <c r="FDC16" s="657"/>
      <c r="FDD16" s="657"/>
      <c r="FDE16" s="657"/>
      <c r="FDF16" s="657"/>
      <c r="FDG16" s="659"/>
      <c r="FDJ16" s="657"/>
      <c r="FDK16" s="657"/>
      <c r="FDL16" s="657"/>
      <c r="FDM16" s="657"/>
      <c r="FDN16" s="657"/>
      <c r="FDO16" s="657"/>
      <c r="FDP16" s="659"/>
      <c r="FDS16" s="657"/>
      <c r="FDT16" s="657"/>
      <c r="FDU16" s="657"/>
      <c r="FDV16" s="657"/>
      <c r="FDW16" s="657"/>
      <c r="FDX16" s="657"/>
      <c r="FDY16" s="659"/>
      <c r="FEB16" s="657"/>
      <c r="FEC16" s="657"/>
      <c r="FED16" s="657"/>
      <c r="FEE16" s="657"/>
      <c r="FEF16" s="657"/>
      <c r="FEG16" s="657"/>
      <c r="FEH16" s="659"/>
      <c r="FEK16" s="657"/>
      <c r="FEL16" s="657"/>
      <c r="FEM16" s="657"/>
      <c r="FEN16" s="657"/>
      <c r="FEO16" s="657"/>
      <c r="FEP16" s="657"/>
      <c r="FEQ16" s="659"/>
      <c r="FET16" s="657"/>
      <c r="FEU16" s="657"/>
      <c r="FEV16" s="657"/>
      <c r="FEW16" s="657"/>
      <c r="FEX16" s="657"/>
      <c r="FEY16" s="657"/>
      <c r="FEZ16" s="659"/>
      <c r="FFC16" s="657"/>
      <c r="FFD16" s="657"/>
      <c r="FFE16" s="657"/>
      <c r="FFF16" s="657"/>
      <c r="FFG16" s="657"/>
      <c r="FFH16" s="657"/>
      <c r="FFI16" s="659"/>
      <c r="FFL16" s="657"/>
      <c r="FFM16" s="657"/>
      <c r="FFN16" s="657"/>
      <c r="FFO16" s="657"/>
      <c r="FFP16" s="657"/>
      <c r="FFQ16" s="657"/>
      <c r="FFR16" s="659"/>
      <c r="FFU16" s="657"/>
      <c r="FFV16" s="657"/>
      <c r="FFW16" s="657"/>
      <c r="FFX16" s="657"/>
      <c r="FFY16" s="657"/>
      <c r="FFZ16" s="657"/>
      <c r="FGA16" s="659"/>
      <c r="FGD16" s="657"/>
      <c r="FGE16" s="657"/>
      <c r="FGF16" s="657"/>
      <c r="FGG16" s="657"/>
      <c r="FGH16" s="657"/>
      <c r="FGI16" s="657"/>
      <c r="FGJ16" s="659"/>
      <c r="FGM16" s="657"/>
      <c r="FGN16" s="657"/>
      <c r="FGO16" s="657"/>
      <c r="FGP16" s="657"/>
      <c r="FGQ16" s="657"/>
      <c r="FGR16" s="657"/>
      <c r="FGS16" s="659"/>
      <c r="FGV16" s="657"/>
      <c r="FGW16" s="657"/>
      <c r="FGX16" s="657"/>
      <c r="FGY16" s="657"/>
      <c r="FGZ16" s="657"/>
      <c r="FHA16" s="657"/>
      <c r="FHB16" s="659"/>
      <c r="FHE16" s="657"/>
      <c r="FHF16" s="657"/>
      <c r="FHG16" s="657"/>
      <c r="FHH16" s="657"/>
      <c r="FHI16" s="657"/>
      <c r="FHJ16" s="657"/>
      <c r="FHK16" s="659"/>
      <c r="FHN16" s="657"/>
      <c r="FHO16" s="657"/>
      <c r="FHP16" s="657"/>
      <c r="FHQ16" s="657"/>
      <c r="FHR16" s="657"/>
      <c r="FHS16" s="657"/>
      <c r="FHT16" s="659"/>
      <c r="FHW16" s="657"/>
      <c r="FHX16" s="657"/>
      <c r="FHY16" s="657"/>
      <c r="FHZ16" s="657"/>
      <c r="FIA16" s="657"/>
      <c r="FIB16" s="657"/>
      <c r="FIC16" s="659"/>
      <c r="FIF16" s="657"/>
      <c r="FIG16" s="657"/>
      <c r="FIH16" s="657"/>
      <c r="FII16" s="657"/>
      <c r="FIJ16" s="657"/>
      <c r="FIK16" s="657"/>
      <c r="FIL16" s="659"/>
      <c r="FIO16" s="657"/>
      <c r="FIP16" s="657"/>
      <c r="FIQ16" s="657"/>
      <c r="FIR16" s="657"/>
      <c r="FIS16" s="657"/>
      <c r="FIT16" s="657"/>
      <c r="FIU16" s="659"/>
      <c r="FIX16" s="657"/>
      <c r="FIY16" s="657"/>
      <c r="FIZ16" s="657"/>
      <c r="FJA16" s="657"/>
      <c r="FJB16" s="657"/>
      <c r="FJC16" s="657"/>
      <c r="FJD16" s="659"/>
      <c r="FJG16" s="657"/>
      <c r="FJH16" s="657"/>
      <c r="FJI16" s="657"/>
      <c r="FJJ16" s="657"/>
      <c r="FJK16" s="657"/>
      <c r="FJL16" s="657"/>
      <c r="FJM16" s="659"/>
      <c r="FJP16" s="657"/>
      <c r="FJQ16" s="657"/>
      <c r="FJR16" s="657"/>
      <c r="FJS16" s="657"/>
      <c r="FJT16" s="657"/>
      <c r="FJU16" s="657"/>
      <c r="FJV16" s="659"/>
      <c r="FJY16" s="657"/>
      <c r="FJZ16" s="657"/>
      <c r="FKA16" s="657"/>
      <c r="FKB16" s="657"/>
      <c r="FKC16" s="657"/>
      <c r="FKD16" s="657"/>
      <c r="FKE16" s="659"/>
      <c r="FKH16" s="657"/>
      <c r="FKI16" s="657"/>
      <c r="FKJ16" s="657"/>
      <c r="FKK16" s="657"/>
      <c r="FKL16" s="657"/>
      <c r="FKM16" s="657"/>
      <c r="FKN16" s="659"/>
      <c r="FKQ16" s="657"/>
      <c r="FKR16" s="657"/>
      <c r="FKS16" s="657"/>
      <c r="FKT16" s="657"/>
      <c r="FKU16" s="657"/>
      <c r="FKV16" s="657"/>
      <c r="FKW16" s="659"/>
      <c r="FKZ16" s="657"/>
      <c r="FLA16" s="657"/>
      <c r="FLB16" s="657"/>
      <c r="FLC16" s="657"/>
      <c r="FLD16" s="657"/>
      <c r="FLE16" s="657"/>
      <c r="FLF16" s="659"/>
      <c r="FLI16" s="657"/>
      <c r="FLJ16" s="657"/>
      <c r="FLK16" s="657"/>
      <c r="FLL16" s="657"/>
      <c r="FLM16" s="657"/>
      <c r="FLN16" s="657"/>
      <c r="FLO16" s="659"/>
      <c r="FLR16" s="657"/>
      <c r="FLS16" s="657"/>
      <c r="FLT16" s="657"/>
      <c r="FLU16" s="657"/>
      <c r="FLV16" s="657"/>
      <c r="FLW16" s="657"/>
      <c r="FLX16" s="659"/>
      <c r="FMA16" s="657"/>
      <c r="FMB16" s="657"/>
      <c r="FMC16" s="657"/>
      <c r="FMD16" s="657"/>
      <c r="FME16" s="657"/>
      <c r="FMF16" s="657"/>
      <c r="FMG16" s="659"/>
      <c r="FMJ16" s="657"/>
      <c r="FMK16" s="657"/>
      <c r="FML16" s="657"/>
      <c r="FMM16" s="657"/>
      <c r="FMN16" s="657"/>
      <c r="FMO16" s="657"/>
      <c r="FMP16" s="659"/>
      <c r="FMS16" s="657"/>
      <c r="FMT16" s="657"/>
      <c r="FMU16" s="657"/>
      <c r="FMV16" s="657"/>
      <c r="FMW16" s="657"/>
      <c r="FMX16" s="657"/>
      <c r="FMY16" s="659"/>
      <c r="FNB16" s="657"/>
      <c r="FNC16" s="657"/>
      <c r="FND16" s="657"/>
      <c r="FNE16" s="657"/>
      <c r="FNF16" s="657"/>
      <c r="FNG16" s="657"/>
      <c r="FNH16" s="659"/>
      <c r="FNK16" s="657"/>
      <c r="FNL16" s="657"/>
      <c r="FNM16" s="657"/>
      <c r="FNN16" s="657"/>
      <c r="FNO16" s="657"/>
      <c r="FNP16" s="657"/>
      <c r="FNQ16" s="659"/>
      <c r="FNT16" s="657"/>
      <c r="FNU16" s="657"/>
      <c r="FNV16" s="657"/>
      <c r="FNW16" s="657"/>
      <c r="FNX16" s="657"/>
      <c r="FNY16" s="657"/>
      <c r="FNZ16" s="659"/>
      <c r="FOC16" s="657"/>
      <c r="FOD16" s="657"/>
      <c r="FOE16" s="657"/>
      <c r="FOF16" s="657"/>
      <c r="FOG16" s="657"/>
      <c r="FOH16" s="657"/>
      <c r="FOI16" s="659"/>
      <c r="FOL16" s="657"/>
      <c r="FOM16" s="657"/>
      <c r="FON16" s="657"/>
      <c r="FOO16" s="657"/>
      <c r="FOP16" s="657"/>
      <c r="FOQ16" s="657"/>
      <c r="FOR16" s="659"/>
      <c r="FOU16" s="657"/>
      <c r="FOV16" s="657"/>
      <c r="FOW16" s="657"/>
      <c r="FOX16" s="657"/>
      <c r="FOY16" s="657"/>
      <c r="FOZ16" s="657"/>
      <c r="FPA16" s="659"/>
      <c r="FPD16" s="657"/>
      <c r="FPE16" s="657"/>
      <c r="FPF16" s="657"/>
      <c r="FPG16" s="657"/>
      <c r="FPH16" s="657"/>
      <c r="FPI16" s="657"/>
      <c r="FPJ16" s="659"/>
      <c r="FPM16" s="657"/>
      <c r="FPN16" s="657"/>
      <c r="FPO16" s="657"/>
      <c r="FPP16" s="657"/>
      <c r="FPQ16" s="657"/>
      <c r="FPR16" s="657"/>
      <c r="FPS16" s="659"/>
      <c r="FPV16" s="657"/>
      <c r="FPW16" s="657"/>
      <c r="FPX16" s="657"/>
      <c r="FPY16" s="657"/>
      <c r="FPZ16" s="657"/>
      <c r="FQA16" s="657"/>
      <c r="FQB16" s="659"/>
      <c r="FQE16" s="657"/>
      <c r="FQF16" s="657"/>
      <c r="FQG16" s="657"/>
      <c r="FQH16" s="657"/>
      <c r="FQI16" s="657"/>
      <c r="FQJ16" s="657"/>
      <c r="FQK16" s="659"/>
      <c r="FQN16" s="657"/>
      <c r="FQO16" s="657"/>
      <c r="FQP16" s="657"/>
      <c r="FQQ16" s="657"/>
      <c r="FQR16" s="657"/>
      <c r="FQS16" s="657"/>
      <c r="FQT16" s="659"/>
      <c r="FQW16" s="657"/>
      <c r="FQX16" s="657"/>
      <c r="FQY16" s="657"/>
      <c r="FQZ16" s="657"/>
      <c r="FRA16" s="657"/>
      <c r="FRB16" s="657"/>
      <c r="FRC16" s="659"/>
      <c r="FRF16" s="657"/>
      <c r="FRG16" s="657"/>
      <c r="FRH16" s="657"/>
      <c r="FRI16" s="657"/>
      <c r="FRJ16" s="657"/>
      <c r="FRK16" s="657"/>
      <c r="FRL16" s="659"/>
      <c r="FRO16" s="657"/>
      <c r="FRP16" s="657"/>
      <c r="FRQ16" s="657"/>
      <c r="FRR16" s="657"/>
      <c r="FRS16" s="657"/>
      <c r="FRT16" s="657"/>
      <c r="FRU16" s="659"/>
      <c r="FRX16" s="657"/>
      <c r="FRY16" s="657"/>
      <c r="FRZ16" s="657"/>
      <c r="FSA16" s="657"/>
      <c r="FSB16" s="657"/>
      <c r="FSC16" s="657"/>
      <c r="FSD16" s="659"/>
      <c r="FSG16" s="657"/>
      <c r="FSH16" s="657"/>
      <c r="FSI16" s="657"/>
      <c r="FSJ16" s="657"/>
      <c r="FSK16" s="657"/>
      <c r="FSL16" s="657"/>
      <c r="FSM16" s="659"/>
      <c r="FSP16" s="657"/>
      <c r="FSQ16" s="657"/>
      <c r="FSR16" s="657"/>
      <c r="FSS16" s="657"/>
      <c r="FST16" s="657"/>
      <c r="FSU16" s="657"/>
      <c r="FSV16" s="659"/>
      <c r="FSY16" s="657"/>
      <c r="FSZ16" s="657"/>
      <c r="FTA16" s="657"/>
      <c r="FTB16" s="657"/>
      <c r="FTC16" s="657"/>
      <c r="FTD16" s="657"/>
      <c r="FTE16" s="659"/>
      <c r="FTH16" s="657"/>
      <c r="FTI16" s="657"/>
      <c r="FTJ16" s="657"/>
      <c r="FTK16" s="657"/>
      <c r="FTL16" s="657"/>
      <c r="FTM16" s="657"/>
      <c r="FTN16" s="659"/>
      <c r="FTQ16" s="657"/>
      <c r="FTR16" s="657"/>
      <c r="FTS16" s="657"/>
      <c r="FTT16" s="657"/>
      <c r="FTU16" s="657"/>
      <c r="FTV16" s="657"/>
      <c r="FTW16" s="659"/>
      <c r="FTZ16" s="657"/>
      <c r="FUA16" s="657"/>
      <c r="FUB16" s="657"/>
      <c r="FUC16" s="657"/>
      <c r="FUD16" s="657"/>
      <c r="FUE16" s="657"/>
      <c r="FUF16" s="659"/>
      <c r="FUI16" s="657"/>
      <c r="FUJ16" s="657"/>
      <c r="FUK16" s="657"/>
      <c r="FUL16" s="657"/>
      <c r="FUM16" s="657"/>
      <c r="FUN16" s="657"/>
      <c r="FUO16" s="659"/>
      <c r="FUR16" s="657"/>
      <c r="FUS16" s="657"/>
      <c r="FUT16" s="657"/>
      <c r="FUU16" s="657"/>
      <c r="FUV16" s="657"/>
      <c r="FUW16" s="657"/>
      <c r="FUX16" s="659"/>
      <c r="FVA16" s="657"/>
      <c r="FVB16" s="657"/>
      <c r="FVC16" s="657"/>
      <c r="FVD16" s="657"/>
      <c r="FVE16" s="657"/>
      <c r="FVF16" s="657"/>
      <c r="FVG16" s="659"/>
      <c r="FVJ16" s="657"/>
      <c r="FVK16" s="657"/>
      <c r="FVL16" s="657"/>
      <c r="FVM16" s="657"/>
      <c r="FVN16" s="657"/>
      <c r="FVO16" s="657"/>
      <c r="FVP16" s="659"/>
      <c r="FVS16" s="657"/>
      <c r="FVT16" s="657"/>
      <c r="FVU16" s="657"/>
      <c r="FVV16" s="657"/>
      <c r="FVW16" s="657"/>
      <c r="FVX16" s="657"/>
      <c r="FVY16" s="659"/>
      <c r="FWB16" s="657"/>
      <c r="FWC16" s="657"/>
      <c r="FWD16" s="657"/>
      <c r="FWE16" s="657"/>
      <c r="FWF16" s="657"/>
      <c r="FWG16" s="657"/>
      <c r="FWH16" s="659"/>
      <c r="FWK16" s="657"/>
      <c r="FWL16" s="657"/>
      <c r="FWM16" s="657"/>
      <c r="FWN16" s="657"/>
      <c r="FWO16" s="657"/>
      <c r="FWP16" s="657"/>
      <c r="FWQ16" s="659"/>
      <c r="FWT16" s="657"/>
      <c r="FWU16" s="657"/>
      <c r="FWV16" s="657"/>
      <c r="FWW16" s="657"/>
      <c r="FWX16" s="657"/>
      <c r="FWY16" s="657"/>
      <c r="FWZ16" s="659"/>
      <c r="FXC16" s="657"/>
      <c r="FXD16" s="657"/>
      <c r="FXE16" s="657"/>
      <c r="FXF16" s="657"/>
      <c r="FXG16" s="657"/>
      <c r="FXH16" s="657"/>
      <c r="FXI16" s="659"/>
      <c r="FXL16" s="657"/>
      <c r="FXM16" s="657"/>
      <c r="FXN16" s="657"/>
      <c r="FXO16" s="657"/>
      <c r="FXP16" s="657"/>
      <c r="FXQ16" s="657"/>
      <c r="FXR16" s="659"/>
      <c r="FXU16" s="657"/>
      <c r="FXV16" s="657"/>
      <c r="FXW16" s="657"/>
      <c r="FXX16" s="657"/>
      <c r="FXY16" s="657"/>
      <c r="FXZ16" s="657"/>
      <c r="FYA16" s="659"/>
      <c r="FYD16" s="657"/>
      <c r="FYE16" s="657"/>
      <c r="FYF16" s="657"/>
      <c r="FYG16" s="657"/>
      <c r="FYH16" s="657"/>
      <c r="FYI16" s="657"/>
      <c r="FYJ16" s="659"/>
      <c r="FYM16" s="657"/>
      <c r="FYN16" s="657"/>
      <c r="FYO16" s="657"/>
      <c r="FYP16" s="657"/>
      <c r="FYQ16" s="657"/>
      <c r="FYR16" s="657"/>
      <c r="FYS16" s="659"/>
      <c r="FYV16" s="657"/>
      <c r="FYW16" s="657"/>
      <c r="FYX16" s="657"/>
      <c r="FYY16" s="657"/>
      <c r="FYZ16" s="657"/>
      <c r="FZA16" s="657"/>
      <c r="FZB16" s="659"/>
      <c r="FZE16" s="657"/>
      <c r="FZF16" s="657"/>
      <c r="FZG16" s="657"/>
      <c r="FZH16" s="657"/>
      <c r="FZI16" s="657"/>
      <c r="FZJ16" s="657"/>
      <c r="FZK16" s="659"/>
      <c r="FZN16" s="657"/>
      <c r="FZO16" s="657"/>
      <c r="FZP16" s="657"/>
      <c r="FZQ16" s="657"/>
      <c r="FZR16" s="657"/>
      <c r="FZS16" s="657"/>
      <c r="FZT16" s="659"/>
      <c r="FZW16" s="657"/>
      <c r="FZX16" s="657"/>
      <c r="FZY16" s="657"/>
      <c r="FZZ16" s="657"/>
      <c r="GAA16" s="657"/>
      <c r="GAB16" s="657"/>
      <c r="GAC16" s="659"/>
      <c r="GAF16" s="657"/>
      <c r="GAG16" s="657"/>
      <c r="GAH16" s="657"/>
      <c r="GAI16" s="657"/>
      <c r="GAJ16" s="657"/>
      <c r="GAK16" s="657"/>
      <c r="GAL16" s="659"/>
      <c r="GAO16" s="657"/>
      <c r="GAP16" s="657"/>
      <c r="GAQ16" s="657"/>
      <c r="GAR16" s="657"/>
      <c r="GAS16" s="657"/>
      <c r="GAT16" s="657"/>
      <c r="GAU16" s="659"/>
      <c r="GAX16" s="657"/>
      <c r="GAY16" s="657"/>
      <c r="GAZ16" s="657"/>
      <c r="GBA16" s="657"/>
      <c r="GBB16" s="657"/>
      <c r="GBC16" s="657"/>
      <c r="GBD16" s="659"/>
      <c r="GBG16" s="657"/>
      <c r="GBH16" s="657"/>
      <c r="GBI16" s="657"/>
      <c r="GBJ16" s="657"/>
      <c r="GBK16" s="657"/>
      <c r="GBL16" s="657"/>
      <c r="GBM16" s="659"/>
      <c r="GBP16" s="657"/>
      <c r="GBQ16" s="657"/>
      <c r="GBR16" s="657"/>
      <c r="GBS16" s="657"/>
      <c r="GBT16" s="657"/>
      <c r="GBU16" s="657"/>
      <c r="GBV16" s="659"/>
      <c r="GBY16" s="657"/>
      <c r="GBZ16" s="657"/>
      <c r="GCA16" s="657"/>
      <c r="GCB16" s="657"/>
      <c r="GCC16" s="657"/>
      <c r="GCD16" s="657"/>
      <c r="GCE16" s="659"/>
      <c r="GCH16" s="657"/>
      <c r="GCI16" s="657"/>
      <c r="GCJ16" s="657"/>
      <c r="GCK16" s="657"/>
      <c r="GCL16" s="657"/>
      <c r="GCM16" s="657"/>
      <c r="GCN16" s="659"/>
      <c r="GCQ16" s="657"/>
      <c r="GCR16" s="657"/>
      <c r="GCS16" s="657"/>
      <c r="GCT16" s="657"/>
      <c r="GCU16" s="657"/>
      <c r="GCV16" s="657"/>
      <c r="GCW16" s="659"/>
      <c r="GCZ16" s="657"/>
      <c r="GDA16" s="657"/>
      <c r="GDB16" s="657"/>
      <c r="GDC16" s="657"/>
      <c r="GDD16" s="657"/>
      <c r="GDE16" s="657"/>
      <c r="GDF16" s="659"/>
      <c r="GDI16" s="657"/>
      <c r="GDJ16" s="657"/>
      <c r="GDK16" s="657"/>
      <c r="GDL16" s="657"/>
      <c r="GDM16" s="657"/>
      <c r="GDN16" s="657"/>
      <c r="GDO16" s="659"/>
      <c r="GDR16" s="657"/>
      <c r="GDS16" s="657"/>
      <c r="GDT16" s="657"/>
      <c r="GDU16" s="657"/>
      <c r="GDV16" s="657"/>
      <c r="GDW16" s="657"/>
      <c r="GDX16" s="659"/>
      <c r="GEA16" s="657"/>
      <c r="GEB16" s="657"/>
      <c r="GEC16" s="657"/>
      <c r="GED16" s="657"/>
      <c r="GEE16" s="657"/>
      <c r="GEF16" s="657"/>
      <c r="GEG16" s="659"/>
      <c r="GEJ16" s="657"/>
      <c r="GEK16" s="657"/>
      <c r="GEL16" s="657"/>
      <c r="GEM16" s="657"/>
      <c r="GEN16" s="657"/>
      <c r="GEO16" s="657"/>
      <c r="GEP16" s="659"/>
      <c r="GES16" s="657"/>
      <c r="GET16" s="657"/>
      <c r="GEU16" s="657"/>
      <c r="GEV16" s="657"/>
      <c r="GEW16" s="657"/>
      <c r="GEX16" s="657"/>
      <c r="GEY16" s="659"/>
      <c r="GFB16" s="657"/>
      <c r="GFC16" s="657"/>
      <c r="GFD16" s="657"/>
      <c r="GFE16" s="657"/>
      <c r="GFF16" s="657"/>
      <c r="GFG16" s="657"/>
      <c r="GFH16" s="659"/>
      <c r="GFK16" s="657"/>
      <c r="GFL16" s="657"/>
      <c r="GFM16" s="657"/>
      <c r="GFN16" s="657"/>
      <c r="GFO16" s="657"/>
      <c r="GFP16" s="657"/>
      <c r="GFQ16" s="659"/>
      <c r="GFT16" s="657"/>
      <c r="GFU16" s="657"/>
      <c r="GFV16" s="657"/>
      <c r="GFW16" s="657"/>
      <c r="GFX16" s="657"/>
      <c r="GFY16" s="657"/>
      <c r="GFZ16" s="659"/>
      <c r="GGC16" s="657"/>
      <c r="GGD16" s="657"/>
      <c r="GGE16" s="657"/>
      <c r="GGF16" s="657"/>
      <c r="GGG16" s="657"/>
      <c r="GGH16" s="657"/>
      <c r="GGI16" s="659"/>
      <c r="GGL16" s="657"/>
      <c r="GGM16" s="657"/>
      <c r="GGN16" s="657"/>
      <c r="GGO16" s="657"/>
      <c r="GGP16" s="657"/>
      <c r="GGQ16" s="657"/>
      <c r="GGR16" s="659"/>
      <c r="GGU16" s="657"/>
      <c r="GGV16" s="657"/>
      <c r="GGW16" s="657"/>
      <c r="GGX16" s="657"/>
      <c r="GGY16" s="657"/>
      <c r="GGZ16" s="657"/>
      <c r="GHA16" s="659"/>
      <c r="GHD16" s="657"/>
      <c r="GHE16" s="657"/>
      <c r="GHF16" s="657"/>
      <c r="GHG16" s="657"/>
      <c r="GHH16" s="657"/>
      <c r="GHI16" s="657"/>
      <c r="GHJ16" s="659"/>
      <c r="GHM16" s="657"/>
      <c r="GHN16" s="657"/>
      <c r="GHO16" s="657"/>
      <c r="GHP16" s="657"/>
      <c r="GHQ16" s="657"/>
      <c r="GHR16" s="657"/>
      <c r="GHS16" s="659"/>
      <c r="GHV16" s="657"/>
      <c r="GHW16" s="657"/>
      <c r="GHX16" s="657"/>
      <c r="GHY16" s="657"/>
      <c r="GHZ16" s="657"/>
      <c r="GIA16" s="657"/>
      <c r="GIB16" s="659"/>
      <c r="GIE16" s="657"/>
      <c r="GIF16" s="657"/>
      <c r="GIG16" s="657"/>
      <c r="GIH16" s="657"/>
      <c r="GII16" s="657"/>
      <c r="GIJ16" s="657"/>
      <c r="GIK16" s="659"/>
      <c r="GIN16" s="657"/>
      <c r="GIO16" s="657"/>
      <c r="GIP16" s="657"/>
      <c r="GIQ16" s="657"/>
      <c r="GIR16" s="657"/>
      <c r="GIS16" s="657"/>
      <c r="GIT16" s="659"/>
      <c r="GIW16" s="657"/>
      <c r="GIX16" s="657"/>
      <c r="GIY16" s="657"/>
      <c r="GIZ16" s="657"/>
      <c r="GJA16" s="657"/>
      <c r="GJB16" s="657"/>
      <c r="GJC16" s="659"/>
      <c r="GJF16" s="657"/>
      <c r="GJG16" s="657"/>
      <c r="GJH16" s="657"/>
      <c r="GJI16" s="657"/>
      <c r="GJJ16" s="657"/>
      <c r="GJK16" s="657"/>
      <c r="GJL16" s="659"/>
      <c r="GJO16" s="657"/>
      <c r="GJP16" s="657"/>
      <c r="GJQ16" s="657"/>
      <c r="GJR16" s="657"/>
      <c r="GJS16" s="657"/>
      <c r="GJT16" s="657"/>
      <c r="GJU16" s="659"/>
      <c r="GJX16" s="657"/>
      <c r="GJY16" s="657"/>
      <c r="GJZ16" s="657"/>
      <c r="GKA16" s="657"/>
      <c r="GKB16" s="657"/>
      <c r="GKC16" s="657"/>
      <c r="GKD16" s="659"/>
      <c r="GKG16" s="657"/>
      <c r="GKH16" s="657"/>
      <c r="GKI16" s="657"/>
      <c r="GKJ16" s="657"/>
      <c r="GKK16" s="657"/>
      <c r="GKL16" s="657"/>
      <c r="GKM16" s="659"/>
      <c r="GKP16" s="657"/>
      <c r="GKQ16" s="657"/>
      <c r="GKR16" s="657"/>
      <c r="GKS16" s="657"/>
      <c r="GKT16" s="657"/>
      <c r="GKU16" s="657"/>
      <c r="GKV16" s="659"/>
      <c r="GKY16" s="657"/>
      <c r="GKZ16" s="657"/>
      <c r="GLA16" s="657"/>
      <c r="GLB16" s="657"/>
      <c r="GLC16" s="657"/>
      <c r="GLD16" s="657"/>
      <c r="GLE16" s="659"/>
      <c r="GLH16" s="657"/>
      <c r="GLI16" s="657"/>
      <c r="GLJ16" s="657"/>
      <c r="GLK16" s="657"/>
      <c r="GLL16" s="657"/>
      <c r="GLM16" s="657"/>
      <c r="GLN16" s="659"/>
      <c r="GLQ16" s="657"/>
      <c r="GLR16" s="657"/>
      <c r="GLS16" s="657"/>
      <c r="GLT16" s="657"/>
      <c r="GLU16" s="657"/>
      <c r="GLV16" s="657"/>
      <c r="GLW16" s="659"/>
      <c r="GLZ16" s="657"/>
      <c r="GMA16" s="657"/>
      <c r="GMB16" s="657"/>
      <c r="GMC16" s="657"/>
      <c r="GMD16" s="657"/>
      <c r="GME16" s="657"/>
      <c r="GMF16" s="659"/>
      <c r="GMI16" s="657"/>
      <c r="GMJ16" s="657"/>
      <c r="GMK16" s="657"/>
      <c r="GML16" s="657"/>
      <c r="GMM16" s="657"/>
      <c r="GMN16" s="657"/>
      <c r="GMO16" s="659"/>
      <c r="GMR16" s="657"/>
      <c r="GMS16" s="657"/>
      <c r="GMT16" s="657"/>
      <c r="GMU16" s="657"/>
      <c r="GMV16" s="657"/>
      <c r="GMW16" s="657"/>
      <c r="GMX16" s="659"/>
      <c r="GNA16" s="657"/>
      <c r="GNB16" s="657"/>
      <c r="GNC16" s="657"/>
      <c r="GND16" s="657"/>
      <c r="GNE16" s="657"/>
      <c r="GNF16" s="657"/>
      <c r="GNG16" s="659"/>
      <c r="GNJ16" s="657"/>
      <c r="GNK16" s="657"/>
      <c r="GNL16" s="657"/>
      <c r="GNM16" s="657"/>
      <c r="GNN16" s="657"/>
      <c r="GNO16" s="657"/>
      <c r="GNP16" s="659"/>
      <c r="GNS16" s="657"/>
      <c r="GNT16" s="657"/>
      <c r="GNU16" s="657"/>
      <c r="GNV16" s="657"/>
      <c r="GNW16" s="657"/>
      <c r="GNX16" s="657"/>
      <c r="GNY16" s="659"/>
      <c r="GOB16" s="657"/>
      <c r="GOC16" s="657"/>
      <c r="GOD16" s="657"/>
      <c r="GOE16" s="657"/>
      <c r="GOF16" s="657"/>
      <c r="GOG16" s="657"/>
      <c r="GOH16" s="659"/>
      <c r="GOK16" s="657"/>
      <c r="GOL16" s="657"/>
      <c r="GOM16" s="657"/>
      <c r="GON16" s="657"/>
      <c r="GOO16" s="657"/>
      <c r="GOP16" s="657"/>
      <c r="GOQ16" s="659"/>
      <c r="GOT16" s="657"/>
      <c r="GOU16" s="657"/>
      <c r="GOV16" s="657"/>
      <c r="GOW16" s="657"/>
      <c r="GOX16" s="657"/>
      <c r="GOY16" s="657"/>
      <c r="GOZ16" s="659"/>
      <c r="GPC16" s="657"/>
      <c r="GPD16" s="657"/>
      <c r="GPE16" s="657"/>
      <c r="GPF16" s="657"/>
      <c r="GPG16" s="657"/>
      <c r="GPH16" s="657"/>
      <c r="GPI16" s="659"/>
      <c r="GPL16" s="657"/>
      <c r="GPM16" s="657"/>
      <c r="GPN16" s="657"/>
      <c r="GPO16" s="657"/>
      <c r="GPP16" s="657"/>
      <c r="GPQ16" s="657"/>
      <c r="GPR16" s="659"/>
      <c r="GPU16" s="657"/>
      <c r="GPV16" s="657"/>
      <c r="GPW16" s="657"/>
      <c r="GPX16" s="657"/>
      <c r="GPY16" s="657"/>
      <c r="GPZ16" s="657"/>
      <c r="GQA16" s="659"/>
      <c r="GQD16" s="657"/>
      <c r="GQE16" s="657"/>
      <c r="GQF16" s="657"/>
      <c r="GQG16" s="657"/>
      <c r="GQH16" s="657"/>
      <c r="GQI16" s="657"/>
      <c r="GQJ16" s="659"/>
      <c r="GQM16" s="657"/>
      <c r="GQN16" s="657"/>
      <c r="GQO16" s="657"/>
      <c r="GQP16" s="657"/>
      <c r="GQQ16" s="657"/>
      <c r="GQR16" s="657"/>
      <c r="GQS16" s="659"/>
      <c r="GQV16" s="657"/>
      <c r="GQW16" s="657"/>
      <c r="GQX16" s="657"/>
      <c r="GQY16" s="657"/>
      <c r="GQZ16" s="657"/>
      <c r="GRA16" s="657"/>
      <c r="GRB16" s="659"/>
      <c r="GRE16" s="657"/>
      <c r="GRF16" s="657"/>
      <c r="GRG16" s="657"/>
      <c r="GRH16" s="657"/>
      <c r="GRI16" s="657"/>
      <c r="GRJ16" s="657"/>
      <c r="GRK16" s="659"/>
      <c r="GRN16" s="657"/>
      <c r="GRO16" s="657"/>
      <c r="GRP16" s="657"/>
      <c r="GRQ16" s="657"/>
      <c r="GRR16" s="657"/>
      <c r="GRS16" s="657"/>
      <c r="GRT16" s="659"/>
      <c r="GRW16" s="657"/>
      <c r="GRX16" s="657"/>
      <c r="GRY16" s="657"/>
      <c r="GRZ16" s="657"/>
      <c r="GSA16" s="657"/>
      <c r="GSB16" s="657"/>
      <c r="GSC16" s="659"/>
      <c r="GSF16" s="657"/>
      <c r="GSG16" s="657"/>
      <c r="GSH16" s="657"/>
      <c r="GSI16" s="657"/>
      <c r="GSJ16" s="657"/>
      <c r="GSK16" s="657"/>
      <c r="GSL16" s="659"/>
      <c r="GSO16" s="657"/>
      <c r="GSP16" s="657"/>
      <c r="GSQ16" s="657"/>
      <c r="GSR16" s="657"/>
      <c r="GSS16" s="657"/>
      <c r="GST16" s="657"/>
      <c r="GSU16" s="659"/>
      <c r="GSX16" s="657"/>
      <c r="GSY16" s="657"/>
      <c r="GSZ16" s="657"/>
      <c r="GTA16" s="657"/>
      <c r="GTB16" s="657"/>
      <c r="GTC16" s="657"/>
      <c r="GTD16" s="659"/>
      <c r="GTG16" s="657"/>
      <c r="GTH16" s="657"/>
      <c r="GTI16" s="657"/>
      <c r="GTJ16" s="657"/>
      <c r="GTK16" s="657"/>
      <c r="GTL16" s="657"/>
      <c r="GTM16" s="659"/>
      <c r="GTP16" s="657"/>
      <c r="GTQ16" s="657"/>
      <c r="GTR16" s="657"/>
      <c r="GTS16" s="657"/>
      <c r="GTT16" s="657"/>
      <c r="GTU16" s="657"/>
      <c r="GTV16" s="659"/>
      <c r="GTY16" s="657"/>
      <c r="GTZ16" s="657"/>
      <c r="GUA16" s="657"/>
      <c r="GUB16" s="657"/>
      <c r="GUC16" s="657"/>
      <c r="GUD16" s="657"/>
      <c r="GUE16" s="659"/>
      <c r="GUH16" s="657"/>
      <c r="GUI16" s="657"/>
      <c r="GUJ16" s="657"/>
      <c r="GUK16" s="657"/>
      <c r="GUL16" s="657"/>
      <c r="GUM16" s="657"/>
      <c r="GUN16" s="659"/>
      <c r="GUQ16" s="657"/>
      <c r="GUR16" s="657"/>
      <c r="GUS16" s="657"/>
      <c r="GUT16" s="657"/>
      <c r="GUU16" s="657"/>
      <c r="GUV16" s="657"/>
      <c r="GUW16" s="659"/>
      <c r="GUZ16" s="657"/>
      <c r="GVA16" s="657"/>
      <c r="GVB16" s="657"/>
      <c r="GVC16" s="657"/>
      <c r="GVD16" s="657"/>
      <c r="GVE16" s="657"/>
      <c r="GVF16" s="659"/>
      <c r="GVI16" s="657"/>
      <c r="GVJ16" s="657"/>
      <c r="GVK16" s="657"/>
      <c r="GVL16" s="657"/>
      <c r="GVM16" s="657"/>
      <c r="GVN16" s="657"/>
      <c r="GVO16" s="659"/>
      <c r="GVR16" s="657"/>
      <c r="GVS16" s="657"/>
      <c r="GVT16" s="657"/>
      <c r="GVU16" s="657"/>
      <c r="GVV16" s="657"/>
      <c r="GVW16" s="657"/>
      <c r="GVX16" s="659"/>
      <c r="GWA16" s="657"/>
      <c r="GWB16" s="657"/>
      <c r="GWC16" s="657"/>
      <c r="GWD16" s="657"/>
      <c r="GWE16" s="657"/>
      <c r="GWF16" s="657"/>
      <c r="GWG16" s="659"/>
      <c r="GWJ16" s="657"/>
      <c r="GWK16" s="657"/>
      <c r="GWL16" s="657"/>
      <c r="GWM16" s="657"/>
      <c r="GWN16" s="657"/>
      <c r="GWO16" s="657"/>
      <c r="GWP16" s="659"/>
      <c r="GWS16" s="657"/>
      <c r="GWT16" s="657"/>
      <c r="GWU16" s="657"/>
      <c r="GWV16" s="657"/>
      <c r="GWW16" s="657"/>
      <c r="GWX16" s="657"/>
      <c r="GWY16" s="659"/>
      <c r="GXB16" s="657"/>
      <c r="GXC16" s="657"/>
      <c r="GXD16" s="657"/>
      <c r="GXE16" s="657"/>
      <c r="GXF16" s="657"/>
      <c r="GXG16" s="657"/>
      <c r="GXH16" s="659"/>
      <c r="GXK16" s="657"/>
      <c r="GXL16" s="657"/>
      <c r="GXM16" s="657"/>
      <c r="GXN16" s="657"/>
      <c r="GXO16" s="657"/>
      <c r="GXP16" s="657"/>
      <c r="GXQ16" s="659"/>
      <c r="GXT16" s="657"/>
      <c r="GXU16" s="657"/>
      <c r="GXV16" s="657"/>
      <c r="GXW16" s="657"/>
      <c r="GXX16" s="657"/>
      <c r="GXY16" s="657"/>
      <c r="GXZ16" s="659"/>
      <c r="GYC16" s="657"/>
      <c r="GYD16" s="657"/>
      <c r="GYE16" s="657"/>
      <c r="GYF16" s="657"/>
      <c r="GYG16" s="657"/>
      <c r="GYH16" s="657"/>
      <c r="GYI16" s="659"/>
      <c r="GYL16" s="657"/>
      <c r="GYM16" s="657"/>
      <c r="GYN16" s="657"/>
      <c r="GYO16" s="657"/>
      <c r="GYP16" s="657"/>
      <c r="GYQ16" s="657"/>
      <c r="GYR16" s="659"/>
      <c r="GYU16" s="657"/>
      <c r="GYV16" s="657"/>
      <c r="GYW16" s="657"/>
      <c r="GYX16" s="657"/>
      <c r="GYY16" s="657"/>
      <c r="GYZ16" s="657"/>
      <c r="GZA16" s="659"/>
      <c r="GZD16" s="657"/>
      <c r="GZE16" s="657"/>
      <c r="GZF16" s="657"/>
      <c r="GZG16" s="657"/>
      <c r="GZH16" s="657"/>
      <c r="GZI16" s="657"/>
      <c r="GZJ16" s="659"/>
      <c r="GZM16" s="657"/>
      <c r="GZN16" s="657"/>
      <c r="GZO16" s="657"/>
      <c r="GZP16" s="657"/>
      <c r="GZQ16" s="657"/>
      <c r="GZR16" s="657"/>
      <c r="GZS16" s="659"/>
      <c r="GZV16" s="657"/>
      <c r="GZW16" s="657"/>
      <c r="GZX16" s="657"/>
      <c r="GZY16" s="657"/>
      <c r="GZZ16" s="657"/>
      <c r="HAA16" s="657"/>
      <c r="HAB16" s="659"/>
      <c r="HAE16" s="657"/>
      <c r="HAF16" s="657"/>
      <c r="HAG16" s="657"/>
      <c r="HAH16" s="657"/>
      <c r="HAI16" s="657"/>
      <c r="HAJ16" s="657"/>
      <c r="HAK16" s="659"/>
      <c r="HAN16" s="657"/>
      <c r="HAO16" s="657"/>
      <c r="HAP16" s="657"/>
      <c r="HAQ16" s="657"/>
      <c r="HAR16" s="657"/>
      <c r="HAS16" s="657"/>
      <c r="HAT16" s="659"/>
      <c r="HAW16" s="657"/>
      <c r="HAX16" s="657"/>
      <c r="HAY16" s="657"/>
      <c r="HAZ16" s="657"/>
      <c r="HBA16" s="657"/>
      <c r="HBB16" s="657"/>
      <c r="HBC16" s="659"/>
      <c r="HBF16" s="657"/>
      <c r="HBG16" s="657"/>
      <c r="HBH16" s="657"/>
      <c r="HBI16" s="657"/>
      <c r="HBJ16" s="657"/>
      <c r="HBK16" s="657"/>
      <c r="HBL16" s="659"/>
      <c r="HBO16" s="657"/>
      <c r="HBP16" s="657"/>
      <c r="HBQ16" s="657"/>
      <c r="HBR16" s="657"/>
      <c r="HBS16" s="657"/>
      <c r="HBT16" s="657"/>
      <c r="HBU16" s="659"/>
      <c r="HBX16" s="657"/>
      <c r="HBY16" s="657"/>
      <c r="HBZ16" s="657"/>
      <c r="HCA16" s="657"/>
      <c r="HCB16" s="657"/>
      <c r="HCC16" s="657"/>
      <c r="HCD16" s="659"/>
      <c r="HCG16" s="657"/>
      <c r="HCH16" s="657"/>
      <c r="HCI16" s="657"/>
      <c r="HCJ16" s="657"/>
      <c r="HCK16" s="657"/>
      <c r="HCL16" s="657"/>
      <c r="HCM16" s="659"/>
      <c r="HCP16" s="657"/>
      <c r="HCQ16" s="657"/>
      <c r="HCR16" s="657"/>
      <c r="HCS16" s="657"/>
      <c r="HCT16" s="657"/>
      <c r="HCU16" s="657"/>
      <c r="HCV16" s="659"/>
      <c r="HCY16" s="657"/>
      <c r="HCZ16" s="657"/>
      <c r="HDA16" s="657"/>
      <c r="HDB16" s="657"/>
      <c r="HDC16" s="657"/>
      <c r="HDD16" s="657"/>
      <c r="HDE16" s="659"/>
      <c r="HDH16" s="657"/>
      <c r="HDI16" s="657"/>
      <c r="HDJ16" s="657"/>
      <c r="HDK16" s="657"/>
      <c r="HDL16" s="657"/>
      <c r="HDM16" s="657"/>
      <c r="HDN16" s="659"/>
      <c r="HDQ16" s="657"/>
      <c r="HDR16" s="657"/>
      <c r="HDS16" s="657"/>
      <c r="HDT16" s="657"/>
      <c r="HDU16" s="657"/>
      <c r="HDV16" s="657"/>
      <c r="HDW16" s="659"/>
      <c r="HDZ16" s="657"/>
      <c r="HEA16" s="657"/>
      <c r="HEB16" s="657"/>
      <c r="HEC16" s="657"/>
      <c r="HED16" s="657"/>
      <c r="HEE16" s="657"/>
      <c r="HEF16" s="659"/>
      <c r="HEI16" s="657"/>
      <c r="HEJ16" s="657"/>
      <c r="HEK16" s="657"/>
      <c r="HEL16" s="657"/>
      <c r="HEM16" s="657"/>
      <c r="HEN16" s="657"/>
      <c r="HEO16" s="659"/>
      <c r="HER16" s="657"/>
      <c r="HES16" s="657"/>
      <c r="HET16" s="657"/>
      <c r="HEU16" s="657"/>
      <c r="HEV16" s="657"/>
      <c r="HEW16" s="657"/>
      <c r="HEX16" s="659"/>
      <c r="HFA16" s="657"/>
      <c r="HFB16" s="657"/>
      <c r="HFC16" s="657"/>
      <c r="HFD16" s="657"/>
      <c r="HFE16" s="657"/>
      <c r="HFF16" s="657"/>
      <c r="HFG16" s="659"/>
      <c r="HFJ16" s="657"/>
      <c r="HFK16" s="657"/>
      <c r="HFL16" s="657"/>
      <c r="HFM16" s="657"/>
      <c r="HFN16" s="657"/>
      <c r="HFO16" s="657"/>
      <c r="HFP16" s="659"/>
      <c r="HFS16" s="657"/>
      <c r="HFT16" s="657"/>
      <c r="HFU16" s="657"/>
      <c r="HFV16" s="657"/>
      <c r="HFW16" s="657"/>
      <c r="HFX16" s="657"/>
      <c r="HFY16" s="659"/>
      <c r="HGB16" s="657"/>
      <c r="HGC16" s="657"/>
      <c r="HGD16" s="657"/>
      <c r="HGE16" s="657"/>
      <c r="HGF16" s="657"/>
      <c r="HGG16" s="657"/>
      <c r="HGH16" s="659"/>
      <c r="HGK16" s="657"/>
      <c r="HGL16" s="657"/>
      <c r="HGM16" s="657"/>
      <c r="HGN16" s="657"/>
      <c r="HGO16" s="657"/>
      <c r="HGP16" s="657"/>
      <c r="HGQ16" s="659"/>
      <c r="HGT16" s="657"/>
      <c r="HGU16" s="657"/>
      <c r="HGV16" s="657"/>
      <c r="HGW16" s="657"/>
      <c r="HGX16" s="657"/>
      <c r="HGY16" s="657"/>
      <c r="HGZ16" s="659"/>
      <c r="HHC16" s="657"/>
      <c r="HHD16" s="657"/>
      <c r="HHE16" s="657"/>
      <c r="HHF16" s="657"/>
      <c r="HHG16" s="657"/>
      <c r="HHH16" s="657"/>
      <c r="HHI16" s="659"/>
      <c r="HHL16" s="657"/>
      <c r="HHM16" s="657"/>
      <c r="HHN16" s="657"/>
      <c r="HHO16" s="657"/>
      <c r="HHP16" s="657"/>
      <c r="HHQ16" s="657"/>
      <c r="HHR16" s="659"/>
      <c r="HHU16" s="657"/>
      <c r="HHV16" s="657"/>
      <c r="HHW16" s="657"/>
      <c r="HHX16" s="657"/>
      <c r="HHY16" s="657"/>
      <c r="HHZ16" s="657"/>
      <c r="HIA16" s="659"/>
      <c r="HID16" s="657"/>
      <c r="HIE16" s="657"/>
      <c r="HIF16" s="657"/>
      <c r="HIG16" s="657"/>
      <c r="HIH16" s="657"/>
      <c r="HII16" s="657"/>
      <c r="HIJ16" s="659"/>
      <c r="HIM16" s="657"/>
      <c r="HIN16" s="657"/>
      <c r="HIO16" s="657"/>
      <c r="HIP16" s="657"/>
      <c r="HIQ16" s="657"/>
      <c r="HIR16" s="657"/>
      <c r="HIS16" s="659"/>
      <c r="HIV16" s="657"/>
      <c r="HIW16" s="657"/>
      <c r="HIX16" s="657"/>
      <c r="HIY16" s="657"/>
      <c r="HIZ16" s="657"/>
      <c r="HJA16" s="657"/>
      <c r="HJB16" s="659"/>
      <c r="HJE16" s="657"/>
      <c r="HJF16" s="657"/>
      <c r="HJG16" s="657"/>
      <c r="HJH16" s="657"/>
      <c r="HJI16" s="657"/>
      <c r="HJJ16" s="657"/>
      <c r="HJK16" s="659"/>
      <c r="HJN16" s="657"/>
      <c r="HJO16" s="657"/>
      <c r="HJP16" s="657"/>
      <c r="HJQ16" s="657"/>
      <c r="HJR16" s="657"/>
      <c r="HJS16" s="657"/>
      <c r="HJT16" s="659"/>
      <c r="HJW16" s="657"/>
      <c r="HJX16" s="657"/>
      <c r="HJY16" s="657"/>
      <c r="HJZ16" s="657"/>
      <c r="HKA16" s="657"/>
      <c r="HKB16" s="657"/>
      <c r="HKC16" s="659"/>
      <c r="HKF16" s="657"/>
      <c r="HKG16" s="657"/>
      <c r="HKH16" s="657"/>
      <c r="HKI16" s="657"/>
      <c r="HKJ16" s="657"/>
      <c r="HKK16" s="657"/>
      <c r="HKL16" s="659"/>
      <c r="HKO16" s="657"/>
      <c r="HKP16" s="657"/>
      <c r="HKQ16" s="657"/>
      <c r="HKR16" s="657"/>
      <c r="HKS16" s="657"/>
      <c r="HKT16" s="657"/>
      <c r="HKU16" s="659"/>
      <c r="HKX16" s="657"/>
      <c r="HKY16" s="657"/>
      <c r="HKZ16" s="657"/>
      <c r="HLA16" s="657"/>
      <c r="HLB16" s="657"/>
      <c r="HLC16" s="657"/>
      <c r="HLD16" s="659"/>
      <c r="HLG16" s="657"/>
      <c r="HLH16" s="657"/>
      <c r="HLI16" s="657"/>
      <c r="HLJ16" s="657"/>
      <c r="HLK16" s="657"/>
      <c r="HLL16" s="657"/>
      <c r="HLM16" s="659"/>
      <c r="HLP16" s="657"/>
      <c r="HLQ16" s="657"/>
      <c r="HLR16" s="657"/>
      <c r="HLS16" s="657"/>
      <c r="HLT16" s="657"/>
      <c r="HLU16" s="657"/>
      <c r="HLV16" s="659"/>
      <c r="HLY16" s="657"/>
      <c r="HLZ16" s="657"/>
      <c r="HMA16" s="657"/>
      <c r="HMB16" s="657"/>
      <c r="HMC16" s="657"/>
      <c r="HMD16" s="657"/>
      <c r="HME16" s="659"/>
      <c r="HMH16" s="657"/>
      <c r="HMI16" s="657"/>
      <c r="HMJ16" s="657"/>
      <c r="HMK16" s="657"/>
      <c r="HML16" s="657"/>
      <c r="HMM16" s="657"/>
      <c r="HMN16" s="659"/>
      <c r="HMQ16" s="657"/>
      <c r="HMR16" s="657"/>
      <c r="HMS16" s="657"/>
      <c r="HMT16" s="657"/>
      <c r="HMU16" s="657"/>
      <c r="HMV16" s="657"/>
      <c r="HMW16" s="659"/>
      <c r="HMZ16" s="657"/>
      <c r="HNA16" s="657"/>
      <c r="HNB16" s="657"/>
      <c r="HNC16" s="657"/>
      <c r="HND16" s="657"/>
      <c r="HNE16" s="657"/>
      <c r="HNF16" s="659"/>
      <c r="HNI16" s="657"/>
      <c r="HNJ16" s="657"/>
      <c r="HNK16" s="657"/>
      <c r="HNL16" s="657"/>
      <c r="HNM16" s="657"/>
      <c r="HNN16" s="657"/>
      <c r="HNO16" s="659"/>
      <c r="HNR16" s="657"/>
      <c r="HNS16" s="657"/>
      <c r="HNT16" s="657"/>
      <c r="HNU16" s="657"/>
      <c r="HNV16" s="657"/>
      <c r="HNW16" s="657"/>
      <c r="HNX16" s="659"/>
      <c r="HOA16" s="657"/>
      <c r="HOB16" s="657"/>
      <c r="HOC16" s="657"/>
      <c r="HOD16" s="657"/>
      <c r="HOE16" s="657"/>
      <c r="HOF16" s="657"/>
      <c r="HOG16" s="659"/>
      <c r="HOJ16" s="657"/>
      <c r="HOK16" s="657"/>
      <c r="HOL16" s="657"/>
      <c r="HOM16" s="657"/>
      <c r="HON16" s="657"/>
      <c r="HOO16" s="657"/>
      <c r="HOP16" s="659"/>
      <c r="HOS16" s="657"/>
      <c r="HOT16" s="657"/>
      <c r="HOU16" s="657"/>
      <c r="HOV16" s="657"/>
      <c r="HOW16" s="657"/>
      <c r="HOX16" s="657"/>
      <c r="HOY16" s="659"/>
      <c r="HPB16" s="657"/>
      <c r="HPC16" s="657"/>
      <c r="HPD16" s="657"/>
      <c r="HPE16" s="657"/>
      <c r="HPF16" s="657"/>
      <c r="HPG16" s="657"/>
      <c r="HPH16" s="659"/>
      <c r="HPK16" s="657"/>
      <c r="HPL16" s="657"/>
      <c r="HPM16" s="657"/>
      <c r="HPN16" s="657"/>
      <c r="HPO16" s="657"/>
      <c r="HPP16" s="657"/>
      <c r="HPQ16" s="659"/>
      <c r="HPT16" s="657"/>
      <c r="HPU16" s="657"/>
      <c r="HPV16" s="657"/>
      <c r="HPW16" s="657"/>
      <c r="HPX16" s="657"/>
      <c r="HPY16" s="657"/>
      <c r="HPZ16" s="659"/>
      <c r="HQC16" s="657"/>
      <c r="HQD16" s="657"/>
      <c r="HQE16" s="657"/>
      <c r="HQF16" s="657"/>
      <c r="HQG16" s="657"/>
      <c r="HQH16" s="657"/>
      <c r="HQI16" s="659"/>
      <c r="HQL16" s="657"/>
      <c r="HQM16" s="657"/>
      <c r="HQN16" s="657"/>
      <c r="HQO16" s="657"/>
      <c r="HQP16" s="657"/>
      <c r="HQQ16" s="657"/>
      <c r="HQR16" s="659"/>
      <c r="HQU16" s="657"/>
      <c r="HQV16" s="657"/>
      <c r="HQW16" s="657"/>
      <c r="HQX16" s="657"/>
      <c r="HQY16" s="657"/>
      <c r="HQZ16" s="657"/>
      <c r="HRA16" s="659"/>
      <c r="HRD16" s="657"/>
      <c r="HRE16" s="657"/>
      <c r="HRF16" s="657"/>
      <c r="HRG16" s="657"/>
      <c r="HRH16" s="657"/>
      <c r="HRI16" s="657"/>
      <c r="HRJ16" s="659"/>
      <c r="HRM16" s="657"/>
      <c r="HRN16" s="657"/>
      <c r="HRO16" s="657"/>
      <c r="HRP16" s="657"/>
      <c r="HRQ16" s="657"/>
      <c r="HRR16" s="657"/>
      <c r="HRS16" s="659"/>
      <c r="HRV16" s="657"/>
      <c r="HRW16" s="657"/>
      <c r="HRX16" s="657"/>
      <c r="HRY16" s="657"/>
      <c r="HRZ16" s="657"/>
      <c r="HSA16" s="657"/>
      <c r="HSB16" s="659"/>
      <c r="HSE16" s="657"/>
      <c r="HSF16" s="657"/>
      <c r="HSG16" s="657"/>
      <c r="HSH16" s="657"/>
      <c r="HSI16" s="657"/>
      <c r="HSJ16" s="657"/>
      <c r="HSK16" s="659"/>
      <c r="HSN16" s="657"/>
      <c r="HSO16" s="657"/>
      <c r="HSP16" s="657"/>
      <c r="HSQ16" s="657"/>
      <c r="HSR16" s="657"/>
      <c r="HSS16" s="657"/>
      <c r="HST16" s="659"/>
      <c r="HSW16" s="657"/>
      <c r="HSX16" s="657"/>
      <c r="HSY16" s="657"/>
      <c r="HSZ16" s="657"/>
      <c r="HTA16" s="657"/>
      <c r="HTB16" s="657"/>
      <c r="HTC16" s="659"/>
      <c r="HTF16" s="657"/>
      <c r="HTG16" s="657"/>
      <c r="HTH16" s="657"/>
      <c r="HTI16" s="657"/>
      <c r="HTJ16" s="657"/>
      <c r="HTK16" s="657"/>
      <c r="HTL16" s="659"/>
      <c r="HTO16" s="657"/>
      <c r="HTP16" s="657"/>
      <c r="HTQ16" s="657"/>
      <c r="HTR16" s="657"/>
      <c r="HTS16" s="657"/>
      <c r="HTT16" s="657"/>
      <c r="HTU16" s="659"/>
      <c r="HTX16" s="657"/>
      <c r="HTY16" s="657"/>
      <c r="HTZ16" s="657"/>
      <c r="HUA16" s="657"/>
      <c r="HUB16" s="657"/>
      <c r="HUC16" s="657"/>
      <c r="HUD16" s="659"/>
      <c r="HUG16" s="657"/>
      <c r="HUH16" s="657"/>
      <c r="HUI16" s="657"/>
      <c r="HUJ16" s="657"/>
      <c r="HUK16" s="657"/>
      <c r="HUL16" s="657"/>
      <c r="HUM16" s="659"/>
      <c r="HUP16" s="657"/>
      <c r="HUQ16" s="657"/>
      <c r="HUR16" s="657"/>
      <c r="HUS16" s="657"/>
      <c r="HUT16" s="657"/>
      <c r="HUU16" s="657"/>
      <c r="HUV16" s="659"/>
      <c r="HUY16" s="657"/>
      <c r="HUZ16" s="657"/>
      <c r="HVA16" s="657"/>
      <c r="HVB16" s="657"/>
      <c r="HVC16" s="657"/>
      <c r="HVD16" s="657"/>
      <c r="HVE16" s="659"/>
      <c r="HVH16" s="657"/>
      <c r="HVI16" s="657"/>
      <c r="HVJ16" s="657"/>
      <c r="HVK16" s="657"/>
      <c r="HVL16" s="657"/>
      <c r="HVM16" s="657"/>
      <c r="HVN16" s="659"/>
      <c r="HVQ16" s="657"/>
      <c r="HVR16" s="657"/>
      <c r="HVS16" s="657"/>
      <c r="HVT16" s="657"/>
      <c r="HVU16" s="657"/>
      <c r="HVV16" s="657"/>
      <c r="HVW16" s="659"/>
      <c r="HVZ16" s="657"/>
      <c r="HWA16" s="657"/>
      <c r="HWB16" s="657"/>
      <c r="HWC16" s="657"/>
      <c r="HWD16" s="657"/>
      <c r="HWE16" s="657"/>
      <c r="HWF16" s="659"/>
      <c r="HWI16" s="657"/>
      <c r="HWJ16" s="657"/>
      <c r="HWK16" s="657"/>
      <c r="HWL16" s="657"/>
      <c r="HWM16" s="657"/>
      <c r="HWN16" s="657"/>
      <c r="HWO16" s="659"/>
      <c r="HWR16" s="657"/>
      <c r="HWS16" s="657"/>
      <c r="HWT16" s="657"/>
      <c r="HWU16" s="657"/>
      <c r="HWV16" s="657"/>
      <c r="HWW16" s="657"/>
      <c r="HWX16" s="659"/>
      <c r="HXA16" s="657"/>
      <c r="HXB16" s="657"/>
      <c r="HXC16" s="657"/>
      <c r="HXD16" s="657"/>
      <c r="HXE16" s="657"/>
      <c r="HXF16" s="657"/>
      <c r="HXG16" s="659"/>
      <c r="HXJ16" s="657"/>
      <c r="HXK16" s="657"/>
      <c r="HXL16" s="657"/>
      <c r="HXM16" s="657"/>
      <c r="HXN16" s="657"/>
      <c r="HXO16" s="657"/>
      <c r="HXP16" s="659"/>
      <c r="HXS16" s="657"/>
      <c r="HXT16" s="657"/>
      <c r="HXU16" s="657"/>
      <c r="HXV16" s="657"/>
      <c r="HXW16" s="657"/>
      <c r="HXX16" s="657"/>
      <c r="HXY16" s="659"/>
      <c r="HYB16" s="657"/>
      <c r="HYC16" s="657"/>
      <c r="HYD16" s="657"/>
      <c r="HYE16" s="657"/>
      <c r="HYF16" s="657"/>
      <c r="HYG16" s="657"/>
      <c r="HYH16" s="659"/>
      <c r="HYK16" s="657"/>
      <c r="HYL16" s="657"/>
      <c r="HYM16" s="657"/>
      <c r="HYN16" s="657"/>
      <c r="HYO16" s="657"/>
      <c r="HYP16" s="657"/>
      <c r="HYQ16" s="659"/>
      <c r="HYT16" s="657"/>
      <c r="HYU16" s="657"/>
      <c r="HYV16" s="657"/>
      <c r="HYW16" s="657"/>
      <c r="HYX16" s="657"/>
      <c r="HYY16" s="657"/>
      <c r="HYZ16" s="659"/>
      <c r="HZC16" s="657"/>
      <c r="HZD16" s="657"/>
      <c r="HZE16" s="657"/>
      <c r="HZF16" s="657"/>
      <c r="HZG16" s="657"/>
      <c r="HZH16" s="657"/>
      <c r="HZI16" s="659"/>
      <c r="HZL16" s="657"/>
      <c r="HZM16" s="657"/>
      <c r="HZN16" s="657"/>
      <c r="HZO16" s="657"/>
      <c r="HZP16" s="657"/>
      <c r="HZQ16" s="657"/>
      <c r="HZR16" s="659"/>
      <c r="HZU16" s="657"/>
      <c r="HZV16" s="657"/>
      <c r="HZW16" s="657"/>
      <c r="HZX16" s="657"/>
      <c r="HZY16" s="657"/>
      <c r="HZZ16" s="657"/>
      <c r="IAA16" s="659"/>
      <c r="IAD16" s="657"/>
      <c r="IAE16" s="657"/>
      <c r="IAF16" s="657"/>
      <c r="IAG16" s="657"/>
      <c r="IAH16" s="657"/>
      <c r="IAI16" s="657"/>
      <c r="IAJ16" s="659"/>
      <c r="IAM16" s="657"/>
      <c r="IAN16" s="657"/>
      <c r="IAO16" s="657"/>
      <c r="IAP16" s="657"/>
      <c r="IAQ16" s="657"/>
      <c r="IAR16" s="657"/>
      <c r="IAS16" s="659"/>
      <c r="IAV16" s="657"/>
      <c r="IAW16" s="657"/>
      <c r="IAX16" s="657"/>
      <c r="IAY16" s="657"/>
      <c r="IAZ16" s="657"/>
      <c r="IBA16" s="657"/>
      <c r="IBB16" s="659"/>
      <c r="IBE16" s="657"/>
      <c r="IBF16" s="657"/>
      <c r="IBG16" s="657"/>
      <c r="IBH16" s="657"/>
      <c r="IBI16" s="657"/>
      <c r="IBJ16" s="657"/>
      <c r="IBK16" s="659"/>
      <c r="IBN16" s="657"/>
      <c r="IBO16" s="657"/>
      <c r="IBP16" s="657"/>
      <c r="IBQ16" s="657"/>
      <c r="IBR16" s="657"/>
      <c r="IBS16" s="657"/>
      <c r="IBT16" s="659"/>
      <c r="IBW16" s="657"/>
      <c r="IBX16" s="657"/>
      <c r="IBY16" s="657"/>
      <c r="IBZ16" s="657"/>
      <c r="ICA16" s="657"/>
      <c r="ICB16" s="657"/>
      <c r="ICC16" s="659"/>
      <c r="ICF16" s="657"/>
      <c r="ICG16" s="657"/>
      <c r="ICH16" s="657"/>
      <c r="ICI16" s="657"/>
      <c r="ICJ16" s="657"/>
      <c r="ICK16" s="657"/>
      <c r="ICL16" s="659"/>
      <c r="ICO16" s="657"/>
      <c r="ICP16" s="657"/>
      <c r="ICQ16" s="657"/>
      <c r="ICR16" s="657"/>
      <c r="ICS16" s="657"/>
      <c r="ICT16" s="657"/>
      <c r="ICU16" s="659"/>
      <c r="ICX16" s="657"/>
      <c r="ICY16" s="657"/>
      <c r="ICZ16" s="657"/>
      <c r="IDA16" s="657"/>
      <c r="IDB16" s="657"/>
      <c r="IDC16" s="657"/>
      <c r="IDD16" s="659"/>
      <c r="IDG16" s="657"/>
      <c r="IDH16" s="657"/>
      <c r="IDI16" s="657"/>
      <c r="IDJ16" s="657"/>
      <c r="IDK16" s="657"/>
      <c r="IDL16" s="657"/>
      <c r="IDM16" s="659"/>
      <c r="IDP16" s="657"/>
      <c r="IDQ16" s="657"/>
      <c r="IDR16" s="657"/>
      <c r="IDS16" s="657"/>
      <c r="IDT16" s="657"/>
      <c r="IDU16" s="657"/>
      <c r="IDV16" s="659"/>
      <c r="IDY16" s="657"/>
      <c r="IDZ16" s="657"/>
      <c r="IEA16" s="657"/>
      <c r="IEB16" s="657"/>
      <c r="IEC16" s="657"/>
      <c r="IED16" s="657"/>
      <c r="IEE16" s="659"/>
      <c r="IEH16" s="657"/>
      <c r="IEI16" s="657"/>
      <c r="IEJ16" s="657"/>
      <c r="IEK16" s="657"/>
      <c r="IEL16" s="657"/>
      <c r="IEM16" s="657"/>
      <c r="IEN16" s="659"/>
      <c r="IEQ16" s="657"/>
      <c r="IER16" s="657"/>
      <c r="IES16" s="657"/>
      <c r="IET16" s="657"/>
      <c r="IEU16" s="657"/>
      <c r="IEV16" s="657"/>
      <c r="IEW16" s="659"/>
      <c r="IEZ16" s="657"/>
      <c r="IFA16" s="657"/>
      <c r="IFB16" s="657"/>
      <c r="IFC16" s="657"/>
      <c r="IFD16" s="657"/>
      <c r="IFE16" s="657"/>
      <c r="IFF16" s="659"/>
      <c r="IFI16" s="657"/>
      <c r="IFJ16" s="657"/>
      <c r="IFK16" s="657"/>
      <c r="IFL16" s="657"/>
      <c r="IFM16" s="657"/>
      <c r="IFN16" s="657"/>
      <c r="IFO16" s="659"/>
      <c r="IFR16" s="657"/>
      <c r="IFS16" s="657"/>
      <c r="IFT16" s="657"/>
      <c r="IFU16" s="657"/>
      <c r="IFV16" s="657"/>
      <c r="IFW16" s="657"/>
      <c r="IFX16" s="659"/>
      <c r="IGA16" s="657"/>
      <c r="IGB16" s="657"/>
      <c r="IGC16" s="657"/>
      <c r="IGD16" s="657"/>
      <c r="IGE16" s="657"/>
      <c r="IGF16" s="657"/>
      <c r="IGG16" s="659"/>
      <c r="IGJ16" s="657"/>
      <c r="IGK16" s="657"/>
      <c r="IGL16" s="657"/>
      <c r="IGM16" s="657"/>
      <c r="IGN16" s="657"/>
      <c r="IGO16" s="657"/>
      <c r="IGP16" s="659"/>
      <c r="IGS16" s="657"/>
      <c r="IGT16" s="657"/>
      <c r="IGU16" s="657"/>
      <c r="IGV16" s="657"/>
      <c r="IGW16" s="657"/>
      <c r="IGX16" s="657"/>
      <c r="IGY16" s="659"/>
      <c r="IHB16" s="657"/>
      <c r="IHC16" s="657"/>
      <c r="IHD16" s="657"/>
      <c r="IHE16" s="657"/>
      <c r="IHF16" s="657"/>
      <c r="IHG16" s="657"/>
      <c r="IHH16" s="659"/>
      <c r="IHK16" s="657"/>
      <c r="IHL16" s="657"/>
      <c r="IHM16" s="657"/>
      <c r="IHN16" s="657"/>
      <c r="IHO16" s="657"/>
      <c r="IHP16" s="657"/>
      <c r="IHQ16" s="659"/>
      <c r="IHT16" s="657"/>
      <c r="IHU16" s="657"/>
      <c r="IHV16" s="657"/>
      <c r="IHW16" s="657"/>
      <c r="IHX16" s="657"/>
      <c r="IHY16" s="657"/>
      <c r="IHZ16" s="659"/>
      <c r="IIC16" s="657"/>
      <c r="IID16" s="657"/>
      <c r="IIE16" s="657"/>
      <c r="IIF16" s="657"/>
      <c r="IIG16" s="657"/>
      <c r="IIH16" s="657"/>
      <c r="III16" s="659"/>
      <c r="IIL16" s="657"/>
      <c r="IIM16" s="657"/>
      <c r="IIN16" s="657"/>
      <c r="IIO16" s="657"/>
      <c r="IIP16" s="657"/>
      <c r="IIQ16" s="657"/>
      <c r="IIR16" s="659"/>
      <c r="IIU16" s="657"/>
      <c r="IIV16" s="657"/>
      <c r="IIW16" s="657"/>
      <c r="IIX16" s="657"/>
      <c r="IIY16" s="657"/>
      <c r="IIZ16" s="657"/>
      <c r="IJA16" s="659"/>
      <c r="IJD16" s="657"/>
      <c r="IJE16" s="657"/>
      <c r="IJF16" s="657"/>
      <c r="IJG16" s="657"/>
      <c r="IJH16" s="657"/>
      <c r="IJI16" s="657"/>
      <c r="IJJ16" s="659"/>
      <c r="IJM16" s="657"/>
      <c r="IJN16" s="657"/>
      <c r="IJO16" s="657"/>
      <c r="IJP16" s="657"/>
      <c r="IJQ16" s="657"/>
      <c r="IJR16" s="657"/>
      <c r="IJS16" s="659"/>
      <c r="IJV16" s="657"/>
      <c r="IJW16" s="657"/>
      <c r="IJX16" s="657"/>
      <c r="IJY16" s="657"/>
      <c r="IJZ16" s="657"/>
      <c r="IKA16" s="657"/>
      <c r="IKB16" s="659"/>
      <c r="IKE16" s="657"/>
      <c r="IKF16" s="657"/>
      <c r="IKG16" s="657"/>
      <c r="IKH16" s="657"/>
      <c r="IKI16" s="657"/>
      <c r="IKJ16" s="657"/>
      <c r="IKK16" s="659"/>
      <c r="IKN16" s="657"/>
      <c r="IKO16" s="657"/>
      <c r="IKP16" s="657"/>
      <c r="IKQ16" s="657"/>
      <c r="IKR16" s="657"/>
      <c r="IKS16" s="657"/>
      <c r="IKT16" s="659"/>
      <c r="IKW16" s="657"/>
      <c r="IKX16" s="657"/>
      <c r="IKY16" s="657"/>
      <c r="IKZ16" s="657"/>
      <c r="ILA16" s="657"/>
      <c r="ILB16" s="657"/>
      <c r="ILC16" s="659"/>
      <c r="ILF16" s="657"/>
      <c r="ILG16" s="657"/>
      <c r="ILH16" s="657"/>
      <c r="ILI16" s="657"/>
      <c r="ILJ16" s="657"/>
      <c r="ILK16" s="657"/>
      <c r="ILL16" s="659"/>
      <c r="ILO16" s="657"/>
      <c r="ILP16" s="657"/>
      <c r="ILQ16" s="657"/>
      <c r="ILR16" s="657"/>
      <c r="ILS16" s="657"/>
      <c r="ILT16" s="657"/>
      <c r="ILU16" s="659"/>
      <c r="ILX16" s="657"/>
      <c r="ILY16" s="657"/>
      <c r="ILZ16" s="657"/>
      <c r="IMA16" s="657"/>
      <c r="IMB16" s="657"/>
      <c r="IMC16" s="657"/>
      <c r="IMD16" s="659"/>
      <c r="IMG16" s="657"/>
      <c r="IMH16" s="657"/>
      <c r="IMI16" s="657"/>
      <c r="IMJ16" s="657"/>
      <c r="IMK16" s="657"/>
      <c r="IML16" s="657"/>
      <c r="IMM16" s="659"/>
      <c r="IMP16" s="657"/>
      <c r="IMQ16" s="657"/>
      <c r="IMR16" s="657"/>
      <c r="IMS16" s="657"/>
      <c r="IMT16" s="657"/>
      <c r="IMU16" s="657"/>
      <c r="IMV16" s="659"/>
      <c r="IMY16" s="657"/>
      <c r="IMZ16" s="657"/>
      <c r="INA16" s="657"/>
      <c r="INB16" s="657"/>
      <c r="INC16" s="657"/>
      <c r="IND16" s="657"/>
      <c r="INE16" s="659"/>
      <c r="INH16" s="657"/>
      <c r="INI16" s="657"/>
      <c r="INJ16" s="657"/>
      <c r="INK16" s="657"/>
      <c r="INL16" s="657"/>
      <c r="INM16" s="657"/>
      <c r="INN16" s="659"/>
      <c r="INQ16" s="657"/>
      <c r="INR16" s="657"/>
      <c r="INS16" s="657"/>
      <c r="INT16" s="657"/>
      <c r="INU16" s="657"/>
      <c r="INV16" s="657"/>
      <c r="INW16" s="659"/>
      <c r="INZ16" s="657"/>
      <c r="IOA16" s="657"/>
      <c r="IOB16" s="657"/>
      <c r="IOC16" s="657"/>
      <c r="IOD16" s="657"/>
      <c r="IOE16" s="657"/>
      <c r="IOF16" s="659"/>
      <c r="IOI16" s="657"/>
      <c r="IOJ16" s="657"/>
      <c r="IOK16" s="657"/>
      <c r="IOL16" s="657"/>
      <c r="IOM16" s="657"/>
      <c r="ION16" s="657"/>
      <c r="IOO16" s="659"/>
      <c r="IOR16" s="657"/>
      <c r="IOS16" s="657"/>
      <c r="IOT16" s="657"/>
      <c r="IOU16" s="657"/>
      <c r="IOV16" s="657"/>
      <c r="IOW16" s="657"/>
      <c r="IOX16" s="659"/>
      <c r="IPA16" s="657"/>
      <c r="IPB16" s="657"/>
      <c r="IPC16" s="657"/>
      <c r="IPD16" s="657"/>
      <c r="IPE16" s="657"/>
      <c r="IPF16" s="657"/>
      <c r="IPG16" s="659"/>
      <c r="IPJ16" s="657"/>
      <c r="IPK16" s="657"/>
      <c r="IPL16" s="657"/>
      <c r="IPM16" s="657"/>
      <c r="IPN16" s="657"/>
      <c r="IPO16" s="657"/>
      <c r="IPP16" s="659"/>
      <c r="IPS16" s="657"/>
      <c r="IPT16" s="657"/>
      <c r="IPU16" s="657"/>
      <c r="IPV16" s="657"/>
      <c r="IPW16" s="657"/>
      <c r="IPX16" s="657"/>
      <c r="IPY16" s="659"/>
      <c r="IQB16" s="657"/>
      <c r="IQC16" s="657"/>
      <c r="IQD16" s="657"/>
      <c r="IQE16" s="657"/>
      <c r="IQF16" s="657"/>
      <c r="IQG16" s="657"/>
      <c r="IQH16" s="659"/>
      <c r="IQK16" s="657"/>
      <c r="IQL16" s="657"/>
      <c r="IQM16" s="657"/>
      <c r="IQN16" s="657"/>
      <c r="IQO16" s="657"/>
      <c r="IQP16" s="657"/>
      <c r="IQQ16" s="659"/>
      <c r="IQT16" s="657"/>
      <c r="IQU16" s="657"/>
      <c r="IQV16" s="657"/>
      <c r="IQW16" s="657"/>
      <c r="IQX16" s="657"/>
      <c r="IQY16" s="657"/>
      <c r="IQZ16" s="659"/>
      <c r="IRC16" s="657"/>
      <c r="IRD16" s="657"/>
      <c r="IRE16" s="657"/>
      <c r="IRF16" s="657"/>
      <c r="IRG16" s="657"/>
      <c r="IRH16" s="657"/>
      <c r="IRI16" s="659"/>
      <c r="IRL16" s="657"/>
      <c r="IRM16" s="657"/>
      <c r="IRN16" s="657"/>
      <c r="IRO16" s="657"/>
      <c r="IRP16" s="657"/>
      <c r="IRQ16" s="657"/>
      <c r="IRR16" s="659"/>
      <c r="IRU16" s="657"/>
      <c r="IRV16" s="657"/>
      <c r="IRW16" s="657"/>
      <c r="IRX16" s="657"/>
      <c r="IRY16" s="657"/>
      <c r="IRZ16" s="657"/>
      <c r="ISA16" s="659"/>
      <c r="ISD16" s="657"/>
      <c r="ISE16" s="657"/>
      <c r="ISF16" s="657"/>
      <c r="ISG16" s="657"/>
      <c r="ISH16" s="657"/>
      <c r="ISI16" s="657"/>
      <c r="ISJ16" s="659"/>
      <c r="ISM16" s="657"/>
      <c r="ISN16" s="657"/>
      <c r="ISO16" s="657"/>
      <c r="ISP16" s="657"/>
      <c r="ISQ16" s="657"/>
      <c r="ISR16" s="657"/>
      <c r="ISS16" s="659"/>
      <c r="ISV16" s="657"/>
      <c r="ISW16" s="657"/>
      <c r="ISX16" s="657"/>
      <c r="ISY16" s="657"/>
      <c r="ISZ16" s="657"/>
      <c r="ITA16" s="657"/>
      <c r="ITB16" s="659"/>
      <c r="ITE16" s="657"/>
      <c r="ITF16" s="657"/>
      <c r="ITG16" s="657"/>
      <c r="ITH16" s="657"/>
      <c r="ITI16" s="657"/>
      <c r="ITJ16" s="657"/>
      <c r="ITK16" s="659"/>
      <c r="ITN16" s="657"/>
      <c r="ITO16" s="657"/>
      <c r="ITP16" s="657"/>
      <c r="ITQ16" s="657"/>
      <c r="ITR16" s="657"/>
      <c r="ITS16" s="657"/>
      <c r="ITT16" s="659"/>
      <c r="ITW16" s="657"/>
      <c r="ITX16" s="657"/>
      <c r="ITY16" s="657"/>
      <c r="ITZ16" s="657"/>
      <c r="IUA16" s="657"/>
      <c r="IUB16" s="657"/>
      <c r="IUC16" s="659"/>
      <c r="IUF16" s="657"/>
      <c r="IUG16" s="657"/>
      <c r="IUH16" s="657"/>
      <c r="IUI16" s="657"/>
      <c r="IUJ16" s="657"/>
      <c r="IUK16" s="657"/>
      <c r="IUL16" s="659"/>
      <c r="IUO16" s="657"/>
      <c r="IUP16" s="657"/>
      <c r="IUQ16" s="657"/>
      <c r="IUR16" s="657"/>
      <c r="IUS16" s="657"/>
      <c r="IUT16" s="657"/>
      <c r="IUU16" s="659"/>
      <c r="IUX16" s="657"/>
      <c r="IUY16" s="657"/>
      <c r="IUZ16" s="657"/>
      <c r="IVA16" s="657"/>
      <c r="IVB16" s="657"/>
      <c r="IVC16" s="657"/>
      <c r="IVD16" s="659"/>
      <c r="IVG16" s="657"/>
      <c r="IVH16" s="657"/>
      <c r="IVI16" s="657"/>
      <c r="IVJ16" s="657"/>
      <c r="IVK16" s="657"/>
      <c r="IVL16" s="657"/>
      <c r="IVM16" s="659"/>
      <c r="IVP16" s="657"/>
      <c r="IVQ16" s="657"/>
      <c r="IVR16" s="657"/>
      <c r="IVS16" s="657"/>
      <c r="IVT16" s="657"/>
      <c r="IVU16" s="657"/>
      <c r="IVV16" s="659"/>
      <c r="IVY16" s="657"/>
      <c r="IVZ16" s="657"/>
      <c r="IWA16" s="657"/>
      <c r="IWB16" s="657"/>
      <c r="IWC16" s="657"/>
      <c r="IWD16" s="657"/>
      <c r="IWE16" s="659"/>
      <c r="IWH16" s="657"/>
      <c r="IWI16" s="657"/>
      <c r="IWJ16" s="657"/>
      <c r="IWK16" s="657"/>
      <c r="IWL16" s="657"/>
      <c r="IWM16" s="657"/>
      <c r="IWN16" s="659"/>
      <c r="IWQ16" s="657"/>
      <c r="IWR16" s="657"/>
      <c r="IWS16" s="657"/>
      <c r="IWT16" s="657"/>
      <c r="IWU16" s="657"/>
      <c r="IWV16" s="657"/>
      <c r="IWW16" s="659"/>
      <c r="IWZ16" s="657"/>
      <c r="IXA16" s="657"/>
      <c r="IXB16" s="657"/>
      <c r="IXC16" s="657"/>
      <c r="IXD16" s="657"/>
      <c r="IXE16" s="657"/>
      <c r="IXF16" s="659"/>
      <c r="IXI16" s="657"/>
      <c r="IXJ16" s="657"/>
      <c r="IXK16" s="657"/>
      <c r="IXL16" s="657"/>
      <c r="IXM16" s="657"/>
      <c r="IXN16" s="657"/>
      <c r="IXO16" s="659"/>
      <c r="IXR16" s="657"/>
      <c r="IXS16" s="657"/>
      <c r="IXT16" s="657"/>
      <c r="IXU16" s="657"/>
      <c r="IXV16" s="657"/>
      <c r="IXW16" s="657"/>
      <c r="IXX16" s="659"/>
      <c r="IYA16" s="657"/>
      <c r="IYB16" s="657"/>
      <c r="IYC16" s="657"/>
      <c r="IYD16" s="657"/>
      <c r="IYE16" s="657"/>
      <c r="IYF16" s="657"/>
      <c r="IYG16" s="659"/>
      <c r="IYJ16" s="657"/>
      <c r="IYK16" s="657"/>
      <c r="IYL16" s="657"/>
      <c r="IYM16" s="657"/>
      <c r="IYN16" s="657"/>
      <c r="IYO16" s="657"/>
      <c r="IYP16" s="659"/>
      <c r="IYS16" s="657"/>
      <c r="IYT16" s="657"/>
      <c r="IYU16" s="657"/>
      <c r="IYV16" s="657"/>
      <c r="IYW16" s="657"/>
      <c r="IYX16" s="657"/>
      <c r="IYY16" s="659"/>
      <c r="IZB16" s="657"/>
      <c r="IZC16" s="657"/>
      <c r="IZD16" s="657"/>
      <c r="IZE16" s="657"/>
      <c r="IZF16" s="657"/>
      <c r="IZG16" s="657"/>
      <c r="IZH16" s="659"/>
      <c r="IZK16" s="657"/>
      <c r="IZL16" s="657"/>
      <c r="IZM16" s="657"/>
      <c r="IZN16" s="657"/>
      <c r="IZO16" s="657"/>
      <c r="IZP16" s="657"/>
      <c r="IZQ16" s="659"/>
      <c r="IZT16" s="657"/>
      <c r="IZU16" s="657"/>
      <c r="IZV16" s="657"/>
      <c r="IZW16" s="657"/>
      <c r="IZX16" s="657"/>
      <c r="IZY16" s="657"/>
      <c r="IZZ16" s="659"/>
      <c r="JAC16" s="657"/>
      <c r="JAD16" s="657"/>
      <c r="JAE16" s="657"/>
      <c r="JAF16" s="657"/>
      <c r="JAG16" s="657"/>
      <c r="JAH16" s="657"/>
      <c r="JAI16" s="659"/>
      <c r="JAL16" s="657"/>
      <c r="JAM16" s="657"/>
      <c r="JAN16" s="657"/>
      <c r="JAO16" s="657"/>
      <c r="JAP16" s="657"/>
      <c r="JAQ16" s="657"/>
      <c r="JAR16" s="659"/>
      <c r="JAU16" s="657"/>
      <c r="JAV16" s="657"/>
      <c r="JAW16" s="657"/>
      <c r="JAX16" s="657"/>
      <c r="JAY16" s="657"/>
      <c r="JAZ16" s="657"/>
      <c r="JBA16" s="659"/>
      <c r="JBD16" s="657"/>
      <c r="JBE16" s="657"/>
      <c r="JBF16" s="657"/>
      <c r="JBG16" s="657"/>
      <c r="JBH16" s="657"/>
      <c r="JBI16" s="657"/>
      <c r="JBJ16" s="659"/>
      <c r="JBM16" s="657"/>
      <c r="JBN16" s="657"/>
      <c r="JBO16" s="657"/>
      <c r="JBP16" s="657"/>
      <c r="JBQ16" s="657"/>
      <c r="JBR16" s="657"/>
      <c r="JBS16" s="659"/>
      <c r="JBV16" s="657"/>
      <c r="JBW16" s="657"/>
      <c r="JBX16" s="657"/>
      <c r="JBY16" s="657"/>
      <c r="JBZ16" s="657"/>
      <c r="JCA16" s="657"/>
      <c r="JCB16" s="659"/>
      <c r="JCE16" s="657"/>
      <c r="JCF16" s="657"/>
      <c r="JCG16" s="657"/>
      <c r="JCH16" s="657"/>
      <c r="JCI16" s="657"/>
      <c r="JCJ16" s="657"/>
      <c r="JCK16" s="659"/>
      <c r="JCN16" s="657"/>
      <c r="JCO16" s="657"/>
      <c r="JCP16" s="657"/>
      <c r="JCQ16" s="657"/>
      <c r="JCR16" s="657"/>
      <c r="JCS16" s="657"/>
      <c r="JCT16" s="659"/>
      <c r="JCW16" s="657"/>
      <c r="JCX16" s="657"/>
      <c r="JCY16" s="657"/>
      <c r="JCZ16" s="657"/>
      <c r="JDA16" s="657"/>
      <c r="JDB16" s="657"/>
      <c r="JDC16" s="659"/>
      <c r="JDF16" s="657"/>
      <c r="JDG16" s="657"/>
      <c r="JDH16" s="657"/>
      <c r="JDI16" s="657"/>
      <c r="JDJ16" s="657"/>
      <c r="JDK16" s="657"/>
      <c r="JDL16" s="659"/>
      <c r="JDO16" s="657"/>
      <c r="JDP16" s="657"/>
      <c r="JDQ16" s="657"/>
      <c r="JDR16" s="657"/>
      <c r="JDS16" s="657"/>
      <c r="JDT16" s="657"/>
      <c r="JDU16" s="659"/>
      <c r="JDX16" s="657"/>
      <c r="JDY16" s="657"/>
      <c r="JDZ16" s="657"/>
      <c r="JEA16" s="657"/>
      <c r="JEB16" s="657"/>
      <c r="JEC16" s="657"/>
      <c r="JED16" s="659"/>
      <c r="JEG16" s="657"/>
      <c r="JEH16" s="657"/>
      <c r="JEI16" s="657"/>
      <c r="JEJ16" s="657"/>
      <c r="JEK16" s="657"/>
      <c r="JEL16" s="657"/>
      <c r="JEM16" s="659"/>
      <c r="JEP16" s="657"/>
      <c r="JEQ16" s="657"/>
      <c r="JER16" s="657"/>
      <c r="JES16" s="657"/>
      <c r="JET16" s="657"/>
      <c r="JEU16" s="657"/>
      <c r="JEV16" s="659"/>
      <c r="JEY16" s="657"/>
      <c r="JEZ16" s="657"/>
      <c r="JFA16" s="657"/>
      <c r="JFB16" s="657"/>
      <c r="JFC16" s="657"/>
      <c r="JFD16" s="657"/>
      <c r="JFE16" s="659"/>
      <c r="JFH16" s="657"/>
      <c r="JFI16" s="657"/>
      <c r="JFJ16" s="657"/>
      <c r="JFK16" s="657"/>
      <c r="JFL16" s="657"/>
      <c r="JFM16" s="657"/>
      <c r="JFN16" s="659"/>
      <c r="JFQ16" s="657"/>
      <c r="JFR16" s="657"/>
      <c r="JFS16" s="657"/>
      <c r="JFT16" s="657"/>
      <c r="JFU16" s="657"/>
      <c r="JFV16" s="657"/>
      <c r="JFW16" s="659"/>
      <c r="JFZ16" s="657"/>
      <c r="JGA16" s="657"/>
      <c r="JGB16" s="657"/>
      <c r="JGC16" s="657"/>
      <c r="JGD16" s="657"/>
      <c r="JGE16" s="657"/>
      <c r="JGF16" s="659"/>
      <c r="JGI16" s="657"/>
      <c r="JGJ16" s="657"/>
      <c r="JGK16" s="657"/>
      <c r="JGL16" s="657"/>
      <c r="JGM16" s="657"/>
      <c r="JGN16" s="657"/>
      <c r="JGO16" s="659"/>
      <c r="JGR16" s="657"/>
      <c r="JGS16" s="657"/>
      <c r="JGT16" s="657"/>
      <c r="JGU16" s="657"/>
      <c r="JGV16" s="657"/>
      <c r="JGW16" s="657"/>
      <c r="JGX16" s="659"/>
      <c r="JHA16" s="657"/>
      <c r="JHB16" s="657"/>
      <c r="JHC16" s="657"/>
      <c r="JHD16" s="657"/>
      <c r="JHE16" s="657"/>
      <c r="JHF16" s="657"/>
      <c r="JHG16" s="659"/>
      <c r="JHJ16" s="657"/>
      <c r="JHK16" s="657"/>
      <c r="JHL16" s="657"/>
      <c r="JHM16" s="657"/>
      <c r="JHN16" s="657"/>
      <c r="JHO16" s="657"/>
      <c r="JHP16" s="659"/>
      <c r="JHS16" s="657"/>
      <c r="JHT16" s="657"/>
      <c r="JHU16" s="657"/>
      <c r="JHV16" s="657"/>
      <c r="JHW16" s="657"/>
      <c r="JHX16" s="657"/>
      <c r="JHY16" s="659"/>
      <c r="JIB16" s="657"/>
      <c r="JIC16" s="657"/>
      <c r="JID16" s="657"/>
      <c r="JIE16" s="657"/>
      <c r="JIF16" s="657"/>
      <c r="JIG16" s="657"/>
      <c r="JIH16" s="659"/>
      <c r="JIK16" s="657"/>
      <c r="JIL16" s="657"/>
      <c r="JIM16" s="657"/>
      <c r="JIN16" s="657"/>
      <c r="JIO16" s="657"/>
      <c r="JIP16" s="657"/>
      <c r="JIQ16" s="659"/>
      <c r="JIT16" s="657"/>
      <c r="JIU16" s="657"/>
      <c r="JIV16" s="657"/>
      <c r="JIW16" s="657"/>
      <c r="JIX16" s="657"/>
      <c r="JIY16" s="657"/>
      <c r="JIZ16" s="659"/>
      <c r="JJC16" s="657"/>
      <c r="JJD16" s="657"/>
      <c r="JJE16" s="657"/>
      <c r="JJF16" s="657"/>
      <c r="JJG16" s="657"/>
      <c r="JJH16" s="657"/>
      <c r="JJI16" s="659"/>
      <c r="JJL16" s="657"/>
      <c r="JJM16" s="657"/>
      <c r="JJN16" s="657"/>
      <c r="JJO16" s="657"/>
      <c r="JJP16" s="657"/>
      <c r="JJQ16" s="657"/>
      <c r="JJR16" s="659"/>
      <c r="JJU16" s="657"/>
      <c r="JJV16" s="657"/>
      <c r="JJW16" s="657"/>
      <c r="JJX16" s="657"/>
      <c r="JJY16" s="657"/>
      <c r="JJZ16" s="657"/>
      <c r="JKA16" s="659"/>
      <c r="JKD16" s="657"/>
      <c r="JKE16" s="657"/>
      <c r="JKF16" s="657"/>
      <c r="JKG16" s="657"/>
      <c r="JKH16" s="657"/>
      <c r="JKI16" s="657"/>
      <c r="JKJ16" s="659"/>
      <c r="JKM16" s="657"/>
      <c r="JKN16" s="657"/>
      <c r="JKO16" s="657"/>
      <c r="JKP16" s="657"/>
      <c r="JKQ16" s="657"/>
      <c r="JKR16" s="657"/>
      <c r="JKS16" s="659"/>
      <c r="JKV16" s="657"/>
      <c r="JKW16" s="657"/>
      <c r="JKX16" s="657"/>
      <c r="JKY16" s="657"/>
      <c r="JKZ16" s="657"/>
      <c r="JLA16" s="657"/>
      <c r="JLB16" s="659"/>
      <c r="JLE16" s="657"/>
      <c r="JLF16" s="657"/>
      <c r="JLG16" s="657"/>
      <c r="JLH16" s="657"/>
      <c r="JLI16" s="657"/>
      <c r="JLJ16" s="657"/>
      <c r="JLK16" s="659"/>
      <c r="JLN16" s="657"/>
      <c r="JLO16" s="657"/>
      <c r="JLP16" s="657"/>
      <c r="JLQ16" s="657"/>
      <c r="JLR16" s="657"/>
      <c r="JLS16" s="657"/>
      <c r="JLT16" s="659"/>
      <c r="JLW16" s="657"/>
      <c r="JLX16" s="657"/>
      <c r="JLY16" s="657"/>
      <c r="JLZ16" s="657"/>
      <c r="JMA16" s="657"/>
      <c r="JMB16" s="657"/>
      <c r="JMC16" s="659"/>
      <c r="JMF16" s="657"/>
      <c r="JMG16" s="657"/>
      <c r="JMH16" s="657"/>
      <c r="JMI16" s="657"/>
      <c r="JMJ16" s="657"/>
      <c r="JMK16" s="657"/>
      <c r="JML16" s="659"/>
      <c r="JMO16" s="657"/>
      <c r="JMP16" s="657"/>
      <c r="JMQ16" s="657"/>
      <c r="JMR16" s="657"/>
      <c r="JMS16" s="657"/>
      <c r="JMT16" s="657"/>
      <c r="JMU16" s="659"/>
      <c r="JMX16" s="657"/>
      <c r="JMY16" s="657"/>
      <c r="JMZ16" s="657"/>
      <c r="JNA16" s="657"/>
      <c r="JNB16" s="657"/>
      <c r="JNC16" s="657"/>
      <c r="JND16" s="659"/>
      <c r="JNG16" s="657"/>
      <c r="JNH16" s="657"/>
      <c r="JNI16" s="657"/>
      <c r="JNJ16" s="657"/>
      <c r="JNK16" s="657"/>
      <c r="JNL16" s="657"/>
      <c r="JNM16" s="659"/>
      <c r="JNP16" s="657"/>
      <c r="JNQ16" s="657"/>
      <c r="JNR16" s="657"/>
      <c r="JNS16" s="657"/>
      <c r="JNT16" s="657"/>
      <c r="JNU16" s="657"/>
      <c r="JNV16" s="659"/>
      <c r="JNY16" s="657"/>
      <c r="JNZ16" s="657"/>
      <c r="JOA16" s="657"/>
      <c r="JOB16" s="657"/>
      <c r="JOC16" s="657"/>
      <c r="JOD16" s="657"/>
      <c r="JOE16" s="659"/>
      <c r="JOH16" s="657"/>
      <c r="JOI16" s="657"/>
      <c r="JOJ16" s="657"/>
      <c r="JOK16" s="657"/>
      <c r="JOL16" s="657"/>
      <c r="JOM16" s="657"/>
      <c r="JON16" s="659"/>
      <c r="JOQ16" s="657"/>
      <c r="JOR16" s="657"/>
      <c r="JOS16" s="657"/>
      <c r="JOT16" s="657"/>
      <c r="JOU16" s="657"/>
      <c r="JOV16" s="657"/>
      <c r="JOW16" s="659"/>
      <c r="JOZ16" s="657"/>
      <c r="JPA16" s="657"/>
      <c r="JPB16" s="657"/>
      <c r="JPC16" s="657"/>
      <c r="JPD16" s="657"/>
      <c r="JPE16" s="657"/>
      <c r="JPF16" s="659"/>
      <c r="JPI16" s="657"/>
      <c r="JPJ16" s="657"/>
      <c r="JPK16" s="657"/>
      <c r="JPL16" s="657"/>
      <c r="JPM16" s="657"/>
      <c r="JPN16" s="657"/>
      <c r="JPO16" s="659"/>
      <c r="JPR16" s="657"/>
      <c r="JPS16" s="657"/>
      <c r="JPT16" s="657"/>
      <c r="JPU16" s="657"/>
      <c r="JPV16" s="657"/>
      <c r="JPW16" s="657"/>
      <c r="JPX16" s="659"/>
      <c r="JQA16" s="657"/>
      <c r="JQB16" s="657"/>
      <c r="JQC16" s="657"/>
      <c r="JQD16" s="657"/>
      <c r="JQE16" s="657"/>
      <c r="JQF16" s="657"/>
      <c r="JQG16" s="659"/>
      <c r="JQJ16" s="657"/>
      <c r="JQK16" s="657"/>
      <c r="JQL16" s="657"/>
      <c r="JQM16" s="657"/>
      <c r="JQN16" s="657"/>
      <c r="JQO16" s="657"/>
      <c r="JQP16" s="659"/>
      <c r="JQS16" s="657"/>
      <c r="JQT16" s="657"/>
      <c r="JQU16" s="657"/>
      <c r="JQV16" s="657"/>
      <c r="JQW16" s="657"/>
      <c r="JQX16" s="657"/>
      <c r="JQY16" s="659"/>
      <c r="JRB16" s="657"/>
      <c r="JRC16" s="657"/>
      <c r="JRD16" s="657"/>
      <c r="JRE16" s="657"/>
      <c r="JRF16" s="657"/>
      <c r="JRG16" s="657"/>
      <c r="JRH16" s="659"/>
      <c r="JRK16" s="657"/>
      <c r="JRL16" s="657"/>
      <c r="JRM16" s="657"/>
      <c r="JRN16" s="657"/>
      <c r="JRO16" s="657"/>
      <c r="JRP16" s="657"/>
      <c r="JRQ16" s="659"/>
      <c r="JRT16" s="657"/>
      <c r="JRU16" s="657"/>
      <c r="JRV16" s="657"/>
      <c r="JRW16" s="657"/>
      <c r="JRX16" s="657"/>
      <c r="JRY16" s="657"/>
      <c r="JRZ16" s="659"/>
      <c r="JSC16" s="657"/>
      <c r="JSD16" s="657"/>
      <c r="JSE16" s="657"/>
      <c r="JSF16" s="657"/>
      <c r="JSG16" s="657"/>
      <c r="JSH16" s="657"/>
      <c r="JSI16" s="659"/>
      <c r="JSL16" s="657"/>
      <c r="JSM16" s="657"/>
      <c r="JSN16" s="657"/>
      <c r="JSO16" s="657"/>
      <c r="JSP16" s="657"/>
      <c r="JSQ16" s="657"/>
      <c r="JSR16" s="659"/>
      <c r="JSU16" s="657"/>
      <c r="JSV16" s="657"/>
      <c r="JSW16" s="657"/>
      <c r="JSX16" s="657"/>
      <c r="JSY16" s="657"/>
      <c r="JSZ16" s="657"/>
      <c r="JTA16" s="659"/>
      <c r="JTD16" s="657"/>
      <c r="JTE16" s="657"/>
      <c r="JTF16" s="657"/>
      <c r="JTG16" s="657"/>
      <c r="JTH16" s="657"/>
      <c r="JTI16" s="657"/>
      <c r="JTJ16" s="659"/>
      <c r="JTM16" s="657"/>
      <c r="JTN16" s="657"/>
      <c r="JTO16" s="657"/>
      <c r="JTP16" s="657"/>
      <c r="JTQ16" s="657"/>
      <c r="JTR16" s="657"/>
      <c r="JTS16" s="659"/>
      <c r="JTV16" s="657"/>
      <c r="JTW16" s="657"/>
      <c r="JTX16" s="657"/>
      <c r="JTY16" s="657"/>
      <c r="JTZ16" s="657"/>
      <c r="JUA16" s="657"/>
      <c r="JUB16" s="659"/>
      <c r="JUE16" s="657"/>
      <c r="JUF16" s="657"/>
      <c r="JUG16" s="657"/>
      <c r="JUH16" s="657"/>
      <c r="JUI16" s="657"/>
      <c r="JUJ16" s="657"/>
      <c r="JUK16" s="659"/>
      <c r="JUN16" s="657"/>
      <c r="JUO16" s="657"/>
      <c r="JUP16" s="657"/>
      <c r="JUQ16" s="657"/>
      <c r="JUR16" s="657"/>
      <c r="JUS16" s="657"/>
      <c r="JUT16" s="659"/>
      <c r="JUW16" s="657"/>
      <c r="JUX16" s="657"/>
      <c r="JUY16" s="657"/>
      <c r="JUZ16" s="657"/>
      <c r="JVA16" s="657"/>
      <c r="JVB16" s="657"/>
      <c r="JVC16" s="659"/>
      <c r="JVF16" s="657"/>
      <c r="JVG16" s="657"/>
      <c r="JVH16" s="657"/>
      <c r="JVI16" s="657"/>
      <c r="JVJ16" s="657"/>
      <c r="JVK16" s="657"/>
      <c r="JVL16" s="659"/>
      <c r="JVO16" s="657"/>
      <c r="JVP16" s="657"/>
      <c r="JVQ16" s="657"/>
      <c r="JVR16" s="657"/>
      <c r="JVS16" s="657"/>
      <c r="JVT16" s="657"/>
      <c r="JVU16" s="659"/>
      <c r="JVX16" s="657"/>
      <c r="JVY16" s="657"/>
      <c r="JVZ16" s="657"/>
      <c r="JWA16" s="657"/>
      <c r="JWB16" s="657"/>
      <c r="JWC16" s="657"/>
      <c r="JWD16" s="659"/>
      <c r="JWG16" s="657"/>
      <c r="JWH16" s="657"/>
      <c r="JWI16" s="657"/>
      <c r="JWJ16" s="657"/>
      <c r="JWK16" s="657"/>
      <c r="JWL16" s="657"/>
      <c r="JWM16" s="659"/>
      <c r="JWP16" s="657"/>
      <c r="JWQ16" s="657"/>
      <c r="JWR16" s="657"/>
      <c r="JWS16" s="657"/>
      <c r="JWT16" s="657"/>
      <c r="JWU16" s="657"/>
      <c r="JWV16" s="659"/>
      <c r="JWY16" s="657"/>
      <c r="JWZ16" s="657"/>
      <c r="JXA16" s="657"/>
      <c r="JXB16" s="657"/>
      <c r="JXC16" s="657"/>
      <c r="JXD16" s="657"/>
      <c r="JXE16" s="659"/>
      <c r="JXH16" s="657"/>
      <c r="JXI16" s="657"/>
      <c r="JXJ16" s="657"/>
      <c r="JXK16" s="657"/>
      <c r="JXL16" s="657"/>
      <c r="JXM16" s="657"/>
      <c r="JXN16" s="659"/>
      <c r="JXQ16" s="657"/>
      <c r="JXR16" s="657"/>
      <c r="JXS16" s="657"/>
      <c r="JXT16" s="657"/>
      <c r="JXU16" s="657"/>
      <c r="JXV16" s="657"/>
      <c r="JXW16" s="659"/>
      <c r="JXZ16" s="657"/>
      <c r="JYA16" s="657"/>
      <c r="JYB16" s="657"/>
      <c r="JYC16" s="657"/>
      <c r="JYD16" s="657"/>
      <c r="JYE16" s="657"/>
      <c r="JYF16" s="659"/>
      <c r="JYI16" s="657"/>
      <c r="JYJ16" s="657"/>
      <c r="JYK16" s="657"/>
      <c r="JYL16" s="657"/>
      <c r="JYM16" s="657"/>
      <c r="JYN16" s="657"/>
      <c r="JYO16" s="659"/>
      <c r="JYR16" s="657"/>
      <c r="JYS16" s="657"/>
      <c r="JYT16" s="657"/>
      <c r="JYU16" s="657"/>
      <c r="JYV16" s="657"/>
      <c r="JYW16" s="657"/>
      <c r="JYX16" s="659"/>
      <c r="JZA16" s="657"/>
      <c r="JZB16" s="657"/>
      <c r="JZC16" s="657"/>
      <c r="JZD16" s="657"/>
      <c r="JZE16" s="657"/>
      <c r="JZF16" s="657"/>
      <c r="JZG16" s="659"/>
      <c r="JZJ16" s="657"/>
      <c r="JZK16" s="657"/>
      <c r="JZL16" s="657"/>
      <c r="JZM16" s="657"/>
      <c r="JZN16" s="657"/>
      <c r="JZO16" s="657"/>
      <c r="JZP16" s="659"/>
      <c r="JZS16" s="657"/>
      <c r="JZT16" s="657"/>
      <c r="JZU16" s="657"/>
      <c r="JZV16" s="657"/>
      <c r="JZW16" s="657"/>
      <c r="JZX16" s="657"/>
      <c r="JZY16" s="659"/>
      <c r="KAB16" s="657"/>
      <c r="KAC16" s="657"/>
      <c r="KAD16" s="657"/>
      <c r="KAE16" s="657"/>
      <c r="KAF16" s="657"/>
      <c r="KAG16" s="657"/>
      <c r="KAH16" s="659"/>
      <c r="KAK16" s="657"/>
      <c r="KAL16" s="657"/>
      <c r="KAM16" s="657"/>
      <c r="KAN16" s="657"/>
      <c r="KAO16" s="657"/>
      <c r="KAP16" s="657"/>
      <c r="KAQ16" s="659"/>
      <c r="KAT16" s="657"/>
      <c r="KAU16" s="657"/>
      <c r="KAV16" s="657"/>
      <c r="KAW16" s="657"/>
      <c r="KAX16" s="657"/>
      <c r="KAY16" s="657"/>
      <c r="KAZ16" s="659"/>
      <c r="KBC16" s="657"/>
      <c r="KBD16" s="657"/>
      <c r="KBE16" s="657"/>
      <c r="KBF16" s="657"/>
      <c r="KBG16" s="657"/>
      <c r="KBH16" s="657"/>
      <c r="KBI16" s="659"/>
      <c r="KBL16" s="657"/>
      <c r="KBM16" s="657"/>
      <c r="KBN16" s="657"/>
      <c r="KBO16" s="657"/>
      <c r="KBP16" s="657"/>
      <c r="KBQ16" s="657"/>
      <c r="KBR16" s="659"/>
      <c r="KBU16" s="657"/>
      <c r="KBV16" s="657"/>
      <c r="KBW16" s="657"/>
      <c r="KBX16" s="657"/>
      <c r="KBY16" s="657"/>
      <c r="KBZ16" s="657"/>
      <c r="KCA16" s="659"/>
      <c r="KCD16" s="657"/>
      <c r="KCE16" s="657"/>
      <c r="KCF16" s="657"/>
      <c r="KCG16" s="657"/>
      <c r="KCH16" s="657"/>
      <c r="KCI16" s="657"/>
      <c r="KCJ16" s="659"/>
      <c r="KCM16" s="657"/>
      <c r="KCN16" s="657"/>
      <c r="KCO16" s="657"/>
      <c r="KCP16" s="657"/>
      <c r="KCQ16" s="657"/>
      <c r="KCR16" s="657"/>
      <c r="KCS16" s="659"/>
      <c r="KCV16" s="657"/>
      <c r="KCW16" s="657"/>
      <c r="KCX16" s="657"/>
      <c r="KCY16" s="657"/>
      <c r="KCZ16" s="657"/>
      <c r="KDA16" s="657"/>
      <c r="KDB16" s="659"/>
      <c r="KDE16" s="657"/>
      <c r="KDF16" s="657"/>
      <c r="KDG16" s="657"/>
      <c r="KDH16" s="657"/>
      <c r="KDI16" s="657"/>
      <c r="KDJ16" s="657"/>
      <c r="KDK16" s="659"/>
      <c r="KDN16" s="657"/>
      <c r="KDO16" s="657"/>
      <c r="KDP16" s="657"/>
      <c r="KDQ16" s="657"/>
      <c r="KDR16" s="657"/>
      <c r="KDS16" s="657"/>
      <c r="KDT16" s="659"/>
      <c r="KDW16" s="657"/>
      <c r="KDX16" s="657"/>
      <c r="KDY16" s="657"/>
      <c r="KDZ16" s="657"/>
      <c r="KEA16" s="657"/>
      <c r="KEB16" s="657"/>
      <c r="KEC16" s="659"/>
      <c r="KEF16" s="657"/>
      <c r="KEG16" s="657"/>
      <c r="KEH16" s="657"/>
      <c r="KEI16" s="657"/>
      <c r="KEJ16" s="657"/>
      <c r="KEK16" s="657"/>
      <c r="KEL16" s="659"/>
      <c r="KEO16" s="657"/>
      <c r="KEP16" s="657"/>
      <c r="KEQ16" s="657"/>
      <c r="KER16" s="657"/>
      <c r="KES16" s="657"/>
      <c r="KET16" s="657"/>
      <c r="KEU16" s="659"/>
      <c r="KEX16" s="657"/>
      <c r="KEY16" s="657"/>
      <c r="KEZ16" s="657"/>
      <c r="KFA16" s="657"/>
      <c r="KFB16" s="657"/>
      <c r="KFC16" s="657"/>
      <c r="KFD16" s="659"/>
      <c r="KFG16" s="657"/>
      <c r="KFH16" s="657"/>
      <c r="KFI16" s="657"/>
      <c r="KFJ16" s="657"/>
      <c r="KFK16" s="657"/>
      <c r="KFL16" s="657"/>
      <c r="KFM16" s="659"/>
      <c r="KFP16" s="657"/>
      <c r="KFQ16" s="657"/>
      <c r="KFR16" s="657"/>
      <c r="KFS16" s="657"/>
      <c r="KFT16" s="657"/>
      <c r="KFU16" s="657"/>
      <c r="KFV16" s="659"/>
      <c r="KFY16" s="657"/>
      <c r="KFZ16" s="657"/>
      <c r="KGA16" s="657"/>
      <c r="KGB16" s="657"/>
      <c r="KGC16" s="657"/>
      <c r="KGD16" s="657"/>
      <c r="KGE16" s="659"/>
      <c r="KGH16" s="657"/>
      <c r="KGI16" s="657"/>
      <c r="KGJ16" s="657"/>
      <c r="KGK16" s="657"/>
      <c r="KGL16" s="657"/>
      <c r="KGM16" s="657"/>
      <c r="KGN16" s="659"/>
      <c r="KGQ16" s="657"/>
      <c r="KGR16" s="657"/>
      <c r="KGS16" s="657"/>
      <c r="KGT16" s="657"/>
      <c r="KGU16" s="657"/>
      <c r="KGV16" s="657"/>
      <c r="KGW16" s="659"/>
      <c r="KGZ16" s="657"/>
      <c r="KHA16" s="657"/>
      <c r="KHB16" s="657"/>
      <c r="KHC16" s="657"/>
      <c r="KHD16" s="657"/>
      <c r="KHE16" s="657"/>
      <c r="KHF16" s="659"/>
      <c r="KHI16" s="657"/>
      <c r="KHJ16" s="657"/>
      <c r="KHK16" s="657"/>
      <c r="KHL16" s="657"/>
      <c r="KHM16" s="657"/>
      <c r="KHN16" s="657"/>
      <c r="KHO16" s="659"/>
      <c r="KHR16" s="657"/>
      <c r="KHS16" s="657"/>
      <c r="KHT16" s="657"/>
      <c r="KHU16" s="657"/>
      <c r="KHV16" s="657"/>
      <c r="KHW16" s="657"/>
      <c r="KHX16" s="659"/>
      <c r="KIA16" s="657"/>
      <c r="KIB16" s="657"/>
      <c r="KIC16" s="657"/>
      <c r="KID16" s="657"/>
      <c r="KIE16" s="657"/>
      <c r="KIF16" s="657"/>
      <c r="KIG16" s="659"/>
      <c r="KIJ16" s="657"/>
      <c r="KIK16" s="657"/>
      <c r="KIL16" s="657"/>
      <c r="KIM16" s="657"/>
      <c r="KIN16" s="657"/>
      <c r="KIO16" s="657"/>
      <c r="KIP16" s="659"/>
      <c r="KIS16" s="657"/>
      <c r="KIT16" s="657"/>
      <c r="KIU16" s="657"/>
      <c r="KIV16" s="657"/>
      <c r="KIW16" s="657"/>
      <c r="KIX16" s="657"/>
      <c r="KIY16" s="659"/>
      <c r="KJB16" s="657"/>
      <c r="KJC16" s="657"/>
      <c r="KJD16" s="657"/>
      <c r="KJE16" s="657"/>
      <c r="KJF16" s="657"/>
      <c r="KJG16" s="657"/>
      <c r="KJH16" s="659"/>
      <c r="KJK16" s="657"/>
      <c r="KJL16" s="657"/>
      <c r="KJM16" s="657"/>
      <c r="KJN16" s="657"/>
      <c r="KJO16" s="657"/>
      <c r="KJP16" s="657"/>
      <c r="KJQ16" s="659"/>
      <c r="KJT16" s="657"/>
      <c r="KJU16" s="657"/>
      <c r="KJV16" s="657"/>
      <c r="KJW16" s="657"/>
      <c r="KJX16" s="657"/>
      <c r="KJY16" s="657"/>
      <c r="KJZ16" s="659"/>
      <c r="KKC16" s="657"/>
      <c r="KKD16" s="657"/>
      <c r="KKE16" s="657"/>
      <c r="KKF16" s="657"/>
      <c r="KKG16" s="657"/>
      <c r="KKH16" s="657"/>
      <c r="KKI16" s="659"/>
      <c r="KKL16" s="657"/>
      <c r="KKM16" s="657"/>
      <c r="KKN16" s="657"/>
      <c r="KKO16" s="657"/>
      <c r="KKP16" s="657"/>
      <c r="KKQ16" s="657"/>
      <c r="KKR16" s="659"/>
      <c r="KKU16" s="657"/>
      <c r="KKV16" s="657"/>
      <c r="KKW16" s="657"/>
      <c r="KKX16" s="657"/>
      <c r="KKY16" s="657"/>
      <c r="KKZ16" s="657"/>
      <c r="KLA16" s="659"/>
      <c r="KLD16" s="657"/>
      <c r="KLE16" s="657"/>
      <c r="KLF16" s="657"/>
      <c r="KLG16" s="657"/>
      <c r="KLH16" s="657"/>
      <c r="KLI16" s="657"/>
      <c r="KLJ16" s="659"/>
      <c r="KLM16" s="657"/>
      <c r="KLN16" s="657"/>
      <c r="KLO16" s="657"/>
      <c r="KLP16" s="657"/>
      <c r="KLQ16" s="657"/>
      <c r="KLR16" s="657"/>
      <c r="KLS16" s="659"/>
      <c r="KLV16" s="657"/>
      <c r="KLW16" s="657"/>
      <c r="KLX16" s="657"/>
      <c r="KLY16" s="657"/>
      <c r="KLZ16" s="657"/>
      <c r="KMA16" s="657"/>
      <c r="KMB16" s="659"/>
      <c r="KME16" s="657"/>
      <c r="KMF16" s="657"/>
      <c r="KMG16" s="657"/>
      <c r="KMH16" s="657"/>
      <c r="KMI16" s="657"/>
      <c r="KMJ16" s="657"/>
      <c r="KMK16" s="659"/>
      <c r="KMN16" s="657"/>
      <c r="KMO16" s="657"/>
      <c r="KMP16" s="657"/>
      <c r="KMQ16" s="657"/>
      <c r="KMR16" s="657"/>
      <c r="KMS16" s="657"/>
      <c r="KMT16" s="659"/>
      <c r="KMW16" s="657"/>
      <c r="KMX16" s="657"/>
      <c r="KMY16" s="657"/>
      <c r="KMZ16" s="657"/>
      <c r="KNA16" s="657"/>
      <c r="KNB16" s="657"/>
      <c r="KNC16" s="659"/>
      <c r="KNF16" s="657"/>
      <c r="KNG16" s="657"/>
      <c r="KNH16" s="657"/>
      <c r="KNI16" s="657"/>
      <c r="KNJ16" s="657"/>
      <c r="KNK16" s="657"/>
      <c r="KNL16" s="659"/>
      <c r="KNO16" s="657"/>
      <c r="KNP16" s="657"/>
      <c r="KNQ16" s="657"/>
      <c r="KNR16" s="657"/>
      <c r="KNS16" s="657"/>
      <c r="KNT16" s="657"/>
      <c r="KNU16" s="659"/>
      <c r="KNX16" s="657"/>
      <c r="KNY16" s="657"/>
      <c r="KNZ16" s="657"/>
      <c r="KOA16" s="657"/>
      <c r="KOB16" s="657"/>
      <c r="KOC16" s="657"/>
      <c r="KOD16" s="659"/>
      <c r="KOG16" s="657"/>
      <c r="KOH16" s="657"/>
      <c r="KOI16" s="657"/>
      <c r="KOJ16" s="657"/>
      <c r="KOK16" s="657"/>
      <c r="KOL16" s="657"/>
      <c r="KOM16" s="659"/>
      <c r="KOP16" s="657"/>
      <c r="KOQ16" s="657"/>
      <c r="KOR16" s="657"/>
      <c r="KOS16" s="657"/>
      <c r="KOT16" s="657"/>
      <c r="KOU16" s="657"/>
      <c r="KOV16" s="659"/>
      <c r="KOY16" s="657"/>
      <c r="KOZ16" s="657"/>
      <c r="KPA16" s="657"/>
      <c r="KPB16" s="657"/>
      <c r="KPC16" s="657"/>
      <c r="KPD16" s="657"/>
      <c r="KPE16" s="659"/>
      <c r="KPH16" s="657"/>
      <c r="KPI16" s="657"/>
      <c r="KPJ16" s="657"/>
      <c r="KPK16" s="657"/>
      <c r="KPL16" s="657"/>
      <c r="KPM16" s="657"/>
      <c r="KPN16" s="659"/>
      <c r="KPQ16" s="657"/>
      <c r="KPR16" s="657"/>
      <c r="KPS16" s="657"/>
      <c r="KPT16" s="657"/>
      <c r="KPU16" s="657"/>
      <c r="KPV16" s="657"/>
      <c r="KPW16" s="659"/>
      <c r="KPZ16" s="657"/>
      <c r="KQA16" s="657"/>
      <c r="KQB16" s="657"/>
      <c r="KQC16" s="657"/>
      <c r="KQD16" s="657"/>
      <c r="KQE16" s="657"/>
      <c r="KQF16" s="659"/>
      <c r="KQI16" s="657"/>
      <c r="KQJ16" s="657"/>
      <c r="KQK16" s="657"/>
      <c r="KQL16" s="657"/>
      <c r="KQM16" s="657"/>
      <c r="KQN16" s="657"/>
      <c r="KQO16" s="659"/>
      <c r="KQR16" s="657"/>
      <c r="KQS16" s="657"/>
      <c r="KQT16" s="657"/>
      <c r="KQU16" s="657"/>
      <c r="KQV16" s="657"/>
      <c r="KQW16" s="657"/>
      <c r="KQX16" s="659"/>
      <c r="KRA16" s="657"/>
      <c r="KRB16" s="657"/>
      <c r="KRC16" s="657"/>
      <c r="KRD16" s="657"/>
      <c r="KRE16" s="657"/>
      <c r="KRF16" s="657"/>
      <c r="KRG16" s="659"/>
      <c r="KRJ16" s="657"/>
      <c r="KRK16" s="657"/>
      <c r="KRL16" s="657"/>
      <c r="KRM16" s="657"/>
      <c r="KRN16" s="657"/>
      <c r="KRO16" s="657"/>
      <c r="KRP16" s="659"/>
      <c r="KRS16" s="657"/>
      <c r="KRT16" s="657"/>
      <c r="KRU16" s="657"/>
      <c r="KRV16" s="657"/>
      <c r="KRW16" s="657"/>
      <c r="KRX16" s="657"/>
      <c r="KRY16" s="659"/>
      <c r="KSB16" s="657"/>
      <c r="KSC16" s="657"/>
      <c r="KSD16" s="657"/>
      <c r="KSE16" s="657"/>
      <c r="KSF16" s="657"/>
      <c r="KSG16" s="657"/>
      <c r="KSH16" s="659"/>
      <c r="KSK16" s="657"/>
      <c r="KSL16" s="657"/>
      <c r="KSM16" s="657"/>
      <c r="KSN16" s="657"/>
      <c r="KSO16" s="657"/>
      <c r="KSP16" s="657"/>
      <c r="KSQ16" s="659"/>
      <c r="KST16" s="657"/>
      <c r="KSU16" s="657"/>
      <c r="KSV16" s="657"/>
      <c r="KSW16" s="657"/>
      <c r="KSX16" s="657"/>
      <c r="KSY16" s="657"/>
      <c r="KSZ16" s="659"/>
      <c r="KTC16" s="657"/>
      <c r="KTD16" s="657"/>
      <c r="KTE16" s="657"/>
      <c r="KTF16" s="657"/>
      <c r="KTG16" s="657"/>
      <c r="KTH16" s="657"/>
      <c r="KTI16" s="659"/>
      <c r="KTL16" s="657"/>
      <c r="KTM16" s="657"/>
      <c r="KTN16" s="657"/>
      <c r="KTO16" s="657"/>
      <c r="KTP16" s="657"/>
      <c r="KTQ16" s="657"/>
      <c r="KTR16" s="659"/>
      <c r="KTU16" s="657"/>
      <c r="KTV16" s="657"/>
      <c r="KTW16" s="657"/>
      <c r="KTX16" s="657"/>
      <c r="KTY16" s="657"/>
      <c r="KTZ16" s="657"/>
      <c r="KUA16" s="659"/>
      <c r="KUD16" s="657"/>
      <c r="KUE16" s="657"/>
      <c r="KUF16" s="657"/>
      <c r="KUG16" s="657"/>
      <c r="KUH16" s="657"/>
      <c r="KUI16" s="657"/>
      <c r="KUJ16" s="659"/>
      <c r="KUM16" s="657"/>
      <c r="KUN16" s="657"/>
      <c r="KUO16" s="657"/>
      <c r="KUP16" s="657"/>
      <c r="KUQ16" s="657"/>
      <c r="KUR16" s="657"/>
      <c r="KUS16" s="659"/>
      <c r="KUV16" s="657"/>
      <c r="KUW16" s="657"/>
      <c r="KUX16" s="657"/>
      <c r="KUY16" s="657"/>
      <c r="KUZ16" s="657"/>
      <c r="KVA16" s="657"/>
      <c r="KVB16" s="659"/>
      <c r="KVE16" s="657"/>
      <c r="KVF16" s="657"/>
      <c r="KVG16" s="657"/>
      <c r="KVH16" s="657"/>
      <c r="KVI16" s="657"/>
      <c r="KVJ16" s="657"/>
      <c r="KVK16" s="659"/>
      <c r="KVN16" s="657"/>
      <c r="KVO16" s="657"/>
      <c r="KVP16" s="657"/>
      <c r="KVQ16" s="657"/>
      <c r="KVR16" s="657"/>
      <c r="KVS16" s="657"/>
      <c r="KVT16" s="659"/>
      <c r="KVW16" s="657"/>
      <c r="KVX16" s="657"/>
      <c r="KVY16" s="657"/>
      <c r="KVZ16" s="657"/>
      <c r="KWA16" s="657"/>
      <c r="KWB16" s="657"/>
      <c r="KWC16" s="659"/>
      <c r="KWF16" s="657"/>
      <c r="KWG16" s="657"/>
      <c r="KWH16" s="657"/>
      <c r="KWI16" s="657"/>
      <c r="KWJ16" s="657"/>
      <c r="KWK16" s="657"/>
      <c r="KWL16" s="659"/>
      <c r="KWO16" s="657"/>
      <c r="KWP16" s="657"/>
      <c r="KWQ16" s="657"/>
      <c r="KWR16" s="657"/>
      <c r="KWS16" s="657"/>
      <c r="KWT16" s="657"/>
      <c r="KWU16" s="659"/>
      <c r="KWX16" s="657"/>
      <c r="KWY16" s="657"/>
      <c r="KWZ16" s="657"/>
      <c r="KXA16" s="657"/>
      <c r="KXB16" s="657"/>
      <c r="KXC16" s="657"/>
      <c r="KXD16" s="659"/>
      <c r="KXG16" s="657"/>
      <c r="KXH16" s="657"/>
      <c r="KXI16" s="657"/>
      <c r="KXJ16" s="657"/>
      <c r="KXK16" s="657"/>
      <c r="KXL16" s="657"/>
      <c r="KXM16" s="659"/>
      <c r="KXP16" s="657"/>
      <c r="KXQ16" s="657"/>
      <c r="KXR16" s="657"/>
      <c r="KXS16" s="657"/>
      <c r="KXT16" s="657"/>
      <c r="KXU16" s="657"/>
      <c r="KXV16" s="659"/>
      <c r="KXY16" s="657"/>
      <c r="KXZ16" s="657"/>
      <c r="KYA16" s="657"/>
      <c r="KYB16" s="657"/>
      <c r="KYC16" s="657"/>
      <c r="KYD16" s="657"/>
      <c r="KYE16" s="659"/>
      <c r="KYH16" s="657"/>
      <c r="KYI16" s="657"/>
      <c r="KYJ16" s="657"/>
      <c r="KYK16" s="657"/>
      <c r="KYL16" s="657"/>
      <c r="KYM16" s="657"/>
      <c r="KYN16" s="659"/>
      <c r="KYQ16" s="657"/>
      <c r="KYR16" s="657"/>
      <c r="KYS16" s="657"/>
      <c r="KYT16" s="657"/>
      <c r="KYU16" s="657"/>
      <c r="KYV16" s="657"/>
      <c r="KYW16" s="659"/>
      <c r="KYZ16" s="657"/>
      <c r="KZA16" s="657"/>
      <c r="KZB16" s="657"/>
      <c r="KZC16" s="657"/>
      <c r="KZD16" s="657"/>
      <c r="KZE16" s="657"/>
      <c r="KZF16" s="659"/>
      <c r="KZI16" s="657"/>
      <c r="KZJ16" s="657"/>
      <c r="KZK16" s="657"/>
      <c r="KZL16" s="657"/>
      <c r="KZM16" s="657"/>
      <c r="KZN16" s="657"/>
      <c r="KZO16" s="659"/>
      <c r="KZR16" s="657"/>
      <c r="KZS16" s="657"/>
      <c r="KZT16" s="657"/>
      <c r="KZU16" s="657"/>
      <c r="KZV16" s="657"/>
      <c r="KZW16" s="657"/>
      <c r="KZX16" s="659"/>
      <c r="LAA16" s="657"/>
      <c r="LAB16" s="657"/>
      <c r="LAC16" s="657"/>
      <c r="LAD16" s="657"/>
      <c r="LAE16" s="657"/>
      <c r="LAF16" s="657"/>
      <c r="LAG16" s="659"/>
      <c r="LAJ16" s="657"/>
      <c r="LAK16" s="657"/>
      <c r="LAL16" s="657"/>
      <c r="LAM16" s="657"/>
      <c r="LAN16" s="657"/>
      <c r="LAO16" s="657"/>
      <c r="LAP16" s="659"/>
      <c r="LAS16" s="657"/>
      <c r="LAT16" s="657"/>
      <c r="LAU16" s="657"/>
      <c r="LAV16" s="657"/>
      <c r="LAW16" s="657"/>
      <c r="LAX16" s="657"/>
      <c r="LAY16" s="659"/>
      <c r="LBB16" s="657"/>
      <c r="LBC16" s="657"/>
      <c r="LBD16" s="657"/>
      <c r="LBE16" s="657"/>
      <c r="LBF16" s="657"/>
      <c r="LBG16" s="657"/>
      <c r="LBH16" s="659"/>
      <c r="LBK16" s="657"/>
      <c r="LBL16" s="657"/>
      <c r="LBM16" s="657"/>
      <c r="LBN16" s="657"/>
      <c r="LBO16" s="657"/>
      <c r="LBP16" s="657"/>
      <c r="LBQ16" s="659"/>
      <c r="LBT16" s="657"/>
      <c r="LBU16" s="657"/>
      <c r="LBV16" s="657"/>
      <c r="LBW16" s="657"/>
      <c r="LBX16" s="657"/>
      <c r="LBY16" s="657"/>
      <c r="LBZ16" s="659"/>
      <c r="LCC16" s="657"/>
      <c r="LCD16" s="657"/>
      <c r="LCE16" s="657"/>
      <c r="LCF16" s="657"/>
      <c r="LCG16" s="657"/>
      <c r="LCH16" s="657"/>
      <c r="LCI16" s="659"/>
      <c r="LCL16" s="657"/>
      <c r="LCM16" s="657"/>
      <c r="LCN16" s="657"/>
      <c r="LCO16" s="657"/>
      <c r="LCP16" s="657"/>
      <c r="LCQ16" s="657"/>
      <c r="LCR16" s="659"/>
      <c r="LCU16" s="657"/>
      <c r="LCV16" s="657"/>
      <c r="LCW16" s="657"/>
      <c r="LCX16" s="657"/>
      <c r="LCY16" s="657"/>
      <c r="LCZ16" s="657"/>
      <c r="LDA16" s="659"/>
      <c r="LDD16" s="657"/>
      <c r="LDE16" s="657"/>
      <c r="LDF16" s="657"/>
      <c r="LDG16" s="657"/>
      <c r="LDH16" s="657"/>
      <c r="LDI16" s="657"/>
      <c r="LDJ16" s="659"/>
      <c r="LDM16" s="657"/>
      <c r="LDN16" s="657"/>
      <c r="LDO16" s="657"/>
      <c r="LDP16" s="657"/>
      <c r="LDQ16" s="657"/>
      <c r="LDR16" s="657"/>
      <c r="LDS16" s="659"/>
      <c r="LDV16" s="657"/>
      <c r="LDW16" s="657"/>
      <c r="LDX16" s="657"/>
      <c r="LDY16" s="657"/>
      <c r="LDZ16" s="657"/>
      <c r="LEA16" s="657"/>
      <c r="LEB16" s="659"/>
      <c r="LEE16" s="657"/>
      <c r="LEF16" s="657"/>
      <c r="LEG16" s="657"/>
      <c r="LEH16" s="657"/>
      <c r="LEI16" s="657"/>
      <c r="LEJ16" s="657"/>
      <c r="LEK16" s="659"/>
      <c r="LEN16" s="657"/>
      <c r="LEO16" s="657"/>
      <c r="LEP16" s="657"/>
      <c r="LEQ16" s="657"/>
      <c r="LER16" s="657"/>
      <c r="LES16" s="657"/>
      <c r="LET16" s="659"/>
      <c r="LEW16" s="657"/>
      <c r="LEX16" s="657"/>
      <c r="LEY16" s="657"/>
      <c r="LEZ16" s="657"/>
      <c r="LFA16" s="657"/>
      <c r="LFB16" s="657"/>
      <c r="LFC16" s="659"/>
      <c r="LFF16" s="657"/>
      <c r="LFG16" s="657"/>
      <c r="LFH16" s="657"/>
      <c r="LFI16" s="657"/>
      <c r="LFJ16" s="657"/>
      <c r="LFK16" s="657"/>
      <c r="LFL16" s="659"/>
      <c r="LFO16" s="657"/>
      <c r="LFP16" s="657"/>
      <c r="LFQ16" s="657"/>
      <c r="LFR16" s="657"/>
      <c r="LFS16" s="657"/>
      <c r="LFT16" s="657"/>
      <c r="LFU16" s="659"/>
      <c r="LFX16" s="657"/>
      <c r="LFY16" s="657"/>
      <c r="LFZ16" s="657"/>
      <c r="LGA16" s="657"/>
      <c r="LGB16" s="657"/>
      <c r="LGC16" s="657"/>
      <c r="LGD16" s="659"/>
      <c r="LGG16" s="657"/>
      <c r="LGH16" s="657"/>
      <c r="LGI16" s="657"/>
      <c r="LGJ16" s="657"/>
      <c r="LGK16" s="657"/>
      <c r="LGL16" s="657"/>
      <c r="LGM16" s="659"/>
      <c r="LGP16" s="657"/>
      <c r="LGQ16" s="657"/>
      <c r="LGR16" s="657"/>
      <c r="LGS16" s="657"/>
      <c r="LGT16" s="657"/>
      <c r="LGU16" s="657"/>
      <c r="LGV16" s="659"/>
      <c r="LGY16" s="657"/>
      <c r="LGZ16" s="657"/>
      <c r="LHA16" s="657"/>
      <c r="LHB16" s="657"/>
      <c r="LHC16" s="657"/>
      <c r="LHD16" s="657"/>
      <c r="LHE16" s="659"/>
      <c r="LHH16" s="657"/>
      <c r="LHI16" s="657"/>
      <c r="LHJ16" s="657"/>
      <c r="LHK16" s="657"/>
      <c r="LHL16" s="657"/>
      <c r="LHM16" s="657"/>
      <c r="LHN16" s="659"/>
      <c r="LHQ16" s="657"/>
      <c r="LHR16" s="657"/>
      <c r="LHS16" s="657"/>
      <c r="LHT16" s="657"/>
      <c r="LHU16" s="657"/>
      <c r="LHV16" s="657"/>
      <c r="LHW16" s="659"/>
      <c r="LHZ16" s="657"/>
      <c r="LIA16" s="657"/>
      <c r="LIB16" s="657"/>
      <c r="LIC16" s="657"/>
      <c r="LID16" s="657"/>
      <c r="LIE16" s="657"/>
      <c r="LIF16" s="659"/>
      <c r="LII16" s="657"/>
      <c r="LIJ16" s="657"/>
      <c r="LIK16" s="657"/>
      <c r="LIL16" s="657"/>
      <c r="LIM16" s="657"/>
      <c r="LIN16" s="657"/>
      <c r="LIO16" s="659"/>
      <c r="LIR16" s="657"/>
      <c r="LIS16" s="657"/>
      <c r="LIT16" s="657"/>
      <c r="LIU16" s="657"/>
      <c r="LIV16" s="657"/>
      <c r="LIW16" s="657"/>
      <c r="LIX16" s="659"/>
      <c r="LJA16" s="657"/>
      <c r="LJB16" s="657"/>
      <c r="LJC16" s="657"/>
      <c r="LJD16" s="657"/>
      <c r="LJE16" s="657"/>
      <c r="LJF16" s="657"/>
      <c r="LJG16" s="659"/>
      <c r="LJJ16" s="657"/>
      <c r="LJK16" s="657"/>
      <c r="LJL16" s="657"/>
      <c r="LJM16" s="657"/>
      <c r="LJN16" s="657"/>
      <c r="LJO16" s="657"/>
      <c r="LJP16" s="659"/>
      <c r="LJS16" s="657"/>
      <c r="LJT16" s="657"/>
      <c r="LJU16" s="657"/>
      <c r="LJV16" s="657"/>
      <c r="LJW16" s="657"/>
      <c r="LJX16" s="657"/>
      <c r="LJY16" s="659"/>
      <c r="LKB16" s="657"/>
      <c r="LKC16" s="657"/>
      <c r="LKD16" s="657"/>
      <c r="LKE16" s="657"/>
      <c r="LKF16" s="657"/>
      <c r="LKG16" s="657"/>
      <c r="LKH16" s="659"/>
      <c r="LKK16" s="657"/>
      <c r="LKL16" s="657"/>
      <c r="LKM16" s="657"/>
      <c r="LKN16" s="657"/>
      <c r="LKO16" s="657"/>
      <c r="LKP16" s="657"/>
      <c r="LKQ16" s="659"/>
      <c r="LKT16" s="657"/>
      <c r="LKU16" s="657"/>
      <c r="LKV16" s="657"/>
      <c r="LKW16" s="657"/>
      <c r="LKX16" s="657"/>
      <c r="LKY16" s="657"/>
      <c r="LKZ16" s="659"/>
      <c r="LLC16" s="657"/>
      <c r="LLD16" s="657"/>
      <c r="LLE16" s="657"/>
      <c r="LLF16" s="657"/>
      <c r="LLG16" s="657"/>
      <c r="LLH16" s="657"/>
      <c r="LLI16" s="659"/>
      <c r="LLL16" s="657"/>
      <c r="LLM16" s="657"/>
      <c r="LLN16" s="657"/>
      <c r="LLO16" s="657"/>
      <c r="LLP16" s="657"/>
      <c r="LLQ16" s="657"/>
      <c r="LLR16" s="659"/>
      <c r="LLU16" s="657"/>
      <c r="LLV16" s="657"/>
      <c r="LLW16" s="657"/>
      <c r="LLX16" s="657"/>
      <c r="LLY16" s="657"/>
      <c r="LLZ16" s="657"/>
      <c r="LMA16" s="659"/>
      <c r="LMD16" s="657"/>
      <c r="LME16" s="657"/>
      <c r="LMF16" s="657"/>
      <c r="LMG16" s="657"/>
      <c r="LMH16" s="657"/>
      <c r="LMI16" s="657"/>
      <c r="LMJ16" s="659"/>
      <c r="LMM16" s="657"/>
      <c r="LMN16" s="657"/>
      <c r="LMO16" s="657"/>
      <c r="LMP16" s="657"/>
      <c r="LMQ16" s="657"/>
      <c r="LMR16" s="657"/>
      <c r="LMS16" s="659"/>
      <c r="LMV16" s="657"/>
      <c r="LMW16" s="657"/>
      <c r="LMX16" s="657"/>
      <c r="LMY16" s="657"/>
      <c r="LMZ16" s="657"/>
      <c r="LNA16" s="657"/>
      <c r="LNB16" s="659"/>
      <c r="LNE16" s="657"/>
      <c r="LNF16" s="657"/>
      <c r="LNG16" s="657"/>
      <c r="LNH16" s="657"/>
      <c r="LNI16" s="657"/>
      <c r="LNJ16" s="657"/>
      <c r="LNK16" s="659"/>
      <c r="LNN16" s="657"/>
      <c r="LNO16" s="657"/>
      <c r="LNP16" s="657"/>
      <c r="LNQ16" s="657"/>
      <c r="LNR16" s="657"/>
      <c r="LNS16" s="657"/>
      <c r="LNT16" s="659"/>
      <c r="LNW16" s="657"/>
      <c r="LNX16" s="657"/>
      <c r="LNY16" s="657"/>
      <c r="LNZ16" s="657"/>
      <c r="LOA16" s="657"/>
      <c r="LOB16" s="657"/>
      <c r="LOC16" s="659"/>
      <c r="LOF16" s="657"/>
      <c r="LOG16" s="657"/>
      <c r="LOH16" s="657"/>
      <c r="LOI16" s="657"/>
      <c r="LOJ16" s="657"/>
      <c r="LOK16" s="657"/>
      <c r="LOL16" s="659"/>
      <c r="LOO16" s="657"/>
      <c r="LOP16" s="657"/>
      <c r="LOQ16" s="657"/>
      <c r="LOR16" s="657"/>
      <c r="LOS16" s="657"/>
      <c r="LOT16" s="657"/>
      <c r="LOU16" s="659"/>
      <c r="LOX16" s="657"/>
      <c r="LOY16" s="657"/>
      <c r="LOZ16" s="657"/>
      <c r="LPA16" s="657"/>
      <c r="LPB16" s="657"/>
      <c r="LPC16" s="657"/>
      <c r="LPD16" s="659"/>
      <c r="LPG16" s="657"/>
      <c r="LPH16" s="657"/>
      <c r="LPI16" s="657"/>
      <c r="LPJ16" s="657"/>
      <c r="LPK16" s="657"/>
      <c r="LPL16" s="657"/>
      <c r="LPM16" s="659"/>
      <c r="LPP16" s="657"/>
      <c r="LPQ16" s="657"/>
      <c r="LPR16" s="657"/>
      <c r="LPS16" s="657"/>
      <c r="LPT16" s="657"/>
      <c r="LPU16" s="657"/>
      <c r="LPV16" s="659"/>
      <c r="LPY16" s="657"/>
      <c r="LPZ16" s="657"/>
      <c r="LQA16" s="657"/>
      <c r="LQB16" s="657"/>
      <c r="LQC16" s="657"/>
      <c r="LQD16" s="657"/>
      <c r="LQE16" s="659"/>
      <c r="LQH16" s="657"/>
      <c r="LQI16" s="657"/>
      <c r="LQJ16" s="657"/>
      <c r="LQK16" s="657"/>
      <c r="LQL16" s="657"/>
      <c r="LQM16" s="657"/>
      <c r="LQN16" s="659"/>
      <c r="LQQ16" s="657"/>
      <c r="LQR16" s="657"/>
      <c r="LQS16" s="657"/>
      <c r="LQT16" s="657"/>
      <c r="LQU16" s="657"/>
      <c r="LQV16" s="657"/>
      <c r="LQW16" s="659"/>
      <c r="LQZ16" s="657"/>
      <c r="LRA16" s="657"/>
      <c r="LRB16" s="657"/>
      <c r="LRC16" s="657"/>
      <c r="LRD16" s="657"/>
      <c r="LRE16" s="657"/>
      <c r="LRF16" s="659"/>
      <c r="LRI16" s="657"/>
      <c r="LRJ16" s="657"/>
      <c r="LRK16" s="657"/>
      <c r="LRL16" s="657"/>
      <c r="LRM16" s="657"/>
      <c r="LRN16" s="657"/>
      <c r="LRO16" s="659"/>
      <c r="LRR16" s="657"/>
      <c r="LRS16" s="657"/>
      <c r="LRT16" s="657"/>
      <c r="LRU16" s="657"/>
      <c r="LRV16" s="657"/>
      <c r="LRW16" s="657"/>
      <c r="LRX16" s="659"/>
      <c r="LSA16" s="657"/>
      <c r="LSB16" s="657"/>
      <c r="LSC16" s="657"/>
      <c r="LSD16" s="657"/>
      <c r="LSE16" s="657"/>
      <c r="LSF16" s="657"/>
      <c r="LSG16" s="659"/>
      <c r="LSJ16" s="657"/>
      <c r="LSK16" s="657"/>
      <c r="LSL16" s="657"/>
      <c r="LSM16" s="657"/>
      <c r="LSN16" s="657"/>
      <c r="LSO16" s="657"/>
      <c r="LSP16" s="659"/>
      <c r="LSS16" s="657"/>
      <c r="LST16" s="657"/>
      <c r="LSU16" s="657"/>
      <c r="LSV16" s="657"/>
      <c r="LSW16" s="657"/>
      <c r="LSX16" s="657"/>
      <c r="LSY16" s="659"/>
      <c r="LTB16" s="657"/>
      <c r="LTC16" s="657"/>
      <c r="LTD16" s="657"/>
      <c r="LTE16" s="657"/>
      <c r="LTF16" s="657"/>
      <c r="LTG16" s="657"/>
      <c r="LTH16" s="659"/>
      <c r="LTK16" s="657"/>
      <c r="LTL16" s="657"/>
      <c r="LTM16" s="657"/>
      <c r="LTN16" s="657"/>
      <c r="LTO16" s="657"/>
      <c r="LTP16" s="657"/>
      <c r="LTQ16" s="659"/>
      <c r="LTT16" s="657"/>
      <c r="LTU16" s="657"/>
      <c r="LTV16" s="657"/>
      <c r="LTW16" s="657"/>
      <c r="LTX16" s="657"/>
      <c r="LTY16" s="657"/>
      <c r="LTZ16" s="659"/>
      <c r="LUC16" s="657"/>
      <c r="LUD16" s="657"/>
      <c r="LUE16" s="657"/>
      <c r="LUF16" s="657"/>
      <c r="LUG16" s="657"/>
      <c r="LUH16" s="657"/>
      <c r="LUI16" s="659"/>
      <c r="LUL16" s="657"/>
      <c r="LUM16" s="657"/>
      <c r="LUN16" s="657"/>
      <c r="LUO16" s="657"/>
      <c r="LUP16" s="657"/>
      <c r="LUQ16" s="657"/>
      <c r="LUR16" s="659"/>
      <c r="LUU16" s="657"/>
      <c r="LUV16" s="657"/>
      <c r="LUW16" s="657"/>
      <c r="LUX16" s="657"/>
      <c r="LUY16" s="657"/>
      <c r="LUZ16" s="657"/>
      <c r="LVA16" s="659"/>
      <c r="LVD16" s="657"/>
      <c r="LVE16" s="657"/>
      <c r="LVF16" s="657"/>
      <c r="LVG16" s="657"/>
      <c r="LVH16" s="657"/>
      <c r="LVI16" s="657"/>
      <c r="LVJ16" s="659"/>
      <c r="LVM16" s="657"/>
      <c r="LVN16" s="657"/>
      <c r="LVO16" s="657"/>
      <c r="LVP16" s="657"/>
      <c r="LVQ16" s="657"/>
      <c r="LVR16" s="657"/>
      <c r="LVS16" s="659"/>
      <c r="LVV16" s="657"/>
      <c r="LVW16" s="657"/>
      <c r="LVX16" s="657"/>
      <c r="LVY16" s="657"/>
      <c r="LVZ16" s="657"/>
      <c r="LWA16" s="657"/>
      <c r="LWB16" s="659"/>
      <c r="LWE16" s="657"/>
      <c r="LWF16" s="657"/>
      <c r="LWG16" s="657"/>
      <c r="LWH16" s="657"/>
      <c r="LWI16" s="657"/>
      <c r="LWJ16" s="657"/>
      <c r="LWK16" s="659"/>
      <c r="LWN16" s="657"/>
      <c r="LWO16" s="657"/>
      <c r="LWP16" s="657"/>
      <c r="LWQ16" s="657"/>
      <c r="LWR16" s="657"/>
      <c r="LWS16" s="657"/>
      <c r="LWT16" s="659"/>
      <c r="LWW16" s="657"/>
      <c r="LWX16" s="657"/>
      <c r="LWY16" s="657"/>
      <c r="LWZ16" s="657"/>
      <c r="LXA16" s="657"/>
      <c r="LXB16" s="657"/>
      <c r="LXC16" s="659"/>
      <c r="LXF16" s="657"/>
      <c r="LXG16" s="657"/>
      <c r="LXH16" s="657"/>
      <c r="LXI16" s="657"/>
      <c r="LXJ16" s="657"/>
      <c r="LXK16" s="657"/>
      <c r="LXL16" s="659"/>
      <c r="LXO16" s="657"/>
      <c r="LXP16" s="657"/>
      <c r="LXQ16" s="657"/>
      <c r="LXR16" s="657"/>
      <c r="LXS16" s="657"/>
      <c r="LXT16" s="657"/>
      <c r="LXU16" s="659"/>
      <c r="LXX16" s="657"/>
      <c r="LXY16" s="657"/>
      <c r="LXZ16" s="657"/>
      <c r="LYA16" s="657"/>
      <c r="LYB16" s="657"/>
      <c r="LYC16" s="657"/>
      <c r="LYD16" s="659"/>
      <c r="LYG16" s="657"/>
      <c r="LYH16" s="657"/>
      <c r="LYI16" s="657"/>
      <c r="LYJ16" s="657"/>
      <c r="LYK16" s="657"/>
      <c r="LYL16" s="657"/>
      <c r="LYM16" s="659"/>
      <c r="LYP16" s="657"/>
      <c r="LYQ16" s="657"/>
      <c r="LYR16" s="657"/>
      <c r="LYS16" s="657"/>
      <c r="LYT16" s="657"/>
      <c r="LYU16" s="657"/>
      <c r="LYV16" s="659"/>
      <c r="LYY16" s="657"/>
      <c r="LYZ16" s="657"/>
      <c r="LZA16" s="657"/>
      <c r="LZB16" s="657"/>
      <c r="LZC16" s="657"/>
      <c r="LZD16" s="657"/>
      <c r="LZE16" s="659"/>
      <c r="LZH16" s="657"/>
      <c r="LZI16" s="657"/>
      <c r="LZJ16" s="657"/>
      <c r="LZK16" s="657"/>
      <c r="LZL16" s="657"/>
      <c r="LZM16" s="657"/>
      <c r="LZN16" s="659"/>
      <c r="LZQ16" s="657"/>
      <c r="LZR16" s="657"/>
      <c r="LZS16" s="657"/>
      <c r="LZT16" s="657"/>
      <c r="LZU16" s="657"/>
      <c r="LZV16" s="657"/>
      <c r="LZW16" s="659"/>
      <c r="LZZ16" s="657"/>
      <c r="MAA16" s="657"/>
      <c r="MAB16" s="657"/>
      <c r="MAC16" s="657"/>
      <c r="MAD16" s="657"/>
      <c r="MAE16" s="657"/>
      <c r="MAF16" s="659"/>
      <c r="MAI16" s="657"/>
      <c r="MAJ16" s="657"/>
      <c r="MAK16" s="657"/>
      <c r="MAL16" s="657"/>
      <c r="MAM16" s="657"/>
      <c r="MAN16" s="657"/>
      <c r="MAO16" s="659"/>
      <c r="MAR16" s="657"/>
      <c r="MAS16" s="657"/>
      <c r="MAT16" s="657"/>
      <c r="MAU16" s="657"/>
      <c r="MAV16" s="657"/>
      <c r="MAW16" s="657"/>
      <c r="MAX16" s="659"/>
      <c r="MBA16" s="657"/>
      <c r="MBB16" s="657"/>
      <c r="MBC16" s="657"/>
      <c r="MBD16" s="657"/>
      <c r="MBE16" s="657"/>
      <c r="MBF16" s="657"/>
      <c r="MBG16" s="659"/>
      <c r="MBJ16" s="657"/>
      <c r="MBK16" s="657"/>
      <c r="MBL16" s="657"/>
      <c r="MBM16" s="657"/>
      <c r="MBN16" s="657"/>
      <c r="MBO16" s="657"/>
      <c r="MBP16" s="659"/>
      <c r="MBS16" s="657"/>
      <c r="MBT16" s="657"/>
      <c r="MBU16" s="657"/>
      <c r="MBV16" s="657"/>
      <c r="MBW16" s="657"/>
      <c r="MBX16" s="657"/>
      <c r="MBY16" s="659"/>
      <c r="MCB16" s="657"/>
      <c r="MCC16" s="657"/>
      <c r="MCD16" s="657"/>
      <c r="MCE16" s="657"/>
      <c r="MCF16" s="657"/>
      <c r="MCG16" s="657"/>
      <c r="MCH16" s="659"/>
      <c r="MCK16" s="657"/>
      <c r="MCL16" s="657"/>
      <c r="MCM16" s="657"/>
      <c r="MCN16" s="657"/>
      <c r="MCO16" s="657"/>
      <c r="MCP16" s="657"/>
      <c r="MCQ16" s="659"/>
      <c r="MCT16" s="657"/>
      <c r="MCU16" s="657"/>
      <c r="MCV16" s="657"/>
      <c r="MCW16" s="657"/>
      <c r="MCX16" s="657"/>
      <c r="MCY16" s="657"/>
      <c r="MCZ16" s="659"/>
      <c r="MDC16" s="657"/>
      <c r="MDD16" s="657"/>
      <c r="MDE16" s="657"/>
      <c r="MDF16" s="657"/>
      <c r="MDG16" s="657"/>
      <c r="MDH16" s="657"/>
      <c r="MDI16" s="659"/>
      <c r="MDL16" s="657"/>
      <c r="MDM16" s="657"/>
      <c r="MDN16" s="657"/>
      <c r="MDO16" s="657"/>
      <c r="MDP16" s="657"/>
      <c r="MDQ16" s="657"/>
      <c r="MDR16" s="659"/>
      <c r="MDU16" s="657"/>
      <c r="MDV16" s="657"/>
      <c r="MDW16" s="657"/>
      <c r="MDX16" s="657"/>
      <c r="MDY16" s="657"/>
      <c r="MDZ16" s="657"/>
      <c r="MEA16" s="659"/>
      <c r="MED16" s="657"/>
      <c r="MEE16" s="657"/>
      <c r="MEF16" s="657"/>
      <c r="MEG16" s="657"/>
      <c r="MEH16" s="657"/>
      <c r="MEI16" s="657"/>
      <c r="MEJ16" s="659"/>
      <c r="MEM16" s="657"/>
      <c r="MEN16" s="657"/>
      <c r="MEO16" s="657"/>
      <c r="MEP16" s="657"/>
      <c r="MEQ16" s="657"/>
      <c r="MER16" s="657"/>
      <c r="MES16" s="659"/>
      <c r="MEV16" s="657"/>
      <c r="MEW16" s="657"/>
      <c r="MEX16" s="657"/>
      <c r="MEY16" s="657"/>
      <c r="MEZ16" s="657"/>
      <c r="MFA16" s="657"/>
      <c r="MFB16" s="659"/>
      <c r="MFE16" s="657"/>
      <c r="MFF16" s="657"/>
      <c r="MFG16" s="657"/>
      <c r="MFH16" s="657"/>
      <c r="MFI16" s="657"/>
      <c r="MFJ16" s="657"/>
      <c r="MFK16" s="659"/>
      <c r="MFN16" s="657"/>
      <c r="MFO16" s="657"/>
      <c r="MFP16" s="657"/>
      <c r="MFQ16" s="657"/>
      <c r="MFR16" s="657"/>
      <c r="MFS16" s="657"/>
      <c r="MFT16" s="659"/>
      <c r="MFW16" s="657"/>
      <c r="MFX16" s="657"/>
      <c r="MFY16" s="657"/>
      <c r="MFZ16" s="657"/>
      <c r="MGA16" s="657"/>
      <c r="MGB16" s="657"/>
      <c r="MGC16" s="659"/>
      <c r="MGF16" s="657"/>
      <c r="MGG16" s="657"/>
      <c r="MGH16" s="657"/>
      <c r="MGI16" s="657"/>
      <c r="MGJ16" s="657"/>
      <c r="MGK16" s="657"/>
      <c r="MGL16" s="659"/>
      <c r="MGO16" s="657"/>
      <c r="MGP16" s="657"/>
      <c r="MGQ16" s="657"/>
      <c r="MGR16" s="657"/>
      <c r="MGS16" s="657"/>
      <c r="MGT16" s="657"/>
      <c r="MGU16" s="659"/>
      <c r="MGX16" s="657"/>
      <c r="MGY16" s="657"/>
      <c r="MGZ16" s="657"/>
      <c r="MHA16" s="657"/>
      <c r="MHB16" s="657"/>
      <c r="MHC16" s="657"/>
      <c r="MHD16" s="659"/>
      <c r="MHG16" s="657"/>
      <c r="MHH16" s="657"/>
      <c r="MHI16" s="657"/>
      <c r="MHJ16" s="657"/>
      <c r="MHK16" s="657"/>
      <c r="MHL16" s="657"/>
      <c r="MHM16" s="659"/>
      <c r="MHP16" s="657"/>
      <c r="MHQ16" s="657"/>
      <c r="MHR16" s="657"/>
      <c r="MHS16" s="657"/>
      <c r="MHT16" s="657"/>
      <c r="MHU16" s="657"/>
      <c r="MHV16" s="659"/>
      <c r="MHY16" s="657"/>
      <c r="MHZ16" s="657"/>
      <c r="MIA16" s="657"/>
      <c r="MIB16" s="657"/>
      <c r="MIC16" s="657"/>
      <c r="MID16" s="657"/>
      <c r="MIE16" s="659"/>
      <c r="MIH16" s="657"/>
      <c r="MII16" s="657"/>
      <c r="MIJ16" s="657"/>
      <c r="MIK16" s="657"/>
      <c r="MIL16" s="657"/>
      <c r="MIM16" s="657"/>
      <c r="MIN16" s="659"/>
      <c r="MIQ16" s="657"/>
      <c r="MIR16" s="657"/>
      <c r="MIS16" s="657"/>
      <c r="MIT16" s="657"/>
      <c r="MIU16" s="657"/>
      <c r="MIV16" s="657"/>
      <c r="MIW16" s="659"/>
      <c r="MIZ16" s="657"/>
      <c r="MJA16" s="657"/>
      <c r="MJB16" s="657"/>
      <c r="MJC16" s="657"/>
      <c r="MJD16" s="657"/>
      <c r="MJE16" s="657"/>
      <c r="MJF16" s="659"/>
      <c r="MJI16" s="657"/>
      <c r="MJJ16" s="657"/>
      <c r="MJK16" s="657"/>
      <c r="MJL16" s="657"/>
      <c r="MJM16" s="657"/>
      <c r="MJN16" s="657"/>
      <c r="MJO16" s="659"/>
      <c r="MJR16" s="657"/>
      <c r="MJS16" s="657"/>
      <c r="MJT16" s="657"/>
      <c r="MJU16" s="657"/>
      <c r="MJV16" s="657"/>
      <c r="MJW16" s="657"/>
      <c r="MJX16" s="659"/>
      <c r="MKA16" s="657"/>
      <c r="MKB16" s="657"/>
      <c r="MKC16" s="657"/>
      <c r="MKD16" s="657"/>
      <c r="MKE16" s="657"/>
      <c r="MKF16" s="657"/>
      <c r="MKG16" s="659"/>
      <c r="MKJ16" s="657"/>
      <c r="MKK16" s="657"/>
      <c r="MKL16" s="657"/>
      <c r="MKM16" s="657"/>
      <c r="MKN16" s="657"/>
      <c r="MKO16" s="657"/>
      <c r="MKP16" s="659"/>
      <c r="MKS16" s="657"/>
      <c r="MKT16" s="657"/>
      <c r="MKU16" s="657"/>
      <c r="MKV16" s="657"/>
      <c r="MKW16" s="657"/>
      <c r="MKX16" s="657"/>
      <c r="MKY16" s="659"/>
      <c r="MLB16" s="657"/>
      <c r="MLC16" s="657"/>
      <c r="MLD16" s="657"/>
      <c r="MLE16" s="657"/>
      <c r="MLF16" s="657"/>
      <c r="MLG16" s="657"/>
      <c r="MLH16" s="659"/>
      <c r="MLK16" s="657"/>
      <c r="MLL16" s="657"/>
      <c r="MLM16" s="657"/>
      <c r="MLN16" s="657"/>
      <c r="MLO16" s="657"/>
      <c r="MLP16" s="657"/>
      <c r="MLQ16" s="659"/>
      <c r="MLT16" s="657"/>
      <c r="MLU16" s="657"/>
      <c r="MLV16" s="657"/>
      <c r="MLW16" s="657"/>
      <c r="MLX16" s="657"/>
      <c r="MLY16" s="657"/>
      <c r="MLZ16" s="659"/>
      <c r="MMC16" s="657"/>
      <c r="MMD16" s="657"/>
      <c r="MME16" s="657"/>
      <c r="MMF16" s="657"/>
      <c r="MMG16" s="657"/>
      <c r="MMH16" s="657"/>
      <c r="MMI16" s="659"/>
      <c r="MML16" s="657"/>
      <c r="MMM16" s="657"/>
      <c r="MMN16" s="657"/>
      <c r="MMO16" s="657"/>
      <c r="MMP16" s="657"/>
      <c r="MMQ16" s="657"/>
      <c r="MMR16" s="659"/>
      <c r="MMU16" s="657"/>
      <c r="MMV16" s="657"/>
      <c r="MMW16" s="657"/>
      <c r="MMX16" s="657"/>
      <c r="MMY16" s="657"/>
      <c r="MMZ16" s="657"/>
      <c r="MNA16" s="659"/>
      <c r="MND16" s="657"/>
      <c r="MNE16" s="657"/>
      <c r="MNF16" s="657"/>
      <c r="MNG16" s="657"/>
      <c r="MNH16" s="657"/>
      <c r="MNI16" s="657"/>
      <c r="MNJ16" s="659"/>
      <c r="MNM16" s="657"/>
      <c r="MNN16" s="657"/>
      <c r="MNO16" s="657"/>
      <c r="MNP16" s="657"/>
      <c r="MNQ16" s="657"/>
      <c r="MNR16" s="657"/>
      <c r="MNS16" s="659"/>
      <c r="MNV16" s="657"/>
      <c r="MNW16" s="657"/>
      <c r="MNX16" s="657"/>
      <c r="MNY16" s="657"/>
      <c r="MNZ16" s="657"/>
      <c r="MOA16" s="657"/>
      <c r="MOB16" s="659"/>
      <c r="MOE16" s="657"/>
      <c r="MOF16" s="657"/>
      <c r="MOG16" s="657"/>
      <c r="MOH16" s="657"/>
      <c r="MOI16" s="657"/>
      <c r="MOJ16" s="657"/>
      <c r="MOK16" s="659"/>
      <c r="MON16" s="657"/>
      <c r="MOO16" s="657"/>
      <c r="MOP16" s="657"/>
      <c r="MOQ16" s="657"/>
      <c r="MOR16" s="657"/>
      <c r="MOS16" s="657"/>
      <c r="MOT16" s="659"/>
      <c r="MOW16" s="657"/>
      <c r="MOX16" s="657"/>
      <c r="MOY16" s="657"/>
      <c r="MOZ16" s="657"/>
      <c r="MPA16" s="657"/>
      <c r="MPB16" s="657"/>
      <c r="MPC16" s="659"/>
      <c r="MPF16" s="657"/>
      <c r="MPG16" s="657"/>
      <c r="MPH16" s="657"/>
      <c r="MPI16" s="657"/>
      <c r="MPJ16" s="657"/>
      <c r="MPK16" s="657"/>
      <c r="MPL16" s="659"/>
      <c r="MPO16" s="657"/>
      <c r="MPP16" s="657"/>
      <c r="MPQ16" s="657"/>
      <c r="MPR16" s="657"/>
      <c r="MPS16" s="657"/>
      <c r="MPT16" s="657"/>
      <c r="MPU16" s="659"/>
      <c r="MPX16" s="657"/>
      <c r="MPY16" s="657"/>
      <c r="MPZ16" s="657"/>
      <c r="MQA16" s="657"/>
      <c r="MQB16" s="657"/>
      <c r="MQC16" s="657"/>
      <c r="MQD16" s="659"/>
      <c r="MQG16" s="657"/>
      <c r="MQH16" s="657"/>
      <c r="MQI16" s="657"/>
      <c r="MQJ16" s="657"/>
      <c r="MQK16" s="657"/>
      <c r="MQL16" s="657"/>
      <c r="MQM16" s="659"/>
      <c r="MQP16" s="657"/>
      <c r="MQQ16" s="657"/>
      <c r="MQR16" s="657"/>
      <c r="MQS16" s="657"/>
      <c r="MQT16" s="657"/>
      <c r="MQU16" s="657"/>
      <c r="MQV16" s="659"/>
      <c r="MQY16" s="657"/>
      <c r="MQZ16" s="657"/>
      <c r="MRA16" s="657"/>
      <c r="MRB16" s="657"/>
      <c r="MRC16" s="657"/>
      <c r="MRD16" s="657"/>
      <c r="MRE16" s="659"/>
      <c r="MRH16" s="657"/>
      <c r="MRI16" s="657"/>
      <c r="MRJ16" s="657"/>
      <c r="MRK16" s="657"/>
      <c r="MRL16" s="657"/>
      <c r="MRM16" s="657"/>
      <c r="MRN16" s="659"/>
      <c r="MRQ16" s="657"/>
      <c r="MRR16" s="657"/>
      <c r="MRS16" s="657"/>
      <c r="MRT16" s="657"/>
      <c r="MRU16" s="657"/>
      <c r="MRV16" s="657"/>
      <c r="MRW16" s="659"/>
      <c r="MRZ16" s="657"/>
      <c r="MSA16" s="657"/>
      <c r="MSB16" s="657"/>
      <c r="MSC16" s="657"/>
      <c r="MSD16" s="657"/>
      <c r="MSE16" s="657"/>
      <c r="MSF16" s="659"/>
      <c r="MSI16" s="657"/>
      <c r="MSJ16" s="657"/>
      <c r="MSK16" s="657"/>
      <c r="MSL16" s="657"/>
      <c r="MSM16" s="657"/>
      <c r="MSN16" s="657"/>
      <c r="MSO16" s="659"/>
      <c r="MSR16" s="657"/>
      <c r="MSS16" s="657"/>
      <c r="MST16" s="657"/>
      <c r="MSU16" s="657"/>
      <c r="MSV16" s="657"/>
      <c r="MSW16" s="657"/>
      <c r="MSX16" s="659"/>
      <c r="MTA16" s="657"/>
      <c r="MTB16" s="657"/>
      <c r="MTC16" s="657"/>
      <c r="MTD16" s="657"/>
      <c r="MTE16" s="657"/>
      <c r="MTF16" s="657"/>
      <c r="MTG16" s="659"/>
      <c r="MTJ16" s="657"/>
      <c r="MTK16" s="657"/>
      <c r="MTL16" s="657"/>
      <c r="MTM16" s="657"/>
      <c r="MTN16" s="657"/>
      <c r="MTO16" s="657"/>
      <c r="MTP16" s="659"/>
      <c r="MTS16" s="657"/>
      <c r="MTT16" s="657"/>
      <c r="MTU16" s="657"/>
      <c r="MTV16" s="657"/>
      <c r="MTW16" s="657"/>
      <c r="MTX16" s="657"/>
      <c r="MTY16" s="659"/>
      <c r="MUB16" s="657"/>
      <c r="MUC16" s="657"/>
      <c r="MUD16" s="657"/>
      <c r="MUE16" s="657"/>
      <c r="MUF16" s="657"/>
      <c r="MUG16" s="657"/>
      <c r="MUH16" s="659"/>
      <c r="MUK16" s="657"/>
      <c r="MUL16" s="657"/>
      <c r="MUM16" s="657"/>
      <c r="MUN16" s="657"/>
      <c r="MUO16" s="657"/>
      <c r="MUP16" s="657"/>
      <c r="MUQ16" s="659"/>
      <c r="MUT16" s="657"/>
      <c r="MUU16" s="657"/>
      <c r="MUV16" s="657"/>
      <c r="MUW16" s="657"/>
      <c r="MUX16" s="657"/>
      <c r="MUY16" s="657"/>
      <c r="MUZ16" s="659"/>
      <c r="MVC16" s="657"/>
      <c r="MVD16" s="657"/>
      <c r="MVE16" s="657"/>
      <c r="MVF16" s="657"/>
      <c r="MVG16" s="657"/>
      <c r="MVH16" s="657"/>
      <c r="MVI16" s="659"/>
      <c r="MVL16" s="657"/>
      <c r="MVM16" s="657"/>
      <c r="MVN16" s="657"/>
      <c r="MVO16" s="657"/>
      <c r="MVP16" s="657"/>
      <c r="MVQ16" s="657"/>
      <c r="MVR16" s="659"/>
      <c r="MVU16" s="657"/>
      <c r="MVV16" s="657"/>
      <c r="MVW16" s="657"/>
      <c r="MVX16" s="657"/>
      <c r="MVY16" s="657"/>
      <c r="MVZ16" s="657"/>
      <c r="MWA16" s="659"/>
      <c r="MWD16" s="657"/>
      <c r="MWE16" s="657"/>
      <c r="MWF16" s="657"/>
      <c r="MWG16" s="657"/>
      <c r="MWH16" s="657"/>
      <c r="MWI16" s="657"/>
      <c r="MWJ16" s="659"/>
      <c r="MWM16" s="657"/>
      <c r="MWN16" s="657"/>
      <c r="MWO16" s="657"/>
      <c r="MWP16" s="657"/>
      <c r="MWQ16" s="657"/>
      <c r="MWR16" s="657"/>
      <c r="MWS16" s="659"/>
      <c r="MWV16" s="657"/>
      <c r="MWW16" s="657"/>
      <c r="MWX16" s="657"/>
      <c r="MWY16" s="657"/>
      <c r="MWZ16" s="657"/>
      <c r="MXA16" s="657"/>
      <c r="MXB16" s="659"/>
      <c r="MXE16" s="657"/>
      <c r="MXF16" s="657"/>
      <c r="MXG16" s="657"/>
      <c r="MXH16" s="657"/>
      <c r="MXI16" s="657"/>
      <c r="MXJ16" s="657"/>
      <c r="MXK16" s="659"/>
      <c r="MXN16" s="657"/>
      <c r="MXO16" s="657"/>
      <c r="MXP16" s="657"/>
      <c r="MXQ16" s="657"/>
      <c r="MXR16" s="657"/>
      <c r="MXS16" s="657"/>
      <c r="MXT16" s="659"/>
      <c r="MXW16" s="657"/>
      <c r="MXX16" s="657"/>
      <c r="MXY16" s="657"/>
      <c r="MXZ16" s="657"/>
      <c r="MYA16" s="657"/>
      <c r="MYB16" s="657"/>
      <c r="MYC16" s="659"/>
      <c r="MYF16" s="657"/>
      <c r="MYG16" s="657"/>
      <c r="MYH16" s="657"/>
      <c r="MYI16" s="657"/>
      <c r="MYJ16" s="657"/>
      <c r="MYK16" s="657"/>
      <c r="MYL16" s="659"/>
      <c r="MYO16" s="657"/>
      <c r="MYP16" s="657"/>
      <c r="MYQ16" s="657"/>
      <c r="MYR16" s="657"/>
      <c r="MYS16" s="657"/>
      <c r="MYT16" s="657"/>
      <c r="MYU16" s="659"/>
      <c r="MYX16" s="657"/>
      <c r="MYY16" s="657"/>
      <c r="MYZ16" s="657"/>
      <c r="MZA16" s="657"/>
      <c r="MZB16" s="657"/>
      <c r="MZC16" s="657"/>
      <c r="MZD16" s="659"/>
      <c r="MZG16" s="657"/>
      <c r="MZH16" s="657"/>
      <c r="MZI16" s="657"/>
      <c r="MZJ16" s="657"/>
      <c r="MZK16" s="657"/>
      <c r="MZL16" s="657"/>
      <c r="MZM16" s="659"/>
      <c r="MZP16" s="657"/>
      <c r="MZQ16" s="657"/>
      <c r="MZR16" s="657"/>
      <c r="MZS16" s="657"/>
      <c r="MZT16" s="657"/>
      <c r="MZU16" s="657"/>
      <c r="MZV16" s="659"/>
      <c r="MZY16" s="657"/>
      <c r="MZZ16" s="657"/>
      <c r="NAA16" s="657"/>
      <c r="NAB16" s="657"/>
      <c r="NAC16" s="657"/>
      <c r="NAD16" s="657"/>
      <c r="NAE16" s="659"/>
      <c r="NAH16" s="657"/>
      <c r="NAI16" s="657"/>
      <c r="NAJ16" s="657"/>
      <c r="NAK16" s="657"/>
      <c r="NAL16" s="657"/>
      <c r="NAM16" s="657"/>
      <c r="NAN16" s="659"/>
      <c r="NAQ16" s="657"/>
      <c r="NAR16" s="657"/>
      <c r="NAS16" s="657"/>
      <c r="NAT16" s="657"/>
      <c r="NAU16" s="657"/>
      <c r="NAV16" s="657"/>
      <c r="NAW16" s="659"/>
      <c r="NAZ16" s="657"/>
      <c r="NBA16" s="657"/>
      <c r="NBB16" s="657"/>
      <c r="NBC16" s="657"/>
      <c r="NBD16" s="657"/>
      <c r="NBE16" s="657"/>
      <c r="NBF16" s="659"/>
      <c r="NBI16" s="657"/>
      <c r="NBJ16" s="657"/>
      <c r="NBK16" s="657"/>
      <c r="NBL16" s="657"/>
      <c r="NBM16" s="657"/>
      <c r="NBN16" s="657"/>
      <c r="NBO16" s="659"/>
      <c r="NBR16" s="657"/>
      <c r="NBS16" s="657"/>
      <c r="NBT16" s="657"/>
      <c r="NBU16" s="657"/>
      <c r="NBV16" s="657"/>
      <c r="NBW16" s="657"/>
      <c r="NBX16" s="659"/>
      <c r="NCA16" s="657"/>
      <c r="NCB16" s="657"/>
      <c r="NCC16" s="657"/>
      <c r="NCD16" s="657"/>
      <c r="NCE16" s="657"/>
      <c r="NCF16" s="657"/>
      <c r="NCG16" s="659"/>
      <c r="NCJ16" s="657"/>
      <c r="NCK16" s="657"/>
      <c r="NCL16" s="657"/>
      <c r="NCM16" s="657"/>
      <c r="NCN16" s="657"/>
      <c r="NCO16" s="657"/>
      <c r="NCP16" s="659"/>
      <c r="NCS16" s="657"/>
      <c r="NCT16" s="657"/>
      <c r="NCU16" s="657"/>
      <c r="NCV16" s="657"/>
      <c r="NCW16" s="657"/>
      <c r="NCX16" s="657"/>
      <c r="NCY16" s="659"/>
      <c r="NDB16" s="657"/>
      <c r="NDC16" s="657"/>
      <c r="NDD16" s="657"/>
      <c r="NDE16" s="657"/>
      <c r="NDF16" s="657"/>
      <c r="NDG16" s="657"/>
      <c r="NDH16" s="659"/>
      <c r="NDK16" s="657"/>
      <c r="NDL16" s="657"/>
      <c r="NDM16" s="657"/>
      <c r="NDN16" s="657"/>
      <c r="NDO16" s="657"/>
      <c r="NDP16" s="657"/>
      <c r="NDQ16" s="659"/>
      <c r="NDT16" s="657"/>
      <c r="NDU16" s="657"/>
      <c r="NDV16" s="657"/>
      <c r="NDW16" s="657"/>
      <c r="NDX16" s="657"/>
      <c r="NDY16" s="657"/>
      <c r="NDZ16" s="659"/>
      <c r="NEC16" s="657"/>
      <c r="NED16" s="657"/>
      <c r="NEE16" s="657"/>
      <c r="NEF16" s="657"/>
      <c r="NEG16" s="657"/>
      <c r="NEH16" s="657"/>
      <c r="NEI16" s="659"/>
      <c r="NEL16" s="657"/>
      <c r="NEM16" s="657"/>
      <c r="NEN16" s="657"/>
      <c r="NEO16" s="657"/>
      <c r="NEP16" s="657"/>
      <c r="NEQ16" s="657"/>
      <c r="NER16" s="659"/>
      <c r="NEU16" s="657"/>
      <c r="NEV16" s="657"/>
      <c r="NEW16" s="657"/>
      <c r="NEX16" s="657"/>
      <c r="NEY16" s="657"/>
      <c r="NEZ16" s="657"/>
      <c r="NFA16" s="659"/>
      <c r="NFD16" s="657"/>
      <c r="NFE16" s="657"/>
      <c r="NFF16" s="657"/>
      <c r="NFG16" s="657"/>
      <c r="NFH16" s="657"/>
      <c r="NFI16" s="657"/>
      <c r="NFJ16" s="659"/>
      <c r="NFM16" s="657"/>
      <c r="NFN16" s="657"/>
      <c r="NFO16" s="657"/>
      <c r="NFP16" s="657"/>
      <c r="NFQ16" s="657"/>
      <c r="NFR16" s="657"/>
      <c r="NFS16" s="659"/>
      <c r="NFV16" s="657"/>
      <c r="NFW16" s="657"/>
      <c r="NFX16" s="657"/>
      <c r="NFY16" s="657"/>
      <c r="NFZ16" s="657"/>
      <c r="NGA16" s="657"/>
      <c r="NGB16" s="659"/>
      <c r="NGE16" s="657"/>
      <c r="NGF16" s="657"/>
      <c r="NGG16" s="657"/>
      <c r="NGH16" s="657"/>
      <c r="NGI16" s="657"/>
      <c r="NGJ16" s="657"/>
      <c r="NGK16" s="659"/>
      <c r="NGN16" s="657"/>
      <c r="NGO16" s="657"/>
      <c r="NGP16" s="657"/>
      <c r="NGQ16" s="657"/>
      <c r="NGR16" s="657"/>
      <c r="NGS16" s="657"/>
      <c r="NGT16" s="659"/>
      <c r="NGW16" s="657"/>
      <c r="NGX16" s="657"/>
      <c r="NGY16" s="657"/>
      <c r="NGZ16" s="657"/>
      <c r="NHA16" s="657"/>
      <c r="NHB16" s="657"/>
      <c r="NHC16" s="659"/>
      <c r="NHF16" s="657"/>
      <c r="NHG16" s="657"/>
      <c r="NHH16" s="657"/>
      <c r="NHI16" s="657"/>
      <c r="NHJ16" s="657"/>
      <c r="NHK16" s="657"/>
      <c r="NHL16" s="659"/>
      <c r="NHO16" s="657"/>
      <c r="NHP16" s="657"/>
      <c r="NHQ16" s="657"/>
      <c r="NHR16" s="657"/>
      <c r="NHS16" s="657"/>
      <c r="NHT16" s="657"/>
      <c r="NHU16" s="659"/>
      <c r="NHX16" s="657"/>
      <c r="NHY16" s="657"/>
      <c r="NHZ16" s="657"/>
      <c r="NIA16" s="657"/>
      <c r="NIB16" s="657"/>
      <c r="NIC16" s="657"/>
      <c r="NID16" s="659"/>
      <c r="NIG16" s="657"/>
      <c r="NIH16" s="657"/>
      <c r="NII16" s="657"/>
      <c r="NIJ16" s="657"/>
      <c r="NIK16" s="657"/>
      <c r="NIL16" s="657"/>
      <c r="NIM16" s="659"/>
      <c r="NIP16" s="657"/>
      <c r="NIQ16" s="657"/>
      <c r="NIR16" s="657"/>
      <c r="NIS16" s="657"/>
      <c r="NIT16" s="657"/>
      <c r="NIU16" s="657"/>
      <c r="NIV16" s="659"/>
      <c r="NIY16" s="657"/>
      <c r="NIZ16" s="657"/>
      <c r="NJA16" s="657"/>
      <c r="NJB16" s="657"/>
      <c r="NJC16" s="657"/>
      <c r="NJD16" s="657"/>
      <c r="NJE16" s="659"/>
      <c r="NJH16" s="657"/>
      <c r="NJI16" s="657"/>
      <c r="NJJ16" s="657"/>
      <c r="NJK16" s="657"/>
      <c r="NJL16" s="657"/>
      <c r="NJM16" s="657"/>
      <c r="NJN16" s="659"/>
      <c r="NJQ16" s="657"/>
      <c r="NJR16" s="657"/>
      <c r="NJS16" s="657"/>
      <c r="NJT16" s="657"/>
      <c r="NJU16" s="657"/>
      <c r="NJV16" s="657"/>
      <c r="NJW16" s="659"/>
      <c r="NJZ16" s="657"/>
      <c r="NKA16" s="657"/>
      <c r="NKB16" s="657"/>
      <c r="NKC16" s="657"/>
      <c r="NKD16" s="657"/>
      <c r="NKE16" s="657"/>
      <c r="NKF16" s="659"/>
      <c r="NKI16" s="657"/>
      <c r="NKJ16" s="657"/>
      <c r="NKK16" s="657"/>
      <c r="NKL16" s="657"/>
      <c r="NKM16" s="657"/>
      <c r="NKN16" s="657"/>
      <c r="NKO16" s="659"/>
      <c r="NKR16" s="657"/>
      <c r="NKS16" s="657"/>
      <c r="NKT16" s="657"/>
      <c r="NKU16" s="657"/>
      <c r="NKV16" s="657"/>
      <c r="NKW16" s="657"/>
      <c r="NKX16" s="659"/>
      <c r="NLA16" s="657"/>
      <c r="NLB16" s="657"/>
      <c r="NLC16" s="657"/>
      <c r="NLD16" s="657"/>
      <c r="NLE16" s="657"/>
      <c r="NLF16" s="657"/>
      <c r="NLG16" s="659"/>
      <c r="NLJ16" s="657"/>
      <c r="NLK16" s="657"/>
      <c r="NLL16" s="657"/>
      <c r="NLM16" s="657"/>
      <c r="NLN16" s="657"/>
      <c r="NLO16" s="657"/>
      <c r="NLP16" s="659"/>
      <c r="NLS16" s="657"/>
      <c r="NLT16" s="657"/>
      <c r="NLU16" s="657"/>
      <c r="NLV16" s="657"/>
      <c r="NLW16" s="657"/>
      <c r="NLX16" s="657"/>
      <c r="NLY16" s="659"/>
      <c r="NMB16" s="657"/>
      <c r="NMC16" s="657"/>
      <c r="NMD16" s="657"/>
      <c r="NME16" s="657"/>
      <c r="NMF16" s="657"/>
      <c r="NMG16" s="657"/>
      <c r="NMH16" s="659"/>
      <c r="NMK16" s="657"/>
      <c r="NML16" s="657"/>
      <c r="NMM16" s="657"/>
      <c r="NMN16" s="657"/>
      <c r="NMO16" s="657"/>
      <c r="NMP16" s="657"/>
      <c r="NMQ16" s="659"/>
      <c r="NMT16" s="657"/>
      <c r="NMU16" s="657"/>
      <c r="NMV16" s="657"/>
      <c r="NMW16" s="657"/>
      <c r="NMX16" s="657"/>
      <c r="NMY16" s="657"/>
      <c r="NMZ16" s="659"/>
      <c r="NNC16" s="657"/>
      <c r="NND16" s="657"/>
      <c r="NNE16" s="657"/>
      <c r="NNF16" s="657"/>
      <c r="NNG16" s="657"/>
      <c r="NNH16" s="657"/>
      <c r="NNI16" s="659"/>
      <c r="NNL16" s="657"/>
      <c r="NNM16" s="657"/>
      <c r="NNN16" s="657"/>
      <c r="NNO16" s="657"/>
      <c r="NNP16" s="657"/>
      <c r="NNQ16" s="657"/>
      <c r="NNR16" s="659"/>
      <c r="NNU16" s="657"/>
      <c r="NNV16" s="657"/>
      <c r="NNW16" s="657"/>
      <c r="NNX16" s="657"/>
      <c r="NNY16" s="657"/>
      <c r="NNZ16" s="657"/>
      <c r="NOA16" s="659"/>
      <c r="NOD16" s="657"/>
      <c r="NOE16" s="657"/>
      <c r="NOF16" s="657"/>
      <c r="NOG16" s="657"/>
      <c r="NOH16" s="657"/>
      <c r="NOI16" s="657"/>
      <c r="NOJ16" s="659"/>
      <c r="NOM16" s="657"/>
      <c r="NON16" s="657"/>
      <c r="NOO16" s="657"/>
      <c r="NOP16" s="657"/>
      <c r="NOQ16" s="657"/>
      <c r="NOR16" s="657"/>
      <c r="NOS16" s="659"/>
      <c r="NOV16" s="657"/>
      <c r="NOW16" s="657"/>
      <c r="NOX16" s="657"/>
      <c r="NOY16" s="657"/>
      <c r="NOZ16" s="657"/>
      <c r="NPA16" s="657"/>
      <c r="NPB16" s="659"/>
      <c r="NPE16" s="657"/>
      <c r="NPF16" s="657"/>
      <c r="NPG16" s="657"/>
      <c r="NPH16" s="657"/>
      <c r="NPI16" s="657"/>
      <c r="NPJ16" s="657"/>
      <c r="NPK16" s="659"/>
      <c r="NPN16" s="657"/>
      <c r="NPO16" s="657"/>
      <c r="NPP16" s="657"/>
      <c r="NPQ16" s="657"/>
      <c r="NPR16" s="657"/>
      <c r="NPS16" s="657"/>
      <c r="NPT16" s="659"/>
      <c r="NPW16" s="657"/>
      <c r="NPX16" s="657"/>
      <c r="NPY16" s="657"/>
      <c r="NPZ16" s="657"/>
      <c r="NQA16" s="657"/>
      <c r="NQB16" s="657"/>
      <c r="NQC16" s="659"/>
      <c r="NQF16" s="657"/>
      <c r="NQG16" s="657"/>
      <c r="NQH16" s="657"/>
      <c r="NQI16" s="657"/>
      <c r="NQJ16" s="657"/>
      <c r="NQK16" s="657"/>
      <c r="NQL16" s="659"/>
      <c r="NQO16" s="657"/>
      <c r="NQP16" s="657"/>
      <c r="NQQ16" s="657"/>
      <c r="NQR16" s="657"/>
      <c r="NQS16" s="657"/>
      <c r="NQT16" s="657"/>
      <c r="NQU16" s="659"/>
      <c r="NQX16" s="657"/>
      <c r="NQY16" s="657"/>
      <c r="NQZ16" s="657"/>
      <c r="NRA16" s="657"/>
      <c r="NRB16" s="657"/>
      <c r="NRC16" s="657"/>
      <c r="NRD16" s="659"/>
      <c r="NRG16" s="657"/>
      <c r="NRH16" s="657"/>
      <c r="NRI16" s="657"/>
      <c r="NRJ16" s="657"/>
      <c r="NRK16" s="657"/>
      <c r="NRL16" s="657"/>
      <c r="NRM16" s="659"/>
      <c r="NRP16" s="657"/>
      <c r="NRQ16" s="657"/>
      <c r="NRR16" s="657"/>
      <c r="NRS16" s="657"/>
      <c r="NRT16" s="657"/>
      <c r="NRU16" s="657"/>
      <c r="NRV16" s="659"/>
      <c r="NRY16" s="657"/>
      <c r="NRZ16" s="657"/>
      <c r="NSA16" s="657"/>
      <c r="NSB16" s="657"/>
      <c r="NSC16" s="657"/>
      <c r="NSD16" s="657"/>
      <c r="NSE16" s="659"/>
      <c r="NSH16" s="657"/>
      <c r="NSI16" s="657"/>
      <c r="NSJ16" s="657"/>
      <c r="NSK16" s="657"/>
      <c r="NSL16" s="657"/>
      <c r="NSM16" s="657"/>
      <c r="NSN16" s="659"/>
      <c r="NSQ16" s="657"/>
      <c r="NSR16" s="657"/>
      <c r="NSS16" s="657"/>
      <c r="NST16" s="657"/>
      <c r="NSU16" s="657"/>
      <c r="NSV16" s="657"/>
      <c r="NSW16" s="659"/>
      <c r="NSZ16" s="657"/>
      <c r="NTA16" s="657"/>
      <c r="NTB16" s="657"/>
      <c r="NTC16" s="657"/>
      <c r="NTD16" s="657"/>
      <c r="NTE16" s="657"/>
      <c r="NTF16" s="659"/>
      <c r="NTI16" s="657"/>
      <c r="NTJ16" s="657"/>
      <c r="NTK16" s="657"/>
      <c r="NTL16" s="657"/>
      <c r="NTM16" s="657"/>
      <c r="NTN16" s="657"/>
      <c r="NTO16" s="659"/>
      <c r="NTR16" s="657"/>
      <c r="NTS16" s="657"/>
      <c r="NTT16" s="657"/>
      <c r="NTU16" s="657"/>
      <c r="NTV16" s="657"/>
      <c r="NTW16" s="657"/>
      <c r="NTX16" s="659"/>
      <c r="NUA16" s="657"/>
      <c r="NUB16" s="657"/>
      <c r="NUC16" s="657"/>
      <c r="NUD16" s="657"/>
      <c r="NUE16" s="657"/>
      <c r="NUF16" s="657"/>
      <c r="NUG16" s="659"/>
      <c r="NUJ16" s="657"/>
      <c r="NUK16" s="657"/>
      <c r="NUL16" s="657"/>
      <c r="NUM16" s="657"/>
      <c r="NUN16" s="657"/>
      <c r="NUO16" s="657"/>
      <c r="NUP16" s="659"/>
      <c r="NUS16" s="657"/>
      <c r="NUT16" s="657"/>
      <c r="NUU16" s="657"/>
      <c r="NUV16" s="657"/>
      <c r="NUW16" s="657"/>
      <c r="NUX16" s="657"/>
      <c r="NUY16" s="659"/>
      <c r="NVB16" s="657"/>
      <c r="NVC16" s="657"/>
      <c r="NVD16" s="657"/>
      <c r="NVE16" s="657"/>
      <c r="NVF16" s="657"/>
      <c r="NVG16" s="657"/>
      <c r="NVH16" s="659"/>
      <c r="NVK16" s="657"/>
      <c r="NVL16" s="657"/>
      <c r="NVM16" s="657"/>
      <c r="NVN16" s="657"/>
      <c r="NVO16" s="657"/>
      <c r="NVP16" s="657"/>
      <c r="NVQ16" s="659"/>
      <c r="NVT16" s="657"/>
      <c r="NVU16" s="657"/>
      <c r="NVV16" s="657"/>
      <c r="NVW16" s="657"/>
      <c r="NVX16" s="657"/>
      <c r="NVY16" s="657"/>
      <c r="NVZ16" s="659"/>
      <c r="NWC16" s="657"/>
      <c r="NWD16" s="657"/>
      <c r="NWE16" s="657"/>
      <c r="NWF16" s="657"/>
      <c r="NWG16" s="657"/>
      <c r="NWH16" s="657"/>
      <c r="NWI16" s="659"/>
      <c r="NWL16" s="657"/>
      <c r="NWM16" s="657"/>
      <c r="NWN16" s="657"/>
      <c r="NWO16" s="657"/>
      <c r="NWP16" s="657"/>
      <c r="NWQ16" s="657"/>
      <c r="NWR16" s="659"/>
      <c r="NWU16" s="657"/>
      <c r="NWV16" s="657"/>
      <c r="NWW16" s="657"/>
      <c r="NWX16" s="657"/>
      <c r="NWY16" s="657"/>
      <c r="NWZ16" s="657"/>
      <c r="NXA16" s="659"/>
      <c r="NXD16" s="657"/>
      <c r="NXE16" s="657"/>
      <c r="NXF16" s="657"/>
      <c r="NXG16" s="657"/>
      <c r="NXH16" s="657"/>
      <c r="NXI16" s="657"/>
      <c r="NXJ16" s="659"/>
      <c r="NXM16" s="657"/>
      <c r="NXN16" s="657"/>
      <c r="NXO16" s="657"/>
      <c r="NXP16" s="657"/>
      <c r="NXQ16" s="657"/>
      <c r="NXR16" s="657"/>
      <c r="NXS16" s="659"/>
      <c r="NXV16" s="657"/>
      <c r="NXW16" s="657"/>
      <c r="NXX16" s="657"/>
      <c r="NXY16" s="657"/>
      <c r="NXZ16" s="657"/>
      <c r="NYA16" s="657"/>
      <c r="NYB16" s="659"/>
      <c r="NYE16" s="657"/>
      <c r="NYF16" s="657"/>
      <c r="NYG16" s="657"/>
      <c r="NYH16" s="657"/>
      <c r="NYI16" s="657"/>
      <c r="NYJ16" s="657"/>
      <c r="NYK16" s="659"/>
      <c r="NYN16" s="657"/>
      <c r="NYO16" s="657"/>
      <c r="NYP16" s="657"/>
      <c r="NYQ16" s="657"/>
      <c r="NYR16" s="657"/>
      <c r="NYS16" s="657"/>
      <c r="NYT16" s="659"/>
      <c r="NYW16" s="657"/>
      <c r="NYX16" s="657"/>
      <c r="NYY16" s="657"/>
      <c r="NYZ16" s="657"/>
      <c r="NZA16" s="657"/>
      <c r="NZB16" s="657"/>
      <c r="NZC16" s="659"/>
      <c r="NZF16" s="657"/>
      <c r="NZG16" s="657"/>
      <c r="NZH16" s="657"/>
      <c r="NZI16" s="657"/>
      <c r="NZJ16" s="657"/>
      <c r="NZK16" s="657"/>
      <c r="NZL16" s="659"/>
      <c r="NZO16" s="657"/>
      <c r="NZP16" s="657"/>
      <c r="NZQ16" s="657"/>
      <c r="NZR16" s="657"/>
      <c r="NZS16" s="657"/>
      <c r="NZT16" s="657"/>
      <c r="NZU16" s="659"/>
      <c r="NZX16" s="657"/>
      <c r="NZY16" s="657"/>
      <c r="NZZ16" s="657"/>
      <c r="OAA16" s="657"/>
      <c r="OAB16" s="657"/>
      <c r="OAC16" s="657"/>
      <c r="OAD16" s="659"/>
      <c r="OAG16" s="657"/>
      <c r="OAH16" s="657"/>
      <c r="OAI16" s="657"/>
      <c r="OAJ16" s="657"/>
      <c r="OAK16" s="657"/>
      <c r="OAL16" s="657"/>
      <c r="OAM16" s="659"/>
      <c r="OAP16" s="657"/>
      <c r="OAQ16" s="657"/>
      <c r="OAR16" s="657"/>
      <c r="OAS16" s="657"/>
      <c r="OAT16" s="657"/>
      <c r="OAU16" s="657"/>
      <c r="OAV16" s="659"/>
      <c r="OAY16" s="657"/>
      <c r="OAZ16" s="657"/>
      <c r="OBA16" s="657"/>
      <c r="OBB16" s="657"/>
      <c r="OBC16" s="657"/>
      <c r="OBD16" s="657"/>
      <c r="OBE16" s="659"/>
      <c r="OBH16" s="657"/>
      <c r="OBI16" s="657"/>
      <c r="OBJ16" s="657"/>
      <c r="OBK16" s="657"/>
      <c r="OBL16" s="657"/>
      <c r="OBM16" s="657"/>
      <c r="OBN16" s="659"/>
      <c r="OBQ16" s="657"/>
      <c r="OBR16" s="657"/>
      <c r="OBS16" s="657"/>
      <c r="OBT16" s="657"/>
      <c r="OBU16" s="657"/>
      <c r="OBV16" s="657"/>
      <c r="OBW16" s="659"/>
      <c r="OBZ16" s="657"/>
      <c r="OCA16" s="657"/>
      <c r="OCB16" s="657"/>
      <c r="OCC16" s="657"/>
      <c r="OCD16" s="657"/>
      <c r="OCE16" s="657"/>
      <c r="OCF16" s="659"/>
      <c r="OCI16" s="657"/>
      <c r="OCJ16" s="657"/>
      <c r="OCK16" s="657"/>
      <c r="OCL16" s="657"/>
      <c r="OCM16" s="657"/>
      <c r="OCN16" s="657"/>
      <c r="OCO16" s="659"/>
      <c r="OCR16" s="657"/>
      <c r="OCS16" s="657"/>
      <c r="OCT16" s="657"/>
      <c r="OCU16" s="657"/>
      <c r="OCV16" s="657"/>
      <c r="OCW16" s="657"/>
      <c r="OCX16" s="659"/>
      <c r="ODA16" s="657"/>
      <c r="ODB16" s="657"/>
      <c r="ODC16" s="657"/>
      <c r="ODD16" s="657"/>
      <c r="ODE16" s="657"/>
      <c r="ODF16" s="657"/>
      <c r="ODG16" s="659"/>
      <c r="ODJ16" s="657"/>
      <c r="ODK16" s="657"/>
      <c r="ODL16" s="657"/>
      <c r="ODM16" s="657"/>
      <c r="ODN16" s="657"/>
      <c r="ODO16" s="657"/>
      <c r="ODP16" s="659"/>
      <c r="ODS16" s="657"/>
      <c r="ODT16" s="657"/>
      <c r="ODU16" s="657"/>
      <c r="ODV16" s="657"/>
      <c r="ODW16" s="657"/>
      <c r="ODX16" s="657"/>
      <c r="ODY16" s="659"/>
      <c r="OEB16" s="657"/>
      <c r="OEC16" s="657"/>
      <c r="OED16" s="657"/>
      <c r="OEE16" s="657"/>
      <c r="OEF16" s="657"/>
      <c r="OEG16" s="657"/>
      <c r="OEH16" s="659"/>
      <c r="OEK16" s="657"/>
      <c r="OEL16" s="657"/>
      <c r="OEM16" s="657"/>
      <c r="OEN16" s="657"/>
      <c r="OEO16" s="657"/>
      <c r="OEP16" s="657"/>
      <c r="OEQ16" s="659"/>
      <c r="OET16" s="657"/>
      <c r="OEU16" s="657"/>
      <c r="OEV16" s="657"/>
      <c r="OEW16" s="657"/>
      <c r="OEX16" s="657"/>
      <c r="OEY16" s="657"/>
      <c r="OEZ16" s="659"/>
      <c r="OFC16" s="657"/>
      <c r="OFD16" s="657"/>
      <c r="OFE16" s="657"/>
      <c r="OFF16" s="657"/>
      <c r="OFG16" s="657"/>
      <c r="OFH16" s="657"/>
      <c r="OFI16" s="659"/>
      <c r="OFL16" s="657"/>
      <c r="OFM16" s="657"/>
      <c r="OFN16" s="657"/>
      <c r="OFO16" s="657"/>
      <c r="OFP16" s="657"/>
      <c r="OFQ16" s="657"/>
      <c r="OFR16" s="659"/>
      <c r="OFU16" s="657"/>
      <c r="OFV16" s="657"/>
      <c r="OFW16" s="657"/>
      <c r="OFX16" s="657"/>
      <c r="OFY16" s="657"/>
      <c r="OFZ16" s="657"/>
      <c r="OGA16" s="659"/>
      <c r="OGD16" s="657"/>
      <c r="OGE16" s="657"/>
      <c r="OGF16" s="657"/>
      <c r="OGG16" s="657"/>
      <c r="OGH16" s="657"/>
      <c r="OGI16" s="657"/>
      <c r="OGJ16" s="659"/>
      <c r="OGM16" s="657"/>
      <c r="OGN16" s="657"/>
      <c r="OGO16" s="657"/>
      <c r="OGP16" s="657"/>
      <c r="OGQ16" s="657"/>
      <c r="OGR16" s="657"/>
      <c r="OGS16" s="659"/>
      <c r="OGV16" s="657"/>
      <c r="OGW16" s="657"/>
      <c r="OGX16" s="657"/>
      <c r="OGY16" s="657"/>
      <c r="OGZ16" s="657"/>
      <c r="OHA16" s="657"/>
      <c r="OHB16" s="659"/>
      <c r="OHE16" s="657"/>
      <c r="OHF16" s="657"/>
      <c r="OHG16" s="657"/>
      <c r="OHH16" s="657"/>
      <c r="OHI16" s="657"/>
      <c r="OHJ16" s="657"/>
      <c r="OHK16" s="659"/>
      <c r="OHN16" s="657"/>
      <c r="OHO16" s="657"/>
      <c r="OHP16" s="657"/>
      <c r="OHQ16" s="657"/>
      <c r="OHR16" s="657"/>
      <c r="OHS16" s="657"/>
      <c r="OHT16" s="659"/>
      <c r="OHW16" s="657"/>
      <c r="OHX16" s="657"/>
      <c r="OHY16" s="657"/>
      <c r="OHZ16" s="657"/>
      <c r="OIA16" s="657"/>
      <c r="OIB16" s="657"/>
      <c r="OIC16" s="659"/>
      <c r="OIF16" s="657"/>
      <c r="OIG16" s="657"/>
      <c r="OIH16" s="657"/>
      <c r="OII16" s="657"/>
      <c r="OIJ16" s="657"/>
      <c r="OIK16" s="657"/>
      <c r="OIL16" s="659"/>
      <c r="OIO16" s="657"/>
      <c r="OIP16" s="657"/>
      <c r="OIQ16" s="657"/>
      <c r="OIR16" s="657"/>
      <c r="OIS16" s="657"/>
      <c r="OIT16" s="657"/>
      <c r="OIU16" s="659"/>
      <c r="OIX16" s="657"/>
      <c r="OIY16" s="657"/>
      <c r="OIZ16" s="657"/>
      <c r="OJA16" s="657"/>
      <c r="OJB16" s="657"/>
      <c r="OJC16" s="657"/>
      <c r="OJD16" s="659"/>
      <c r="OJG16" s="657"/>
      <c r="OJH16" s="657"/>
      <c r="OJI16" s="657"/>
      <c r="OJJ16" s="657"/>
      <c r="OJK16" s="657"/>
      <c r="OJL16" s="657"/>
      <c r="OJM16" s="659"/>
      <c r="OJP16" s="657"/>
      <c r="OJQ16" s="657"/>
      <c r="OJR16" s="657"/>
      <c r="OJS16" s="657"/>
      <c r="OJT16" s="657"/>
      <c r="OJU16" s="657"/>
      <c r="OJV16" s="659"/>
      <c r="OJY16" s="657"/>
      <c r="OJZ16" s="657"/>
      <c r="OKA16" s="657"/>
      <c r="OKB16" s="657"/>
      <c r="OKC16" s="657"/>
      <c r="OKD16" s="657"/>
      <c r="OKE16" s="659"/>
      <c r="OKH16" s="657"/>
      <c r="OKI16" s="657"/>
      <c r="OKJ16" s="657"/>
      <c r="OKK16" s="657"/>
      <c r="OKL16" s="657"/>
      <c r="OKM16" s="657"/>
      <c r="OKN16" s="659"/>
      <c r="OKQ16" s="657"/>
      <c r="OKR16" s="657"/>
      <c r="OKS16" s="657"/>
      <c r="OKT16" s="657"/>
      <c r="OKU16" s="657"/>
      <c r="OKV16" s="657"/>
      <c r="OKW16" s="659"/>
      <c r="OKZ16" s="657"/>
      <c r="OLA16" s="657"/>
      <c r="OLB16" s="657"/>
      <c r="OLC16" s="657"/>
      <c r="OLD16" s="657"/>
      <c r="OLE16" s="657"/>
      <c r="OLF16" s="659"/>
      <c r="OLI16" s="657"/>
      <c r="OLJ16" s="657"/>
      <c r="OLK16" s="657"/>
      <c r="OLL16" s="657"/>
      <c r="OLM16" s="657"/>
      <c r="OLN16" s="657"/>
      <c r="OLO16" s="659"/>
      <c r="OLR16" s="657"/>
      <c r="OLS16" s="657"/>
      <c r="OLT16" s="657"/>
      <c r="OLU16" s="657"/>
      <c r="OLV16" s="657"/>
      <c r="OLW16" s="657"/>
      <c r="OLX16" s="659"/>
      <c r="OMA16" s="657"/>
      <c r="OMB16" s="657"/>
      <c r="OMC16" s="657"/>
      <c r="OMD16" s="657"/>
      <c r="OME16" s="657"/>
      <c r="OMF16" s="657"/>
      <c r="OMG16" s="659"/>
      <c r="OMJ16" s="657"/>
      <c r="OMK16" s="657"/>
      <c r="OML16" s="657"/>
      <c r="OMM16" s="657"/>
      <c r="OMN16" s="657"/>
      <c r="OMO16" s="657"/>
      <c r="OMP16" s="659"/>
      <c r="OMS16" s="657"/>
      <c r="OMT16" s="657"/>
      <c r="OMU16" s="657"/>
      <c r="OMV16" s="657"/>
      <c r="OMW16" s="657"/>
      <c r="OMX16" s="657"/>
      <c r="OMY16" s="659"/>
      <c r="ONB16" s="657"/>
      <c r="ONC16" s="657"/>
      <c r="OND16" s="657"/>
      <c r="ONE16" s="657"/>
      <c r="ONF16" s="657"/>
      <c r="ONG16" s="657"/>
      <c r="ONH16" s="659"/>
      <c r="ONK16" s="657"/>
      <c r="ONL16" s="657"/>
      <c r="ONM16" s="657"/>
      <c r="ONN16" s="657"/>
      <c r="ONO16" s="657"/>
      <c r="ONP16" s="657"/>
      <c r="ONQ16" s="659"/>
      <c r="ONT16" s="657"/>
      <c r="ONU16" s="657"/>
      <c r="ONV16" s="657"/>
      <c r="ONW16" s="657"/>
      <c r="ONX16" s="657"/>
      <c r="ONY16" s="657"/>
      <c r="ONZ16" s="659"/>
      <c r="OOC16" s="657"/>
      <c r="OOD16" s="657"/>
      <c r="OOE16" s="657"/>
      <c r="OOF16" s="657"/>
      <c r="OOG16" s="657"/>
      <c r="OOH16" s="657"/>
      <c r="OOI16" s="659"/>
      <c r="OOL16" s="657"/>
      <c r="OOM16" s="657"/>
      <c r="OON16" s="657"/>
      <c r="OOO16" s="657"/>
      <c r="OOP16" s="657"/>
      <c r="OOQ16" s="657"/>
      <c r="OOR16" s="659"/>
      <c r="OOU16" s="657"/>
      <c r="OOV16" s="657"/>
      <c r="OOW16" s="657"/>
      <c r="OOX16" s="657"/>
      <c r="OOY16" s="657"/>
      <c r="OOZ16" s="657"/>
      <c r="OPA16" s="659"/>
      <c r="OPD16" s="657"/>
      <c r="OPE16" s="657"/>
      <c r="OPF16" s="657"/>
      <c r="OPG16" s="657"/>
      <c r="OPH16" s="657"/>
      <c r="OPI16" s="657"/>
      <c r="OPJ16" s="659"/>
      <c r="OPM16" s="657"/>
      <c r="OPN16" s="657"/>
      <c r="OPO16" s="657"/>
      <c r="OPP16" s="657"/>
      <c r="OPQ16" s="657"/>
      <c r="OPR16" s="657"/>
      <c r="OPS16" s="659"/>
      <c r="OPV16" s="657"/>
      <c r="OPW16" s="657"/>
      <c r="OPX16" s="657"/>
      <c r="OPY16" s="657"/>
      <c r="OPZ16" s="657"/>
      <c r="OQA16" s="657"/>
      <c r="OQB16" s="659"/>
      <c r="OQE16" s="657"/>
      <c r="OQF16" s="657"/>
      <c r="OQG16" s="657"/>
      <c r="OQH16" s="657"/>
      <c r="OQI16" s="657"/>
      <c r="OQJ16" s="657"/>
      <c r="OQK16" s="659"/>
      <c r="OQN16" s="657"/>
      <c r="OQO16" s="657"/>
      <c r="OQP16" s="657"/>
      <c r="OQQ16" s="657"/>
      <c r="OQR16" s="657"/>
      <c r="OQS16" s="657"/>
      <c r="OQT16" s="659"/>
      <c r="OQW16" s="657"/>
      <c r="OQX16" s="657"/>
      <c r="OQY16" s="657"/>
      <c r="OQZ16" s="657"/>
      <c r="ORA16" s="657"/>
      <c r="ORB16" s="657"/>
      <c r="ORC16" s="659"/>
      <c r="ORF16" s="657"/>
      <c r="ORG16" s="657"/>
      <c r="ORH16" s="657"/>
      <c r="ORI16" s="657"/>
      <c r="ORJ16" s="657"/>
      <c r="ORK16" s="657"/>
      <c r="ORL16" s="659"/>
      <c r="ORO16" s="657"/>
      <c r="ORP16" s="657"/>
      <c r="ORQ16" s="657"/>
      <c r="ORR16" s="657"/>
      <c r="ORS16" s="657"/>
      <c r="ORT16" s="657"/>
      <c r="ORU16" s="659"/>
      <c r="ORX16" s="657"/>
      <c r="ORY16" s="657"/>
      <c r="ORZ16" s="657"/>
      <c r="OSA16" s="657"/>
      <c r="OSB16" s="657"/>
      <c r="OSC16" s="657"/>
      <c r="OSD16" s="659"/>
      <c r="OSG16" s="657"/>
      <c r="OSH16" s="657"/>
      <c r="OSI16" s="657"/>
      <c r="OSJ16" s="657"/>
      <c r="OSK16" s="657"/>
      <c r="OSL16" s="657"/>
      <c r="OSM16" s="659"/>
      <c r="OSP16" s="657"/>
      <c r="OSQ16" s="657"/>
      <c r="OSR16" s="657"/>
      <c r="OSS16" s="657"/>
      <c r="OST16" s="657"/>
      <c r="OSU16" s="657"/>
      <c r="OSV16" s="659"/>
      <c r="OSY16" s="657"/>
      <c r="OSZ16" s="657"/>
      <c r="OTA16" s="657"/>
      <c r="OTB16" s="657"/>
      <c r="OTC16" s="657"/>
      <c r="OTD16" s="657"/>
      <c r="OTE16" s="659"/>
      <c r="OTH16" s="657"/>
      <c r="OTI16" s="657"/>
      <c r="OTJ16" s="657"/>
      <c r="OTK16" s="657"/>
      <c r="OTL16" s="657"/>
      <c r="OTM16" s="657"/>
      <c r="OTN16" s="659"/>
      <c r="OTQ16" s="657"/>
      <c r="OTR16" s="657"/>
      <c r="OTS16" s="657"/>
      <c r="OTT16" s="657"/>
      <c r="OTU16" s="657"/>
      <c r="OTV16" s="657"/>
      <c r="OTW16" s="659"/>
      <c r="OTZ16" s="657"/>
      <c r="OUA16" s="657"/>
      <c r="OUB16" s="657"/>
      <c r="OUC16" s="657"/>
      <c r="OUD16" s="657"/>
      <c r="OUE16" s="657"/>
      <c r="OUF16" s="659"/>
      <c r="OUI16" s="657"/>
      <c r="OUJ16" s="657"/>
      <c r="OUK16" s="657"/>
      <c r="OUL16" s="657"/>
      <c r="OUM16" s="657"/>
      <c r="OUN16" s="657"/>
      <c r="OUO16" s="659"/>
      <c r="OUR16" s="657"/>
      <c r="OUS16" s="657"/>
      <c r="OUT16" s="657"/>
      <c r="OUU16" s="657"/>
      <c r="OUV16" s="657"/>
      <c r="OUW16" s="657"/>
      <c r="OUX16" s="659"/>
      <c r="OVA16" s="657"/>
      <c r="OVB16" s="657"/>
      <c r="OVC16" s="657"/>
      <c r="OVD16" s="657"/>
      <c r="OVE16" s="657"/>
      <c r="OVF16" s="657"/>
      <c r="OVG16" s="659"/>
      <c r="OVJ16" s="657"/>
      <c r="OVK16" s="657"/>
      <c r="OVL16" s="657"/>
      <c r="OVM16" s="657"/>
      <c r="OVN16" s="657"/>
      <c r="OVO16" s="657"/>
      <c r="OVP16" s="659"/>
      <c r="OVS16" s="657"/>
      <c r="OVT16" s="657"/>
      <c r="OVU16" s="657"/>
      <c r="OVV16" s="657"/>
      <c r="OVW16" s="657"/>
      <c r="OVX16" s="657"/>
      <c r="OVY16" s="659"/>
      <c r="OWB16" s="657"/>
      <c r="OWC16" s="657"/>
      <c r="OWD16" s="657"/>
      <c r="OWE16" s="657"/>
      <c r="OWF16" s="657"/>
      <c r="OWG16" s="657"/>
      <c r="OWH16" s="659"/>
      <c r="OWK16" s="657"/>
      <c r="OWL16" s="657"/>
      <c r="OWM16" s="657"/>
      <c r="OWN16" s="657"/>
      <c r="OWO16" s="657"/>
      <c r="OWP16" s="657"/>
      <c r="OWQ16" s="659"/>
      <c r="OWT16" s="657"/>
      <c r="OWU16" s="657"/>
      <c r="OWV16" s="657"/>
      <c r="OWW16" s="657"/>
      <c r="OWX16" s="657"/>
      <c r="OWY16" s="657"/>
      <c r="OWZ16" s="659"/>
      <c r="OXC16" s="657"/>
      <c r="OXD16" s="657"/>
      <c r="OXE16" s="657"/>
      <c r="OXF16" s="657"/>
      <c r="OXG16" s="657"/>
      <c r="OXH16" s="657"/>
      <c r="OXI16" s="659"/>
      <c r="OXL16" s="657"/>
      <c r="OXM16" s="657"/>
      <c r="OXN16" s="657"/>
      <c r="OXO16" s="657"/>
      <c r="OXP16" s="657"/>
      <c r="OXQ16" s="657"/>
      <c r="OXR16" s="659"/>
      <c r="OXU16" s="657"/>
      <c r="OXV16" s="657"/>
      <c r="OXW16" s="657"/>
      <c r="OXX16" s="657"/>
      <c r="OXY16" s="657"/>
      <c r="OXZ16" s="657"/>
      <c r="OYA16" s="659"/>
      <c r="OYD16" s="657"/>
      <c r="OYE16" s="657"/>
      <c r="OYF16" s="657"/>
      <c r="OYG16" s="657"/>
      <c r="OYH16" s="657"/>
      <c r="OYI16" s="657"/>
      <c r="OYJ16" s="659"/>
      <c r="OYM16" s="657"/>
      <c r="OYN16" s="657"/>
      <c r="OYO16" s="657"/>
      <c r="OYP16" s="657"/>
      <c r="OYQ16" s="657"/>
      <c r="OYR16" s="657"/>
      <c r="OYS16" s="659"/>
      <c r="OYV16" s="657"/>
      <c r="OYW16" s="657"/>
      <c r="OYX16" s="657"/>
      <c r="OYY16" s="657"/>
      <c r="OYZ16" s="657"/>
      <c r="OZA16" s="657"/>
      <c r="OZB16" s="659"/>
      <c r="OZE16" s="657"/>
      <c r="OZF16" s="657"/>
      <c r="OZG16" s="657"/>
      <c r="OZH16" s="657"/>
      <c r="OZI16" s="657"/>
      <c r="OZJ16" s="657"/>
      <c r="OZK16" s="659"/>
      <c r="OZN16" s="657"/>
      <c r="OZO16" s="657"/>
      <c r="OZP16" s="657"/>
      <c r="OZQ16" s="657"/>
      <c r="OZR16" s="657"/>
      <c r="OZS16" s="657"/>
      <c r="OZT16" s="659"/>
      <c r="OZW16" s="657"/>
      <c r="OZX16" s="657"/>
      <c r="OZY16" s="657"/>
      <c r="OZZ16" s="657"/>
      <c r="PAA16" s="657"/>
      <c r="PAB16" s="657"/>
      <c r="PAC16" s="659"/>
      <c r="PAF16" s="657"/>
      <c r="PAG16" s="657"/>
      <c r="PAH16" s="657"/>
      <c r="PAI16" s="657"/>
      <c r="PAJ16" s="657"/>
      <c r="PAK16" s="657"/>
      <c r="PAL16" s="659"/>
      <c r="PAO16" s="657"/>
      <c r="PAP16" s="657"/>
      <c r="PAQ16" s="657"/>
      <c r="PAR16" s="657"/>
      <c r="PAS16" s="657"/>
      <c r="PAT16" s="657"/>
      <c r="PAU16" s="659"/>
      <c r="PAX16" s="657"/>
      <c r="PAY16" s="657"/>
      <c r="PAZ16" s="657"/>
      <c r="PBA16" s="657"/>
      <c r="PBB16" s="657"/>
      <c r="PBC16" s="657"/>
      <c r="PBD16" s="659"/>
      <c r="PBG16" s="657"/>
      <c r="PBH16" s="657"/>
      <c r="PBI16" s="657"/>
      <c r="PBJ16" s="657"/>
      <c r="PBK16" s="657"/>
      <c r="PBL16" s="657"/>
      <c r="PBM16" s="659"/>
      <c r="PBP16" s="657"/>
      <c r="PBQ16" s="657"/>
      <c r="PBR16" s="657"/>
      <c r="PBS16" s="657"/>
      <c r="PBT16" s="657"/>
      <c r="PBU16" s="657"/>
      <c r="PBV16" s="659"/>
      <c r="PBY16" s="657"/>
      <c r="PBZ16" s="657"/>
      <c r="PCA16" s="657"/>
      <c r="PCB16" s="657"/>
      <c r="PCC16" s="657"/>
      <c r="PCD16" s="657"/>
      <c r="PCE16" s="659"/>
      <c r="PCH16" s="657"/>
      <c r="PCI16" s="657"/>
      <c r="PCJ16" s="657"/>
      <c r="PCK16" s="657"/>
      <c r="PCL16" s="657"/>
      <c r="PCM16" s="657"/>
      <c r="PCN16" s="659"/>
      <c r="PCQ16" s="657"/>
      <c r="PCR16" s="657"/>
      <c r="PCS16" s="657"/>
      <c r="PCT16" s="657"/>
      <c r="PCU16" s="657"/>
      <c r="PCV16" s="657"/>
      <c r="PCW16" s="659"/>
      <c r="PCZ16" s="657"/>
      <c r="PDA16" s="657"/>
      <c r="PDB16" s="657"/>
      <c r="PDC16" s="657"/>
      <c r="PDD16" s="657"/>
      <c r="PDE16" s="657"/>
      <c r="PDF16" s="659"/>
      <c r="PDI16" s="657"/>
      <c r="PDJ16" s="657"/>
      <c r="PDK16" s="657"/>
      <c r="PDL16" s="657"/>
      <c r="PDM16" s="657"/>
      <c r="PDN16" s="657"/>
      <c r="PDO16" s="659"/>
      <c r="PDR16" s="657"/>
      <c r="PDS16" s="657"/>
      <c r="PDT16" s="657"/>
      <c r="PDU16" s="657"/>
      <c r="PDV16" s="657"/>
      <c r="PDW16" s="657"/>
      <c r="PDX16" s="659"/>
      <c r="PEA16" s="657"/>
      <c r="PEB16" s="657"/>
      <c r="PEC16" s="657"/>
      <c r="PED16" s="657"/>
      <c r="PEE16" s="657"/>
      <c r="PEF16" s="657"/>
      <c r="PEG16" s="659"/>
      <c r="PEJ16" s="657"/>
      <c r="PEK16" s="657"/>
      <c r="PEL16" s="657"/>
      <c r="PEM16" s="657"/>
      <c r="PEN16" s="657"/>
      <c r="PEO16" s="657"/>
      <c r="PEP16" s="659"/>
      <c r="PES16" s="657"/>
      <c r="PET16" s="657"/>
      <c r="PEU16" s="657"/>
      <c r="PEV16" s="657"/>
      <c r="PEW16" s="657"/>
      <c r="PEX16" s="657"/>
      <c r="PEY16" s="659"/>
      <c r="PFB16" s="657"/>
      <c r="PFC16" s="657"/>
      <c r="PFD16" s="657"/>
      <c r="PFE16" s="657"/>
      <c r="PFF16" s="657"/>
      <c r="PFG16" s="657"/>
      <c r="PFH16" s="659"/>
      <c r="PFK16" s="657"/>
      <c r="PFL16" s="657"/>
      <c r="PFM16" s="657"/>
      <c r="PFN16" s="657"/>
      <c r="PFO16" s="657"/>
      <c r="PFP16" s="657"/>
      <c r="PFQ16" s="659"/>
      <c r="PFT16" s="657"/>
      <c r="PFU16" s="657"/>
      <c r="PFV16" s="657"/>
      <c r="PFW16" s="657"/>
      <c r="PFX16" s="657"/>
      <c r="PFY16" s="657"/>
      <c r="PFZ16" s="659"/>
      <c r="PGC16" s="657"/>
      <c r="PGD16" s="657"/>
      <c r="PGE16" s="657"/>
      <c r="PGF16" s="657"/>
      <c r="PGG16" s="657"/>
      <c r="PGH16" s="657"/>
      <c r="PGI16" s="659"/>
      <c r="PGL16" s="657"/>
      <c r="PGM16" s="657"/>
      <c r="PGN16" s="657"/>
      <c r="PGO16" s="657"/>
      <c r="PGP16" s="657"/>
      <c r="PGQ16" s="657"/>
      <c r="PGR16" s="659"/>
      <c r="PGU16" s="657"/>
      <c r="PGV16" s="657"/>
      <c r="PGW16" s="657"/>
      <c r="PGX16" s="657"/>
      <c r="PGY16" s="657"/>
      <c r="PGZ16" s="657"/>
      <c r="PHA16" s="659"/>
      <c r="PHD16" s="657"/>
      <c r="PHE16" s="657"/>
      <c r="PHF16" s="657"/>
      <c r="PHG16" s="657"/>
      <c r="PHH16" s="657"/>
      <c r="PHI16" s="657"/>
      <c r="PHJ16" s="659"/>
      <c r="PHM16" s="657"/>
      <c r="PHN16" s="657"/>
      <c r="PHO16" s="657"/>
      <c r="PHP16" s="657"/>
      <c r="PHQ16" s="657"/>
      <c r="PHR16" s="657"/>
      <c r="PHS16" s="659"/>
      <c r="PHV16" s="657"/>
      <c r="PHW16" s="657"/>
      <c r="PHX16" s="657"/>
      <c r="PHY16" s="657"/>
      <c r="PHZ16" s="657"/>
      <c r="PIA16" s="657"/>
      <c r="PIB16" s="659"/>
      <c r="PIE16" s="657"/>
      <c r="PIF16" s="657"/>
      <c r="PIG16" s="657"/>
      <c r="PIH16" s="657"/>
      <c r="PII16" s="657"/>
      <c r="PIJ16" s="657"/>
      <c r="PIK16" s="659"/>
      <c r="PIN16" s="657"/>
      <c r="PIO16" s="657"/>
      <c r="PIP16" s="657"/>
      <c r="PIQ16" s="657"/>
      <c r="PIR16" s="657"/>
      <c r="PIS16" s="657"/>
      <c r="PIT16" s="659"/>
      <c r="PIW16" s="657"/>
      <c r="PIX16" s="657"/>
      <c r="PIY16" s="657"/>
      <c r="PIZ16" s="657"/>
      <c r="PJA16" s="657"/>
      <c r="PJB16" s="657"/>
      <c r="PJC16" s="659"/>
      <c r="PJF16" s="657"/>
      <c r="PJG16" s="657"/>
      <c r="PJH16" s="657"/>
      <c r="PJI16" s="657"/>
      <c r="PJJ16" s="657"/>
      <c r="PJK16" s="657"/>
      <c r="PJL16" s="659"/>
      <c r="PJO16" s="657"/>
      <c r="PJP16" s="657"/>
      <c r="PJQ16" s="657"/>
      <c r="PJR16" s="657"/>
      <c r="PJS16" s="657"/>
      <c r="PJT16" s="657"/>
      <c r="PJU16" s="659"/>
      <c r="PJX16" s="657"/>
      <c r="PJY16" s="657"/>
      <c r="PJZ16" s="657"/>
      <c r="PKA16" s="657"/>
      <c r="PKB16" s="657"/>
      <c r="PKC16" s="657"/>
      <c r="PKD16" s="659"/>
      <c r="PKG16" s="657"/>
      <c r="PKH16" s="657"/>
      <c r="PKI16" s="657"/>
      <c r="PKJ16" s="657"/>
      <c r="PKK16" s="657"/>
      <c r="PKL16" s="657"/>
      <c r="PKM16" s="659"/>
      <c r="PKP16" s="657"/>
      <c r="PKQ16" s="657"/>
      <c r="PKR16" s="657"/>
      <c r="PKS16" s="657"/>
      <c r="PKT16" s="657"/>
      <c r="PKU16" s="657"/>
      <c r="PKV16" s="659"/>
      <c r="PKY16" s="657"/>
      <c r="PKZ16" s="657"/>
      <c r="PLA16" s="657"/>
      <c r="PLB16" s="657"/>
      <c r="PLC16" s="657"/>
      <c r="PLD16" s="657"/>
      <c r="PLE16" s="659"/>
      <c r="PLH16" s="657"/>
      <c r="PLI16" s="657"/>
      <c r="PLJ16" s="657"/>
      <c r="PLK16" s="657"/>
      <c r="PLL16" s="657"/>
      <c r="PLM16" s="657"/>
      <c r="PLN16" s="659"/>
      <c r="PLQ16" s="657"/>
      <c r="PLR16" s="657"/>
      <c r="PLS16" s="657"/>
      <c r="PLT16" s="657"/>
      <c r="PLU16" s="657"/>
      <c r="PLV16" s="657"/>
      <c r="PLW16" s="659"/>
      <c r="PLZ16" s="657"/>
      <c r="PMA16" s="657"/>
      <c r="PMB16" s="657"/>
      <c r="PMC16" s="657"/>
      <c r="PMD16" s="657"/>
      <c r="PME16" s="657"/>
      <c r="PMF16" s="659"/>
      <c r="PMI16" s="657"/>
      <c r="PMJ16" s="657"/>
      <c r="PMK16" s="657"/>
      <c r="PML16" s="657"/>
      <c r="PMM16" s="657"/>
      <c r="PMN16" s="657"/>
      <c r="PMO16" s="659"/>
      <c r="PMR16" s="657"/>
      <c r="PMS16" s="657"/>
      <c r="PMT16" s="657"/>
      <c r="PMU16" s="657"/>
      <c r="PMV16" s="657"/>
      <c r="PMW16" s="657"/>
      <c r="PMX16" s="659"/>
      <c r="PNA16" s="657"/>
      <c r="PNB16" s="657"/>
      <c r="PNC16" s="657"/>
      <c r="PND16" s="657"/>
      <c r="PNE16" s="657"/>
      <c r="PNF16" s="657"/>
      <c r="PNG16" s="659"/>
      <c r="PNJ16" s="657"/>
      <c r="PNK16" s="657"/>
      <c r="PNL16" s="657"/>
      <c r="PNM16" s="657"/>
      <c r="PNN16" s="657"/>
      <c r="PNO16" s="657"/>
      <c r="PNP16" s="659"/>
      <c r="PNS16" s="657"/>
      <c r="PNT16" s="657"/>
      <c r="PNU16" s="657"/>
      <c r="PNV16" s="657"/>
      <c r="PNW16" s="657"/>
      <c r="PNX16" s="657"/>
      <c r="PNY16" s="659"/>
      <c r="POB16" s="657"/>
      <c r="POC16" s="657"/>
      <c r="POD16" s="657"/>
      <c r="POE16" s="657"/>
      <c r="POF16" s="657"/>
      <c r="POG16" s="657"/>
      <c r="POH16" s="659"/>
      <c r="POK16" s="657"/>
      <c r="POL16" s="657"/>
      <c r="POM16" s="657"/>
      <c r="PON16" s="657"/>
      <c r="POO16" s="657"/>
      <c r="POP16" s="657"/>
      <c r="POQ16" s="659"/>
      <c r="POT16" s="657"/>
      <c r="POU16" s="657"/>
      <c r="POV16" s="657"/>
      <c r="POW16" s="657"/>
      <c r="POX16" s="657"/>
      <c r="POY16" s="657"/>
      <c r="POZ16" s="659"/>
      <c r="PPC16" s="657"/>
      <c r="PPD16" s="657"/>
      <c r="PPE16" s="657"/>
      <c r="PPF16" s="657"/>
      <c r="PPG16" s="657"/>
      <c r="PPH16" s="657"/>
      <c r="PPI16" s="659"/>
      <c r="PPL16" s="657"/>
      <c r="PPM16" s="657"/>
      <c r="PPN16" s="657"/>
      <c r="PPO16" s="657"/>
      <c r="PPP16" s="657"/>
      <c r="PPQ16" s="657"/>
      <c r="PPR16" s="659"/>
      <c r="PPU16" s="657"/>
      <c r="PPV16" s="657"/>
      <c r="PPW16" s="657"/>
      <c r="PPX16" s="657"/>
      <c r="PPY16" s="657"/>
      <c r="PPZ16" s="657"/>
      <c r="PQA16" s="659"/>
      <c r="PQD16" s="657"/>
      <c r="PQE16" s="657"/>
      <c r="PQF16" s="657"/>
      <c r="PQG16" s="657"/>
      <c r="PQH16" s="657"/>
      <c r="PQI16" s="657"/>
      <c r="PQJ16" s="659"/>
      <c r="PQM16" s="657"/>
      <c r="PQN16" s="657"/>
      <c r="PQO16" s="657"/>
      <c r="PQP16" s="657"/>
      <c r="PQQ16" s="657"/>
      <c r="PQR16" s="657"/>
      <c r="PQS16" s="659"/>
      <c r="PQV16" s="657"/>
      <c r="PQW16" s="657"/>
      <c r="PQX16" s="657"/>
      <c r="PQY16" s="657"/>
      <c r="PQZ16" s="657"/>
      <c r="PRA16" s="657"/>
      <c r="PRB16" s="659"/>
      <c r="PRE16" s="657"/>
      <c r="PRF16" s="657"/>
      <c r="PRG16" s="657"/>
      <c r="PRH16" s="657"/>
      <c r="PRI16" s="657"/>
      <c r="PRJ16" s="657"/>
      <c r="PRK16" s="659"/>
      <c r="PRN16" s="657"/>
      <c r="PRO16" s="657"/>
      <c r="PRP16" s="657"/>
      <c r="PRQ16" s="657"/>
      <c r="PRR16" s="657"/>
      <c r="PRS16" s="657"/>
      <c r="PRT16" s="659"/>
      <c r="PRW16" s="657"/>
      <c r="PRX16" s="657"/>
      <c r="PRY16" s="657"/>
      <c r="PRZ16" s="657"/>
      <c r="PSA16" s="657"/>
      <c r="PSB16" s="657"/>
      <c r="PSC16" s="659"/>
      <c r="PSF16" s="657"/>
      <c r="PSG16" s="657"/>
      <c r="PSH16" s="657"/>
      <c r="PSI16" s="657"/>
      <c r="PSJ16" s="657"/>
      <c r="PSK16" s="657"/>
      <c r="PSL16" s="659"/>
      <c r="PSO16" s="657"/>
      <c r="PSP16" s="657"/>
      <c r="PSQ16" s="657"/>
      <c r="PSR16" s="657"/>
      <c r="PSS16" s="657"/>
      <c r="PST16" s="657"/>
      <c r="PSU16" s="659"/>
      <c r="PSX16" s="657"/>
      <c r="PSY16" s="657"/>
      <c r="PSZ16" s="657"/>
      <c r="PTA16" s="657"/>
      <c r="PTB16" s="657"/>
      <c r="PTC16" s="657"/>
      <c r="PTD16" s="659"/>
      <c r="PTG16" s="657"/>
      <c r="PTH16" s="657"/>
      <c r="PTI16" s="657"/>
      <c r="PTJ16" s="657"/>
      <c r="PTK16" s="657"/>
      <c r="PTL16" s="657"/>
      <c r="PTM16" s="659"/>
      <c r="PTP16" s="657"/>
      <c r="PTQ16" s="657"/>
      <c r="PTR16" s="657"/>
      <c r="PTS16" s="657"/>
      <c r="PTT16" s="657"/>
      <c r="PTU16" s="657"/>
      <c r="PTV16" s="659"/>
      <c r="PTY16" s="657"/>
      <c r="PTZ16" s="657"/>
      <c r="PUA16" s="657"/>
      <c r="PUB16" s="657"/>
      <c r="PUC16" s="657"/>
      <c r="PUD16" s="657"/>
      <c r="PUE16" s="659"/>
      <c r="PUH16" s="657"/>
      <c r="PUI16" s="657"/>
      <c r="PUJ16" s="657"/>
      <c r="PUK16" s="657"/>
      <c r="PUL16" s="657"/>
      <c r="PUM16" s="657"/>
      <c r="PUN16" s="659"/>
      <c r="PUQ16" s="657"/>
      <c r="PUR16" s="657"/>
      <c r="PUS16" s="657"/>
      <c r="PUT16" s="657"/>
      <c r="PUU16" s="657"/>
      <c r="PUV16" s="657"/>
      <c r="PUW16" s="659"/>
      <c r="PUZ16" s="657"/>
      <c r="PVA16" s="657"/>
      <c r="PVB16" s="657"/>
      <c r="PVC16" s="657"/>
      <c r="PVD16" s="657"/>
      <c r="PVE16" s="657"/>
      <c r="PVF16" s="659"/>
      <c r="PVI16" s="657"/>
      <c r="PVJ16" s="657"/>
      <c r="PVK16" s="657"/>
      <c r="PVL16" s="657"/>
      <c r="PVM16" s="657"/>
      <c r="PVN16" s="657"/>
      <c r="PVO16" s="659"/>
      <c r="PVR16" s="657"/>
      <c r="PVS16" s="657"/>
      <c r="PVT16" s="657"/>
      <c r="PVU16" s="657"/>
      <c r="PVV16" s="657"/>
      <c r="PVW16" s="657"/>
      <c r="PVX16" s="659"/>
      <c r="PWA16" s="657"/>
      <c r="PWB16" s="657"/>
      <c r="PWC16" s="657"/>
      <c r="PWD16" s="657"/>
      <c r="PWE16" s="657"/>
      <c r="PWF16" s="657"/>
      <c r="PWG16" s="659"/>
      <c r="PWJ16" s="657"/>
      <c r="PWK16" s="657"/>
      <c r="PWL16" s="657"/>
      <c r="PWM16" s="657"/>
      <c r="PWN16" s="657"/>
      <c r="PWO16" s="657"/>
      <c r="PWP16" s="659"/>
      <c r="PWS16" s="657"/>
      <c r="PWT16" s="657"/>
      <c r="PWU16" s="657"/>
      <c r="PWV16" s="657"/>
      <c r="PWW16" s="657"/>
      <c r="PWX16" s="657"/>
      <c r="PWY16" s="659"/>
      <c r="PXB16" s="657"/>
      <c r="PXC16" s="657"/>
      <c r="PXD16" s="657"/>
      <c r="PXE16" s="657"/>
      <c r="PXF16" s="657"/>
      <c r="PXG16" s="657"/>
      <c r="PXH16" s="659"/>
      <c r="PXK16" s="657"/>
      <c r="PXL16" s="657"/>
      <c r="PXM16" s="657"/>
      <c r="PXN16" s="657"/>
      <c r="PXO16" s="657"/>
      <c r="PXP16" s="657"/>
      <c r="PXQ16" s="659"/>
      <c r="PXT16" s="657"/>
      <c r="PXU16" s="657"/>
      <c r="PXV16" s="657"/>
      <c r="PXW16" s="657"/>
      <c r="PXX16" s="657"/>
      <c r="PXY16" s="657"/>
      <c r="PXZ16" s="659"/>
      <c r="PYC16" s="657"/>
      <c r="PYD16" s="657"/>
      <c r="PYE16" s="657"/>
      <c r="PYF16" s="657"/>
      <c r="PYG16" s="657"/>
      <c r="PYH16" s="657"/>
      <c r="PYI16" s="659"/>
      <c r="PYL16" s="657"/>
      <c r="PYM16" s="657"/>
      <c r="PYN16" s="657"/>
      <c r="PYO16" s="657"/>
      <c r="PYP16" s="657"/>
      <c r="PYQ16" s="657"/>
      <c r="PYR16" s="659"/>
      <c r="PYU16" s="657"/>
      <c r="PYV16" s="657"/>
      <c r="PYW16" s="657"/>
      <c r="PYX16" s="657"/>
      <c r="PYY16" s="657"/>
      <c r="PYZ16" s="657"/>
      <c r="PZA16" s="659"/>
      <c r="PZD16" s="657"/>
      <c r="PZE16" s="657"/>
      <c r="PZF16" s="657"/>
      <c r="PZG16" s="657"/>
      <c r="PZH16" s="657"/>
      <c r="PZI16" s="657"/>
      <c r="PZJ16" s="659"/>
      <c r="PZM16" s="657"/>
      <c r="PZN16" s="657"/>
      <c r="PZO16" s="657"/>
      <c r="PZP16" s="657"/>
      <c r="PZQ16" s="657"/>
      <c r="PZR16" s="657"/>
      <c r="PZS16" s="659"/>
      <c r="PZV16" s="657"/>
      <c r="PZW16" s="657"/>
      <c r="PZX16" s="657"/>
      <c r="PZY16" s="657"/>
      <c r="PZZ16" s="657"/>
      <c r="QAA16" s="657"/>
      <c r="QAB16" s="659"/>
      <c r="QAE16" s="657"/>
      <c r="QAF16" s="657"/>
      <c r="QAG16" s="657"/>
      <c r="QAH16" s="657"/>
      <c r="QAI16" s="657"/>
      <c r="QAJ16" s="657"/>
      <c r="QAK16" s="659"/>
      <c r="QAN16" s="657"/>
      <c r="QAO16" s="657"/>
      <c r="QAP16" s="657"/>
      <c r="QAQ16" s="657"/>
      <c r="QAR16" s="657"/>
      <c r="QAS16" s="657"/>
      <c r="QAT16" s="659"/>
      <c r="QAW16" s="657"/>
      <c r="QAX16" s="657"/>
      <c r="QAY16" s="657"/>
      <c r="QAZ16" s="657"/>
      <c r="QBA16" s="657"/>
      <c r="QBB16" s="657"/>
      <c r="QBC16" s="659"/>
      <c r="QBF16" s="657"/>
      <c r="QBG16" s="657"/>
      <c r="QBH16" s="657"/>
      <c r="QBI16" s="657"/>
      <c r="QBJ16" s="657"/>
      <c r="QBK16" s="657"/>
      <c r="QBL16" s="659"/>
      <c r="QBO16" s="657"/>
      <c r="QBP16" s="657"/>
      <c r="QBQ16" s="657"/>
      <c r="QBR16" s="657"/>
      <c r="QBS16" s="657"/>
      <c r="QBT16" s="657"/>
      <c r="QBU16" s="659"/>
      <c r="QBX16" s="657"/>
      <c r="QBY16" s="657"/>
      <c r="QBZ16" s="657"/>
      <c r="QCA16" s="657"/>
      <c r="QCB16" s="657"/>
      <c r="QCC16" s="657"/>
      <c r="QCD16" s="659"/>
      <c r="QCG16" s="657"/>
      <c r="QCH16" s="657"/>
      <c r="QCI16" s="657"/>
      <c r="QCJ16" s="657"/>
      <c r="QCK16" s="657"/>
      <c r="QCL16" s="657"/>
      <c r="QCM16" s="659"/>
      <c r="QCP16" s="657"/>
      <c r="QCQ16" s="657"/>
      <c r="QCR16" s="657"/>
      <c r="QCS16" s="657"/>
      <c r="QCT16" s="657"/>
      <c r="QCU16" s="657"/>
      <c r="QCV16" s="659"/>
      <c r="QCY16" s="657"/>
      <c r="QCZ16" s="657"/>
      <c r="QDA16" s="657"/>
      <c r="QDB16" s="657"/>
      <c r="QDC16" s="657"/>
      <c r="QDD16" s="657"/>
      <c r="QDE16" s="659"/>
      <c r="QDH16" s="657"/>
      <c r="QDI16" s="657"/>
      <c r="QDJ16" s="657"/>
      <c r="QDK16" s="657"/>
      <c r="QDL16" s="657"/>
      <c r="QDM16" s="657"/>
      <c r="QDN16" s="659"/>
      <c r="QDQ16" s="657"/>
      <c r="QDR16" s="657"/>
      <c r="QDS16" s="657"/>
      <c r="QDT16" s="657"/>
      <c r="QDU16" s="657"/>
      <c r="QDV16" s="657"/>
      <c r="QDW16" s="659"/>
      <c r="QDZ16" s="657"/>
      <c r="QEA16" s="657"/>
      <c r="QEB16" s="657"/>
      <c r="QEC16" s="657"/>
      <c r="QED16" s="657"/>
      <c r="QEE16" s="657"/>
      <c r="QEF16" s="659"/>
      <c r="QEI16" s="657"/>
      <c r="QEJ16" s="657"/>
      <c r="QEK16" s="657"/>
      <c r="QEL16" s="657"/>
      <c r="QEM16" s="657"/>
      <c r="QEN16" s="657"/>
      <c r="QEO16" s="659"/>
      <c r="QER16" s="657"/>
      <c r="QES16" s="657"/>
      <c r="QET16" s="657"/>
      <c r="QEU16" s="657"/>
      <c r="QEV16" s="657"/>
      <c r="QEW16" s="657"/>
      <c r="QEX16" s="659"/>
      <c r="QFA16" s="657"/>
      <c r="QFB16" s="657"/>
      <c r="QFC16" s="657"/>
      <c r="QFD16" s="657"/>
      <c r="QFE16" s="657"/>
      <c r="QFF16" s="657"/>
      <c r="QFG16" s="659"/>
      <c r="QFJ16" s="657"/>
      <c r="QFK16" s="657"/>
      <c r="QFL16" s="657"/>
      <c r="QFM16" s="657"/>
      <c r="QFN16" s="657"/>
      <c r="QFO16" s="657"/>
      <c r="QFP16" s="659"/>
      <c r="QFS16" s="657"/>
      <c r="QFT16" s="657"/>
      <c r="QFU16" s="657"/>
      <c r="QFV16" s="657"/>
      <c r="QFW16" s="657"/>
      <c r="QFX16" s="657"/>
      <c r="QFY16" s="659"/>
      <c r="QGB16" s="657"/>
      <c r="QGC16" s="657"/>
      <c r="QGD16" s="657"/>
      <c r="QGE16" s="657"/>
      <c r="QGF16" s="657"/>
      <c r="QGG16" s="657"/>
      <c r="QGH16" s="659"/>
      <c r="QGK16" s="657"/>
      <c r="QGL16" s="657"/>
      <c r="QGM16" s="657"/>
      <c r="QGN16" s="657"/>
      <c r="QGO16" s="657"/>
      <c r="QGP16" s="657"/>
      <c r="QGQ16" s="659"/>
      <c r="QGT16" s="657"/>
      <c r="QGU16" s="657"/>
      <c r="QGV16" s="657"/>
      <c r="QGW16" s="657"/>
      <c r="QGX16" s="657"/>
      <c r="QGY16" s="657"/>
      <c r="QGZ16" s="659"/>
      <c r="QHC16" s="657"/>
      <c r="QHD16" s="657"/>
      <c r="QHE16" s="657"/>
      <c r="QHF16" s="657"/>
      <c r="QHG16" s="657"/>
      <c r="QHH16" s="657"/>
      <c r="QHI16" s="659"/>
      <c r="QHL16" s="657"/>
      <c r="QHM16" s="657"/>
      <c r="QHN16" s="657"/>
      <c r="QHO16" s="657"/>
      <c r="QHP16" s="657"/>
      <c r="QHQ16" s="657"/>
      <c r="QHR16" s="659"/>
      <c r="QHU16" s="657"/>
      <c r="QHV16" s="657"/>
      <c r="QHW16" s="657"/>
      <c r="QHX16" s="657"/>
      <c r="QHY16" s="657"/>
      <c r="QHZ16" s="657"/>
      <c r="QIA16" s="659"/>
      <c r="QID16" s="657"/>
      <c r="QIE16" s="657"/>
      <c r="QIF16" s="657"/>
      <c r="QIG16" s="657"/>
      <c r="QIH16" s="657"/>
      <c r="QII16" s="657"/>
      <c r="QIJ16" s="659"/>
      <c r="QIM16" s="657"/>
      <c r="QIN16" s="657"/>
      <c r="QIO16" s="657"/>
      <c r="QIP16" s="657"/>
      <c r="QIQ16" s="657"/>
      <c r="QIR16" s="657"/>
      <c r="QIS16" s="659"/>
      <c r="QIV16" s="657"/>
      <c r="QIW16" s="657"/>
      <c r="QIX16" s="657"/>
      <c r="QIY16" s="657"/>
      <c r="QIZ16" s="657"/>
      <c r="QJA16" s="657"/>
      <c r="QJB16" s="659"/>
      <c r="QJE16" s="657"/>
      <c r="QJF16" s="657"/>
      <c r="QJG16" s="657"/>
      <c r="QJH16" s="657"/>
      <c r="QJI16" s="657"/>
      <c r="QJJ16" s="657"/>
      <c r="QJK16" s="659"/>
      <c r="QJN16" s="657"/>
      <c r="QJO16" s="657"/>
      <c r="QJP16" s="657"/>
      <c r="QJQ16" s="657"/>
      <c r="QJR16" s="657"/>
      <c r="QJS16" s="657"/>
      <c r="QJT16" s="659"/>
      <c r="QJW16" s="657"/>
      <c r="QJX16" s="657"/>
      <c r="QJY16" s="657"/>
      <c r="QJZ16" s="657"/>
      <c r="QKA16" s="657"/>
      <c r="QKB16" s="657"/>
      <c r="QKC16" s="659"/>
      <c r="QKF16" s="657"/>
      <c r="QKG16" s="657"/>
      <c r="QKH16" s="657"/>
      <c r="QKI16" s="657"/>
      <c r="QKJ16" s="657"/>
      <c r="QKK16" s="657"/>
      <c r="QKL16" s="659"/>
      <c r="QKO16" s="657"/>
      <c r="QKP16" s="657"/>
      <c r="QKQ16" s="657"/>
      <c r="QKR16" s="657"/>
      <c r="QKS16" s="657"/>
      <c r="QKT16" s="657"/>
      <c r="QKU16" s="659"/>
      <c r="QKX16" s="657"/>
      <c r="QKY16" s="657"/>
      <c r="QKZ16" s="657"/>
      <c r="QLA16" s="657"/>
      <c r="QLB16" s="657"/>
      <c r="QLC16" s="657"/>
      <c r="QLD16" s="659"/>
      <c r="QLG16" s="657"/>
      <c r="QLH16" s="657"/>
      <c r="QLI16" s="657"/>
      <c r="QLJ16" s="657"/>
      <c r="QLK16" s="657"/>
      <c r="QLL16" s="657"/>
      <c r="QLM16" s="659"/>
      <c r="QLP16" s="657"/>
      <c r="QLQ16" s="657"/>
      <c r="QLR16" s="657"/>
      <c r="QLS16" s="657"/>
      <c r="QLT16" s="657"/>
      <c r="QLU16" s="657"/>
      <c r="QLV16" s="659"/>
      <c r="QLY16" s="657"/>
      <c r="QLZ16" s="657"/>
      <c r="QMA16" s="657"/>
      <c r="QMB16" s="657"/>
      <c r="QMC16" s="657"/>
      <c r="QMD16" s="657"/>
      <c r="QME16" s="659"/>
      <c r="QMH16" s="657"/>
      <c r="QMI16" s="657"/>
      <c r="QMJ16" s="657"/>
      <c r="QMK16" s="657"/>
      <c r="QML16" s="657"/>
      <c r="QMM16" s="657"/>
      <c r="QMN16" s="659"/>
      <c r="QMQ16" s="657"/>
      <c r="QMR16" s="657"/>
      <c r="QMS16" s="657"/>
      <c r="QMT16" s="657"/>
      <c r="QMU16" s="657"/>
      <c r="QMV16" s="657"/>
      <c r="QMW16" s="659"/>
      <c r="QMZ16" s="657"/>
      <c r="QNA16" s="657"/>
      <c r="QNB16" s="657"/>
      <c r="QNC16" s="657"/>
      <c r="QND16" s="657"/>
      <c r="QNE16" s="657"/>
      <c r="QNF16" s="659"/>
      <c r="QNI16" s="657"/>
      <c r="QNJ16" s="657"/>
      <c r="QNK16" s="657"/>
      <c r="QNL16" s="657"/>
      <c r="QNM16" s="657"/>
      <c r="QNN16" s="657"/>
      <c r="QNO16" s="659"/>
      <c r="QNR16" s="657"/>
      <c r="QNS16" s="657"/>
      <c r="QNT16" s="657"/>
      <c r="QNU16" s="657"/>
      <c r="QNV16" s="657"/>
      <c r="QNW16" s="657"/>
      <c r="QNX16" s="659"/>
      <c r="QOA16" s="657"/>
      <c r="QOB16" s="657"/>
      <c r="QOC16" s="657"/>
      <c r="QOD16" s="657"/>
      <c r="QOE16" s="657"/>
      <c r="QOF16" s="657"/>
      <c r="QOG16" s="659"/>
      <c r="QOJ16" s="657"/>
      <c r="QOK16" s="657"/>
      <c r="QOL16" s="657"/>
      <c r="QOM16" s="657"/>
      <c r="QON16" s="657"/>
      <c r="QOO16" s="657"/>
      <c r="QOP16" s="659"/>
      <c r="QOS16" s="657"/>
      <c r="QOT16" s="657"/>
      <c r="QOU16" s="657"/>
      <c r="QOV16" s="657"/>
      <c r="QOW16" s="657"/>
      <c r="QOX16" s="657"/>
      <c r="QOY16" s="659"/>
      <c r="QPB16" s="657"/>
      <c r="QPC16" s="657"/>
      <c r="QPD16" s="657"/>
      <c r="QPE16" s="657"/>
      <c r="QPF16" s="657"/>
      <c r="QPG16" s="657"/>
      <c r="QPH16" s="659"/>
      <c r="QPK16" s="657"/>
      <c r="QPL16" s="657"/>
      <c r="QPM16" s="657"/>
      <c r="QPN16" s="657"/>
      <c r="QPO16" s="657"/>
      <c r="QPP16" s="657"/>
      <c r="QPQ16" s="659"/>
      <c r="QPT16" s="657"/>
      <c r="QPU16" s="657"/>
      <c r="QPV16" s="657"/>
      <c r="QPW16" s="657"/>
      <c r="QPX16" s="657"/>
      <c r="QPY16" s="657"/>
      <c r="QPZ16" s="659"/>
      <c r="QQC16" s="657"/>
      <c r="QQD16" s="657"/>
      <c r="QQE16" s="657"/>
      <c r="QQF16" s="657"/>
      <c r="QQG16" s="657"/>
      <c r="QQH16" s="657"/>
      <c r="QQI16" s="659"/>
      <c r="QQL16" s="657"/>
      <c r="QQM16" s="657"/>
      <c r="QQN16" s="657"/>
      <c r="QQO16" s="657"/>
      <c r="QQP16" s="657"/>
      <c r="QQQ16" s="657"/>
      <c r="QQR16" s="659"/>
      <c r="QQU16" s="657"/>
      <c r="QQV16" s="657"/>
      <c r="QQW16" s="657"/>
      <c r="QQX16" s="657"/>
      <c r="QQY16" s="657"/>
      <c r="QQZ16" s="657"/>
      <c r="QRA16" s="659"/>
      <c r="QRD16" s="657"/>
      <c r="QRE16" s="657"/>
      <c r="QRF16" s="657"/>
      <c r="QRG16" s="657"/>
      <c r="QRH16" s="657"/>
      <c r="QRI16" s="657"/>
      <c r="QRJ16" s="659"/>
      <c r="QRM16" s="657"/>
      <c r="QRN16" s="657"/>
      <c r="QRO16" s="657"/>
      <c r="QRP16" s="657"/>
      <c r="QRQ16" s="657"/>
      <c r="QRR16" s="657"/>
      <c r="QRS16" s="659"/>
      <c r="QRV16" s="657"/>
      <c r="QRW16" s="657"/>
      <c r="QRX16" s="657"/>
      <c r="QRY16" s="657"/>
      <c r="QRZ16" s="657"/>
      <c r="QSA16" s="657"/>
      <c r="QSB16" s="659"/>
      <c r="QSE16" s="657"/>
      <c r="QSF16" s="657"/>
      <c r="QSG16" s="657"/>
      <c r="QSH16" s="657"/>
      <c r="QSI16" s="657"/>
      <c r="QSJ16" s="657"/>
      <c r="QSK16" s="659"/>
      <c r="QSN16" s="657"/>
      <c r="QSO16" s="657"/>
      <c r="QSP16" s="657"/>
      <c r="QSQ16" s="657"/>
      <c r="QSR16" s="657"/>
      <c r="QSS16" s="657"/>
      <c r="QST16" s="659"/>
      <c r="QSW16" s="657"/>
      <c r="QSX16" s="657"/>
      <c r="QSY16" s="657"/>
      <c r="QSZ16" s="657"/>
      <c r="QTA16" s="657"/>
      <c r="QTB16" s="657"/>
      <c r="QTC16" s="659"/>
      <c r="QTF16" s="657"/>
      <c r="QTG16" s="657"/>
      <c r="QTH16" s="657"/>
      <c r="QTI16" s="657"/>
      <c r="QTJ16" s="657"/>
      <c r="QTK16" s="657"/>
      <c r="QTL16" s="659"/>
      <c r="QTO16" s="657"/>
      <c r="QTP16" s="657"/>
      <c r="QTQ16" s="657"/>
      <c r="QTR16" s="657"/>
      <c r="QTS16" s="657"/>
      <c r="QTT16" s="657"/>
      <c r="QTU16" s="659"/>
      <c r="QTX16" s="657"/>
      <c r="QTY16" s="657"/>
      <c r="QTZ16" s="657"/>
      <c r="QUA16" s="657"/>
      <c r="QUB16" s="657"/>
      <c r="QUC16" s="657"/>
      <c r="QUD16" s="659"/>
      <c r="QUG16" s="657"/>
      <c r="QUH16" s="657"/>
      <c r="QUI16" s="657"/>
      <c r="QUJ16" s="657"/>
      <c r="QUK16" s="657"/>
      <c r="QUL16" s="657"/>
      <c r="QUM16" s="659"/>
      <c r="QUP16" s="657"/>
      <c r="QUQ16" s="657"/>
      <c r="QUR16" s="657"/>
      <c r="QUS16" s="657"/>
      <c r="QUT16" s="657"/>
      <c r="QUU16" s="657"/>
      <c r="QUV16" s="659"/>
      <c r="QUY16" s="657"/>
      <c r="QUZ16" s="657"/>
      <c r="QVA16" s="657"/>
      <c r="QVB16" s="657"/>
      <c r="QVC16" s="657"/>
      <c r="QVD16" s="657"/>
      <c r="QVE16" s="659"/>
      <c r="QVH16" s="657"/>
      <c r="QVI16" s="657"/>
      <c r="QVJ16" s="657"/>
      <c r="QVK16" s="657"/>
      <c r="QVL16" s="657"/>
      <c r="QVM16" s="657"/>
      <c r="QVN16" s="659"/>
      <c r="QVQ16" s="657"/>
      <c r="QVR16" s="657"/>
      <c r="QVS16" s="657"/>
      <c r="QVT16" s="657"/>
      <c r="QVU16" s="657"/>
      <c r="QVV16" s="657"/>
      <c r="QVW16" s="659"/>
      <c r="QVZ16" s="657"/>
      <c r="QWA16" s="657"/>
      <c r="QWB16" s="657"/>
      <c r="QWC16" s="657"/>
      <c r="QWD16" s="657"/>
      <c r="QWE16" s="657"/>
      <c r="QWF16" s="659"/>
      <c r="QWI16" s="657"/>
      <c r="QWJ16" s="657"/>
      <c r="QWK16" s="657"/>
      <c r="QWL16" s="657"/>
      <c r="QWM16" s="657"/>
      <c r="QWN16" s="657"/>
      <c r="QWO16" s="659"/>
      <c r="QWR16" s="657"/>
      <c r="QWS16" s="657"/>
      <c r="QWT16" s="657"/>
      <c r="QWU16" s="657"/>
      <c r="QWV16" s="657"/>
      <c r="QWW16" s="657"/>
      <c r="QWX16" s="659"/>
      <c r="QXA16" s="657"/>
      <c r="QXB16" s="657"/>
      <c r="QXC16" s="657"/>
      <c r="QXD16" s="657"/>
      <c r="QXE16" s="657"/>
      <c r="QXF16" s="657"/>
      <c r="QXG16" s="659"/>
      <c r="QXJ16" s="657"/>
      <c r="QXK16" s="657"/>
      <c r="QXL16" s="657"/>
      <c r="QXM16" s="657"/>
      <c r="QXN16" s="657"/>
      <c r="QXO16" s="657"/>
      <c r="QXP16" s="659"/>
      <c r="QXS16" s="657"/>
      <c r="QXT16" s="657"/>
      <c r="QXU16" s="657"/>
      <c r="QXV16" s="657"/>
      <c r="QXW16" s="657"/>
      <c r="QXX16" s="657"/>
      <c r="QXY16" s="659"/>
      <c r="QYB16" s="657"/>
      <c r="QYC16" s="657"/>
      <c r="QYD16" s="657"/>
      <c r="QYE16" s="657"/>
      <c r="QYF16" s="657"/>
      <c r="QYG16" s="657"/>
      <c r="QYH16" s="659"/>
      <c r="QYK16" s="657"/>
      <c r="QYL16" s="657"/>
      <c r="QYM16" s="657"/>
      <c r="QYN16" s="657"/>
      <c r="QYO16" s="657"/>
      <c r="QYP16" s="657"/>
      <c r="QYQ16" s="659"/>
      <c r="QYT16" s="657"/>
      <c r="QYU16" s="657"/>
      <c r="QYV16" s="657"/>
      <c r="QYW16" s="657"/>
      <c r="QYX16" s="657"/>
      <c r="QYY16" s="657"/>
      <c r="QYZ16" s="659"/>
      <c r="QZC16" s="657"/>
      <c r="QZD16" s="657"/>
      <c r="QZE16" s="657"/>
      <c r="QZF16" s="657"/>
      <c r="QZG16" s="657"/>
      <c r="QZH16" s="657"/>
      <c r="QZI16" s="659"/>
      <c r="QZL16" s="657"/>
      <c r="QZM16" s="657"/>
      <c r="QZN16" s="657"/>
      <c r="QZO16" s="657"/>
      <c r="QZP16" s="657"/>
      <c r="QZQ16" s="657"/>
      <c r="QZR16" s="659"/>
      <c r="QZU16" s="657"/>
      <c r="QZV16" s="657"/>
      <c r="QZW16" s="657"/>
      <c r="QZX16" s="657"/>
      <c r="QZY16" s="657"/>
      <c r="QZZ16" s="657"/>
      <c r="RAA16" s="659"/>
      <c r="RAD16" s="657"/>
      <c r="RAE16" s="657"/>
      <c r="RAF16" s="657"/>
      <c r="RAG16" s="657"/>
      <c r="RAH16" s="657"/>
      <c r="RAI16" s="657"/>
      <c r="RAJ16" s="659"/>
      <c r="RAM16" s="657"/>
      <c r="RAN16" s="657"/>
      <c r="RAO16" s="657"/>
      <c r="RAP16" s="657"/>
      <c r="RAQ16" s="657"/>
      <c r="RAR16" s="657"/>
      <c r="RAS16" s="659"/>
      <c r="RAV16" s="657"/>
      <c r="RAW16" s="657"/>
      <c r="RAX16" s="657"/>
      <c r="RAY16" s="657"/>
      <c r="RAZ16" s="657"/>
      <c r="RBA16" s="657"/>
      <c r="RBB16" s="659"/>
      <c r="RBE16" s="657"/>
      <c r="RBF16" s="657"/>
      <c r="RBG16" s="657"/>
      <c r="RBH16" s="657"/>
      <c r="RBI16" s="657"/>
      <c r="RBJ16" s="657"/>
      <c r="RBK16" s="659"/>
      <c r="RBN16" s="657"/>
      <c r="RBO16" s="657"/>
      <c r="RBP16" s="657"/>
      <c r="RBQ16" s="657"/>
      <c r="RBR16" s="657"/>
      <c r="RBS16" s="657"/>
      <c r="RBT16" s="659"/>
      <c r="RBW16" s="657"/>
      <c r="RBX16" s="657"/>
      <c r="RBY16" s="657"/>
      <c r="RBZ16" s="657"/>
      <c r="RCA16" s="657"/>
      <c r="RCB16" s="657"/>
      <c r="RCC16" s="659"/>
      <c r="RCF16" s="657"/>
      <c r="RCG16" s="657"/>
      <c r="RCH16" s="657"/>
      <c r="RCI16" s="657"/>
      <c r="RCJ16" s="657"/>
      <c r="RCK16" s="657"/>
      <c r="RCL16" s="659"/>
      <c r="RCO16" s="657"/>
      <c r="RCP16" s="657"/>
      <c r="RCQ16" s="657"/>
      <c r="RCR16" s="657"/>
      <c r="RCS16" s="657"/>
      <c r="RCT16" s="657"/>
      <c r="RCU16" s="659"/>
      <c r="RCX16" s="657"/>
      <c r="RCY16" s="657"/>
      <c r="RCZ16" s="657"/>
      <c r="RDA16" s="657"/>
      <c r="RDB16" s="657"/>
      <c r="RDC16" s="657"/>
      <c r="RDD16" s="659"/>
      <c r="RDG16" s="657"/>
      <c r="RDH16" s="657"/>
      <c r="RDI16" s="657"/>
      <c r="RDJ16" s="657"/>
      <c r="RDK16" s="657"/>
      <c r="RDL16" s="657"/>
      <c r="RDM16" s="659"/>
      <c r="RDP16" s="657"/>
      <c r="RDQ16" s="657"/>
      <c r="RDR16" s="657"/>
      <c r="RDS16" s="657"/>
      <c r="RDT16" s="657"/>
      <c r="RDU16" s="657"/>
      <c r="RDV16" s="659"/>
      <c r="RDY16" s="657"/>
      <c r="RDZ16" s="657"/>
      <c r="REA16" s="657"/>
      <c r="REB16" s="657"/>
      <c r="REC16" s="657"/>
      <c r="RED16" s="657"/>
      <c r="REE16" s="659"/>
      <c r="REH16" s="657"/>
      <c r="REI16" s="657"/>
      <c r="REJ16" s="657"/>
      <c r="REK16" s="657"/>
      <c r="REL16" s="657"/>
      <c r="REM16" s="657"/>
      <c r="REN16" s="659"/>
      <c r="REQ16" s="657"/>
      <c r="RER16" s="657"/>
      <c r="RES16" s="657"/>
      <c r="RET16" s="657"/>
      <c r="REU16" s="657"/>
      <c r="REV16" s="657"/>
      <c r="REW16" s="659"/>
      <c r="REZ16" s="657"/>
      <c r="RFA16" s="657"/>
      <c r="RFB16" s="657"/>
      <c r="RFC16" s="657"/>
      <c r="RFD16" s="657"/>
      <c r="RFE16" s="657"/>
      <c r="RFF16" s="659"/>
      <c r="RFI16" s="657"/>
      <c r="RFJ16" s="657"/>
      <c r="RFK16" s="657"/>
      <c r="RFL16" s="657"/>
      <c r="RFM16" s="657"/>
      <c r="RFN16" s="657"/>
      <c r="RFO16" s="659"/>
      <c r="RFR16" s="657"/>
      <c r="RFS16" s="657"/>
      <c r="RFT16" s="657"/>
      <c r="RFU16" s="657"/>
      <c r="RFV16" s="657"/>
      <c r="RFW16" s="657"/>
      <c r="RFX16" s="659"/>
      <c r="RGA16" s="657"/>
      <c r="RGB16" s="657"/>
      <c r="RGC16" s="657"/>
      <c r="RGD16" s="657"/>
      <c r="RGE16" s="657"/>
      <c r="RGF16" s="657"/>
      <c r="RGG16" s="659"/>
      <c r="RGJ16" s="657"/>
      <c r="RGK16" s="657"/>
      <c r="RGL16" s="657"/>
      <c r="RGM16" s="657"/>
      <c r="RGN16" s="657"/>
      <c r="RGO16" s="657"/>
      <c r="RGP16" s="659"/>
      <c r="RGS16" s="657"/>
      <c r="RGT16" s="657"/>
      <c r="RGU16" s="657"/>
      <c r="RGV16" s="657"/>
      <c r="RGW16" s="657"/>
      <c r="RGX16" s="657"/>
      <c r="RGY16" s="659"/>
      <c r="RHB16" s="657"/>
      <c r="RHC16" s="657"/>
      <c r="RHD16" s="657"/>
      <c r="RHE16" s="657"/>
      <c r="RHF16" s="657"/>
      <c r="RHG16" s="657"/>
      <c r="RHH16" s="659"/>
      <c r="RHK16" s="657"/>
      <c r="RHL16" s="657"/>
      <c r="RHM16" s="657"/>
      <c r="RHN16" s="657"/>
      <c r="RHO16" s="657"/>
      <c r="RHP16" s="657"/>
      <c r="RHQ16" s="659"/>
      <c r="RHT16" s="657"/>
      <c r="RHU16" s="657"/>
      <c r="RHV16" s="657"/>
      <c r="RHW16" s="657"/>
      <c r="RHX16" s="657"/>
      <c r="RHY16" s="657"/>
      <c r="RHZ16" s="659"/>
      <c r="RIC16" s="657"/>
      <c r="RID16" s="657"/>
      <c r="RIE16" s="657"/>
      <c r="RIF16" s="657"/>
      <c r="RIG16" s="657"/>
      <c r="RIH16" s="657"/>
      <c r="RII16" s="659"/>
      <c r="RIL16" s="657"/>
      <c r="RIM16" s="657"/>
      <c r="RIN16" s="657"/>
      <c r="RIO16" s="657"/>
      <c r="RIP16" s="657"/>
      <c r="RIQ16" s="657"/>
      <c r="RIR16" s="659"/>
      <c r="RIU16" s="657"/>
      <c r="RIV16" s="657"/>
      <c r="RIW16" s="657"/>
      <c r="RIX16" s="657"/>
      <c r="RIY16" s="657"/>
      <c r="RIZ16" s="657"/>
      <c r="RJA16" s="659"/>
      <c r="RJD16" s="657"/>
      <c r="RJE16" s="657"/>
      <c r="RJF16" s="657"/>
      <c r="RJG16" s="657"/>
      <c r="RJH16" s="657"/>
      <c r="RJI16" s="657"/>
      <c r="RJJ16" s="659"/>
      <c r="RJM16" s="657"/>
      <c r="RJN16" s="657"/>
      <c r="RJO16" s="657"/>
      <c r="RJP16" s="657"/>
      <c r="RJQ16" s="657"/>
      <c r="RJR16" s="657"/>
      <c r="RJS16" s="659"/>
      <c r="RJV16" s="657"/>
      <c r="RJW16" s="657"/>
      <c r="RJX16" s="657"/>
      <c r="RJY16" s="657"/>
      <c r="RJZ16" s="657"/>
      <c r="RKA16" s="657"/>
      <c r="RKB16" s="659"/>
      <c r="RKE16" s="657"/>
      <c r="RKF16" s="657"/>
      <c r="RKG16" s="657"/>
      <c r="RKH16" s="657"/>
      <c r="RKI16" s="657"/>
      <c r="RKJ16" s="657"/>
      <c r="RKK16" s="659"/>
      <c r="RKN16" s="657"/>
      <c r="RKO16" s="657"/>
      <c r="RKP16" s="657"/>
      <c r="RKQ16" s="657"/>
      <c r="RKR16" s="657"/>
      <c r="RKS16" s="657"/>
      <c r="RKT16" s="659"/>
      <c r="RKW16" s="657"/>
      <c r="RKX16" s="657"/>
      <c r="RKY16" s="657"/>
      <c r="RKZ16" s="657"/>
      <c r="RLA16" s="657"/>
      <c r="RLB16" s="657"/>
      <c r="RLC16" s="659"/>
      <c r="RLF16" s="657"/>
      <c r="RLG16" s="657"/>
      <c r="RLH16" s="657"/>
      <c r="RLI16" s="657"/>
      <c r="RLJ16" s="657"/>
      <c r="RLK16" s="657"/>
      <c r="RLL16" s="659"/>
      <c r="RLO16" s="657"/>
      <c r="RLP16" s="657"/>
      <c r="RLQ16" s="657"/>
      <c r="RLR16" s="657"/>
      <c r="RLS16" s="657"/>
      <c r="RLT16" s="657"/>
      <c r="RLU16" s="659"/>
      <c r="RLX16" s="657"/>
      <c r="RLY16" s="657"/>
      <c r="RLZ16" s="657"/>
      <c r="RMA16" s="657"/>
      <c r="RMB16" s="657"/>
      <c r="RMC16" s="657"/>
      <c r="RMD16" s="659"/>
      <c r="RMG16" s="657"/>
      <c r="RMH16" s="657"/>
      <c r="RMI16" s="657"/>
      <c r="RMJ16" s="657"/>
      <c r="RMK16" s="657"/>
      <c r="RML16" s="657"/>
      <c r="RMM16" s="659"/>
      <c r="RMP16" s="657"/>
      <c r="RMQ16" s="657"/>
      <c r="RMR16" s="657"/>
      <c r="RMS16" s="657"/>
      <c r="RMT16" s="657"/>
      <c r="RMU16" s="657"/>
      <c r="RMV16" s="659"/>
      <c r="RMY16" s="657"/>
      <c r="RMZ16" s="657"/>
      <c r="RNA16" s="657"/>
      <c r="RNB16" s="657"/>
      <c r="RNC16" s="657"/>
      <c r="RND16" s="657"/>
      <c r="RNE16" s="659"/>
      <c r="RNH16" s="657"/>
      <c r="RNI16" s="657"/>
      <c r="RNJ16" s="657"/>
      <c r="RNK16" s="657"/>
      <c r="RNL16" s="657"/>
      <c r="RNM16" s="657"/>
      <c r="RNN16" s="659"/>
      <c r="RNQ16" s="657"/>
      <c r="RNR16" s="657"/>
      <c r="RNS16" s="657"/>
      <c r="RNT16" s="657"/>
      <c r="RNU16" s="657"/>
      <c r="RNV16" s="657"/>
      <c r="RNW16" s="659"/>
      <c r="RNZ16" s="657"/>
      <c r="ROA16" s="657"/>
      <c r="ROB16" s="657"/>
      <c r="ROC16" s="657"/>
      <c r="ROD16" s="657"/>
      <c r="ROE16" s="657"/>
      <c r="ROF16" s="659"/>
      <c r="ROI16" s="657"/>
      <c r="ROJ16" s="657"/>
      <c r="ROK16" s="657"/>
      <c r="ROL16" s="657"/>
      <c r="ROM16" s="657"/>
      <c r="RON16" s="657"/>
      <c r="ROO16" s="659"/>
      <c r="ROR16" s="657"/>
      <c r="ROS16" s="657"/>
      <c r="ROT16" s="657"/>
      <c r="ROU16" s="657"/>
      <c r="ROV16" s="657"/>
      <c r="ROW16" s="657"/>
      <c r="ROX16" s="659"/>
      <c r="RPA16" s="657"/>
      <c r="RPB16" s="657"/>
      <c r="RPC16" s="657"/>
      <c r="RPD16" s="657"/>
      <c r="RPE16" s="657"/>
      <c r="RPF16" s="657"/>
      <c r="RPG16" s="659"/>
      <c r="RPJ16" s="657"/>
      <c r="RPK16" s="657"/>
      <c r="RPL16" s="657"/>
      <c r="RPM16" s="657"/>
      <c r="RPN16" s="657"/>
      <c r="RPO16" s="657"/>
      <c r="RPP16" s="659"/>
      <c r="RPS16" s="657"/>
      <c r="RPT16" s="657"/>
      <c r="RPU16" s="657"/>
      <c r="RPV16" s="657"/>
      <c r="RPW16" s="657"/>
      <c r="RPX16" s="657"/>
      <c r="RPY16" s="659"/>
      <c r="RQB16" s="657"/>
      <c r="RQC16" s="657"/>
      <c r="RQD16" s="657"/>
      <c r="RQE16" s="657"/>
      <c r="RQF16" s="657"/>
      <c r="RQG16" s="657"/>
      <c r="RQH16" s="659"/>
      <c r="RQK16" s="657"/>
      <c r="RQL16" s="657"/>
      <c r="RQM16" s="657"/>
      <c r="RQN16" s="657"/>
      <c r="RQO16" s="657"/>
      <c r="RQP16" s="657"/>
      <c r="RQQ16" s="659"/>
      <c r="RQT16" s="657"/>
      <c r="RQU16" s="657"/>
      <c r="RQV16" s="657"/>
      <c r="RQW16" s="657"/>
      <c r="RQX16" s="657"/>
      <c r="RQY16" s="657"/>
      <c r="RQZ16" s="659"/>
      <c r="RRC16" s="657"/>
      <c r="RRD16" s="657"/>
      <c r="RRE16" s="657"/>
      <c r="RRF16" s="657"/>
      <c r="RRG16" s="657"/>
      <c r="RRH16" s="657"/>
      <c r="RRI16" s="659"/>
      <c r="RRL16" s="657"/>
      <c r="RRM16" s="657"/>
      <c r="RRN16" s="657"/>
      <c r="RRO16" s="657"/>
      <c r="RRP16" s="657"/>
      <c r="RRQ16" s="657"/>
      <c r="RRR16" s="659"/>
      <c r="RRU16" s="657"/>
      <c r="RRV16" s="657"/>
      <c r="RRW16" s="657"/>
      <c r="RRX16" s="657"/>
      <c r="RRY16" s="657"/>
      <c r="RRZ16" s="657"/>
      <c r="RSA16" s="659"/>
      <c r="RSD16" s="657"/>
      <c r="RSE16" s="657"/>
      <c r="RSF16" s="657"/>
      <c r="RSG16" s="657"/>
      <c r="RSH16" s="657"/>
      <c r="RSI16" s="657"/>
      <c r="RSJ16" s="659"/>
      <c r="RSM16" s="657"/>
      <c r="RSN16" s="657"/>
      <c r="RSO16" s="657"/>
      <c r="RSP16" s="657"/>
      <c r="RSQ16" s="657"/>
      <c r="RSR16" s="657"/>
      <c r="RSS16" s="659"/>
      <c r="RSV16" s="657"/>
      <c r="RSW16" s="657"/>
      <c r="RSX16" s="657"/>
      <c r="RSY16" s="657"/>
      <c r="RSZ16" s="657"/>
      <c r="RTA16" s="657"/>
      <c r="RTB16" s="659"/>
      <c r="RTE16" s="657"/>
      <c r="RTF16" s="657"/>
      <c r="RTG16" s="657"/>
      <c r="RTH16" s="657"/>
      <c r="RTI16" s="657"/>
      <c r="RTJ16" s="657"/>
      <c r="RTK16" s="659"/>
      <c r="RTN16" s="657"/>
      <c r="RTO16" s="657"/>
      <c r="RTP16" s="657"/>
      <c r="RTQ16" s="657"/>
      <c r="RTR16" s="657"/>
      <c r="RTS16" s="657"/>
      <c r="RTT16" s="659"/>
      <c r="RTW16" s="657"/>
      <c r="RTX16" s="657"/>
      <c r="RTY16" s="657"/>
      <c r="RTZ16" s="657"/>
      <c r="RUA16" s="657"/>
      <c r="RUB16" s="657"/>
      <c r="RUC16" s="659"/>
      <c r="RUF16" s="657"/>
      <c r="RUG16" s="657"/>
      <c r="RUH16" s="657"/>
      <c r="RUI16" s="657"/>
      <c r="RUJ16" s="657"/>
      <c r="RUK16" s="657"/>
      <c r="RUL16" s="659"/>
      <c r="RUO16" s="657"/>
      <c r="RUP16" s="657"/>
      <c r="RUQ16" s="657"/>
      <c r="RUR16" s="657"/>
      <c r="RUS16" s="657"/>
      <c r="RUT16" s="657"/>
      <c r="RUU16" s="659"/>
      <c r="RUX16" s="657"/>
      <c r="RUY16" s="657"/>
      <c r="RUZ16" s="657"/>
      <c r="RVA16" s="657"/>
      <c r="RVB16" s="657"/>
      <c r="RVC16" s="657"/>
      <c r="RVD16" s="659"/>
      <c r="RVG16" s="657"/>
      <c r="RVH16" s="657"/>
      <c r="RVI16" s="657"/>
      <c r="RVJ16" s="657"/>
      <c r="RVK16" s="657"/>
      <c r="RVL16" s="657"/>
      <c r="RVM16" s="659"/>
      <c r="RVP16" s="657"/>
      <c r="RVQ16" s="657"/>
      <c r="RVR16" s="657"/>
      <c r="RVS16" s="657"/>
      <c r="RVT16" s="657"/>
      <c r="RVU16" s="657"/>
      <c r="RVV16" s="659"/>
      <c r="RVY16" s="657"/>
      <c r="RVZ16" s="657"/>
      <c r="RWA16" s="657"/>
      <c r="RWB16" s="657"/>
      <c r="RWC16" s="657"/>
      <c r="RWD16" s="657"/>
      <c r="RWE16" s="659"/>
      <c r="RWH16" s="657"/>
      <c r="RWI16" s="657"/>
      <c r="RWJ16" s="657"/>
      <c r="RWK16" s="657"/>
      <c r="RWL16" s="657"/>
      <c r="RWM16" s="657"/>
      <c r="RWN16" s="659"/>
      <c r="RWQ16" s="657"/>
      <c r="RWR16" s="657"/>
      <c r="RWS16" s="657"/>
      <c r="RWT16" s="657"/>
      <c r="RWU16" s="657"/>
      <c r="RWV16" s="657"/>
      <c r="RWW16" s="659"/>
      <c r="RWZ16" s="657"/>
      <c r="RXA16" s="657"/>
      <c r="RXB16" s="657"/>
      <c r="RXC16" s="657"/>
      <c r="RXD16" s="657"/>
      <c r="RXE16" s="657"/>
      <c r="RXF16" s="659"/>
      <c r="RXI16" s="657"/>
      <c r="RXJ16" s="657"/>
      <c r="RXK16" s="657"/>
      <c r="RXL16" s="657"/>
      <c r="RXM16" s="657"/>
      <c r="RXN16" s="657"/>
      <c r="RXO16" s="659"/>
      <c r="RXR16" s="657"/>
      <c r="RXS16" s="657"/>
      <c r="RXT16" s="657"/>
      <c r="RXU16" s="657"/>
      <c r="RXV16" s="657"/>
      <c r="RXW16" s="657"/>
      <c r="RXX16" s="659"/>
      <c r="RYA16" s="657"/>
      <c r="RYB16" s="657"/>
      <c r="RYC16" s="657"/>
      <c r="RYD16" s="657"/>
      <c r="RYE16" s="657"/>
      <c r="RYF16" s="657"/>
      <c r="RYG16" s="659"/>
      <c r="RYJ16" s="657"/>
      <c r="RYK16" s="657"/>
      <c r="RYL16" s="657"/>
      <c r="RYM16" s="657"/>
      <c r="RYN16" s="657"/>
      <c r="RYO16" s="657"/>
      <c r="RYP16" s="659"/>
      <c r="RYS16" s="657"/>
      <c r="RYT16" s="657"/>
      <c r="RYU16" s="657"/>
      <c r="RYV16" s="657"/>
      <c r="RYW16" s="657"/>
      <c r="RYX16" s="657"/>
      <c r="RYY16" s="659"/>
      <c r="RZB16" s="657"/>
      <c r="RZC16" s="657"/>
      <c r="RZD16" s="657"/>
      <c r="RZE16" s="657"/>
      <c r="RZF16" s="657"/>
      <c r="RZG16" s="657"/>
      <c r="RZH16" s="659"/>
      <c r="RZK16" s="657"/>
      <c r="RZL16" s="657"/>
      <c r="RZM16" s="657"/>
      <c r="RZN16" s="657"/>
      <c r="RZO16" s="657"/>
      <c r="RZP16" s="657"/>
      <c r="RZQ16" s="659"/>
      <c r="RZT16" s="657"/>
      <c r="RZU16" s="657"/>
      <c r="RZV16" s="657"/>
      <c r="RZW16" s="657"/>
      <c r="RZX16" s="657"/>
      <c r="RZY16" s="657"/>
      <c r="RZZ16" s="659"/>
      <c r="SAC16" s="657"/>
      <c r="SAD16" s="657"/>
      <c r="SAE16" s="657"/>
      <c r="SAF16" s="657"/>
      <c r="SAG16" s="657"/>
      <c r="SAH16" s="657"/>
      <c r="SAI16" s="659"/>
      <c r="SAL16" s="657"/>
      <c r="SAM16" s="657"/>
      <c r="SAN16" s="657"/>
      <c r="SAO16" s="657"/>
      <c r="SAP16" s="657"/>
      <c r="SAQ16" s="657"/>
      <c r="SAR16" s="659"/>
      <c r="SAU16" s="657"/>
      <c r="SAV16" s="657"/>
      <c r="SAW16" s="657"/>
      <c r="SAX16" s="657"/>
      <c r="SAY16" s="657"/>
      <c r="SAZ16" s="657"/>
      <c r="SBA16" s="659"/>
      <c r="SBD16" s="657"/>
      <c r="SBE16" s="657"/>
      <c r="SBF16" s="657"/>
      <c r="SBG16" s="657"/>
      <c r="SBH16" s="657"/>
      <c r="SBI16" s="657"/>
      <c r="SBJ16" s="659"/>
      <c r="SBM16" s="657"/>
      <c r="SBN16" s="657"/>
      <c r="SBO16" s="657"/>
      <c r="SBP16" s="657"/>
      <c r="SBQ16" s="657"/>
      <c r="SBR16" s="657"/>
      <c r="SBS16" s="659"/>
      <c r="SBV16" s="657"/>
      <c r="SBW16" s="657"/>
      <c r="SBX16" s="657"/>
      <c r="SBY16" s="657"/>
      <c r="SBZ16" s="657"/>
      <c r="SCA16" s="657"/>
      <c r="SCB16" s="659"/>
      <c r="SCE16" s="657"/>
      <c r="SCF16" s="657"/>
      <c r="SCG16" s="657"/>
      <c r="SCH16" s="657"/>
      <c r="SCI16" s="657"/>
      <c r="SCJ16" s="657"/>
      <c r="SCK16" s="659"/>
      <c r="SCN16" s="657"/>
      <c r="SCO16" s="657"/>
      <c r="SCP16" s="657"/>
      <c r="SCQ16" s="657"/>
      <c r="SCR16" s="657"/>
      <c r="SCS16" s="657"/>
      <c r="SCT16" s="659"/>
      <c r="SCW16" s="657"/>
      <c r="SCX16" s="657"/>
      <c r="SCY16" s="657"/>
      <c r="SCZ16" s="657"/>
      <c r="SDA16" s="657"/>
      <c r="SDB16" s="657"/>
      <c r="SDC16" s="659"/>
      <c r="SDF16" s="657"/>
      <c r="SDG16" s="657"/>
      <c r="SDH16" s="657"/>
      <c r="SDI16" s="657"/>
      <c r="SDJ16" s="657"/>
      <c r="SDK16" s="657"/>
      <c r="SDL16" s="659"/>
      <c r="SDO16" s="657"/>
      <c r="SDP16" s="657"/>
      <c r="SDQ16" s="657"/>
      <c r="SDR16" s="657"/>
      <c r="SDS16" s="657"/>
      <c r="SDT16" s="657"/>
      <c r="SDU16" s="659"/>
      <c r="SDX16" s="657"/>
      <c r="SDY16" s="657"/>
      <c r="SDZ16" s="657"/>
      <c r="SEA16" s="657"/>
      <c r="SEB16" s="657"/>
      <c r="SEC16" s="657"/>
      <c r="SED16" s="659"/>
      <c r="SEG16" s="657"/>
      <c r="SEH16" s="657"/>
      <c r="SEI16" s="657"/>
      <c r="SEJ16" s="657"/>
      <c r="SEK16" s="657"/>
      <c r="SEL16" s="657"/>
      <c r="SEM16" s="659"/>
      <c r="SEP16" s="657"/>
      <c r="SEQ16" s="657"/>
      <c r="SER16" s="657"/>
      <c r="SES16" s="657"/>
      <c r="SET16" s="657"/>
      <c r="SEU16" s="657"/>
      <c r="SEV16" s="659"/>
      <c r="SEY16" s="657"/>
      <c r="SEZ16" s="657"/>
      <c r="SFA16" s="657"/>
      <c r="SFB16" s="657"/>
      <c r="SFC16" s="657"/>
      <c r="SFD16" s="657"/>
      <c r="SFE16" s="659"/>
      <c r="SFH16" s="657"/>
      <c r="SFI16" s="657"/>
      <c r="SFJ16" s="657"/>
      <c r="SFK16" s="657"/>
      <c r="SFL16" s="657"/>
      <c r="SFM16" s="657"/>
      <c r="SFN16" s="659"/>
      <c r="SFQ16" s="657"/>
      <c r="SFR16" s="657"/>
      <c r="SFS16" s="657"/>
      <c r="SFT16" s="657"/>
      <c r="SFU16" s="657"/>
      <c r="SFV16" s="657"/>
      <c r="SFW16" s="659"/>
      <c r="SFZ16" s="657"/>
      <c r="SGA16" s="657"/>
      <c r="SGB16" s="657"/>
      <c r="SGC16" s="657"/>
      <c r="SGD16" s="657"/>
      <c r="SGE16" s="657"/>
      <c r="SGF16" s="659"/>
      <c r="SGI16" s="657"/>
      <c r="SGJ16" s="657"/>
      <c r="SGK16" s="657"/>
      <c r="SGL16" s="657"/>
      <c r="SGM16" s="657"/>
      <c r="SGN16" s="657"/>
      <c r="SGO16" s="659"/>
      <c r="SGR16" s="657"/>
      <c r="SGS16" s="657"/>
      <c r="SGT16" s="657"/>
      <c r="SGU16" s="657"/>
      <c r="SGV16" s="657"/>
      <c r="SGW16" s="657"/>
      <c r="SGX16" s="659"/>
      <c r="SHA16" s="657"/>
      <c r="SHB16" s="657"/>
      <c r="SHC16" s="657"/>
      <c r="SHD16" s="657"/>
      <c r="SHE16" s="657"/>
      <c r="SHF16" s="657"/>
      <c r="SHG16" s="659"/>
      <c r="SHJ16" s="657"/>
      <c r="SHK16" s="657"/>
      <c r="SHL16" s="657"/>
      <c r="SHM16" s="657"/>
      <c r="SHN16" s="657"/>
      <c r="SHO16" s="657"/>
      <c r="SHP16" s="659"/>
      <c r="SHS16" s="657"/>
      <c r="SHT16" s="657"/>
      <c r="SHU16" s="657"/>
      <c r="SHV16" s="657"/>
      <c r="SHW16" s="657"/>
      <c r="SHX16" s="657"/>
      <c r="SHY16" s="659"/>
      <c r="SIB16" s="657"/>
      <c r="SIC16" s="657"/>
      <c r="SID16" s="657"/>
      <c r="SIE16" s="657"/>
      <c r="SIF16" s="657"/>
      <c r="SIG16" s="657"/>
      <c r="SIH16" s="659"/>
      <c r="SIK16" s="657"/>
      <c r="SIL16" s="657"/>
      <c r="SIM16" s="657"/>
      <c r="SIN16" s="657"/>
      <c r="SIO16" s="657"/>
      <c r="SIP16" s="657"/>
      <c r="SIQ16" s="659"/>
      <c r="SIT16" s="657"/>
      <c r="SIU16" s="657"/>
      <c r="SIV16" s="657"/>
      <c r="SIW16" s="657"/>
      <c r="SIX16" s="657"/>
      <c r="SIY16" s="657"/>
      <c r="SIZ16" s="659"/>
      <c r="SJC16" s="657"/>
      <c r="SJD16" s="657"/>
      <c r="SJE16" s="657"/>
      <c r="SJF16" s="657"/>
      <c r="SJG16" s="657"/>
      <c r="SJH16" s="657"/>
      <c r="SJI16" s="659"/>
      <c r="SJL16" s="657"/>
      <c r="SJM16" s="657"/>
      <c r="SJN16" s="657"/>
      <c r="SJO16" s="657"/>
      <c r="SJP16" s="657"/>
      <c r="SJQ16" s="657"/>
      <c r="SJR16" s="659"/>
      <c r="SJU16" s="657"/>
      <c r="SJV16" s="657"/>
      <c r="SJW16" s="657"/>
      <c r="SJX16" s="657"/>
      <c r="SJY16" s="657"/>
      <c r="SJZ16" s="657"/>
      <c r="SKA16" s="659"/>
      <c r="SKD16" s="657"/>
      <c r="SKE16" s="657"/>
      <c r="SKF16" s="657"/>
      <c r="SKG16" s="657"/>
      <c r="SKH16" s="657"/>
      <c r="SKI16" s="657"/>
      <c r="SKJ16" s="659"/>
      <c r="SKM16" s="657"/>
      <c r="SKN16" s="657"/>
      <c r="SKO16" s="657"/>
      <c r="SKP16" s="657"/>
      <c r="SKQ16" s="657"/>
      <c r="SKR16" s="657"/>
      <c r="SKS16" s="659"/>
      <c r="SKV16" s="657"/>
      <c r="SKW16" s="657"/>
      <c r="SKX16" s="657"/>
      <c r="SKY16" s="657"/>
      <c r="SKZ16" s="657"/>
      <c r="SLA16" s="657"/>
      <c r="SLB16" s="659"/>
      <c r="SLE16" s="657"/>
      <c r="SLF16" s="657"/>
      <c r="SLG16" s="657"/>
      <c r="SLH16" s="657"/>
      <c r="SLI16" s="657"/>
      <c r="SLJ16" s="657"/>
      <c r="SLK16" s="659"/>
      <c r="SLN16" s="657"/>
      <c r="SLO16" s="657"/>
      <c r="SLP16" s="657"/>
      <c r="SLQ16" s="657"/>
      <c r="SLR16" s="657"/>
      <c r="SLS16" s="657"/>
      <c r="SLT16" s="659"/>
      <c r="SLW16" s="657"/>
      <c r="SLX16" s="657"/>
      <c r="SLY16" s="657"/>
      <c r="SLZ16" s="657"/>
      <c r="SMA16" s="657"/>
      <c r="SMB16" s="657"/>
      <c r="SMC16" s="659"/>
      <c r="SMF16" s="657"/>
      <c r="SMG16" s="657"/>
      <c r="SMH16" s="657"/>
      <c r="SMI16" s="657"/>
      <c r="SMJ16" s="657"/>
      <c r="SMK16" s="657"/>
      <c r="SML16" s="659"/>
      <c r="SMO16" s="657"/>
      <c r="SMP16" s="657"/>
      <c r="SMQ16" s="657"/>
      <c r="SMR16" s="657"/>
      <c r="SMS16" s="657"/>
      <c r="SMT16" s="657"/>
      <c r="SMU16" s="659"/>
      <c r="SMX16" s="657"/>
      <c r="SMY16" s="657"/>
      <c r="SMZ16" s="657"/>
      <c r="SNA16" s="657"/>
      <c r="SNB16" s="657"/>
      <c r="SNC16" s="657"/>
      <c r="SND16" s="659"/>
      <c r="SNG16" s="657"/>
      <c r="SNH16" s="657"/>
      <c r="SNI16" s="657"/>
      <c r="SNJ16" s="657"/>
      <c r="SNK16" s="657"/>
      <c r="SNL16" s="657"/>
      <c r="SNM16" s="659"/>
      <c r="SNP16" s="657"/>
      <c r="SNQ16" s="657"/>
      <c r="SNR16" s="657"/>
      <c r="SNS16" s="657"/>
      <c r="SNT16" s="657"/>
      <c r="SNU16" s="657"/>
      <c r="SNV16" s="659"/>
      <c r="SNY16" s="657"/>
      <c r="SNZ16" s="657"/>
      <c r="SOA16" s="657"/>
      <c r="SOB16" s="657"/>
      <c r="SOC16" s="657"/>
      <c r="SOD16" s="657"/>
      <c r="SOE16" s="659"/>
      <c r="SOH16" s="657"/>
      <c r="SOI16" s="657"/>
      <c r="SOJ16" s="657"/>
      <c r="SOK16" s="657"/>
      <c r="SOL16" s="657"/>
      <c r="SOM16" s="657"/>
      <c r="SON16" s="659"/>
      <c r="SOQ16" s="657"/>
      <c r="SOR16" s="657"/>
      <c r="SOS16" s="657"/>
      <c r="SOT16" s="657"/>
      <c r="SOU16" s="657"/>
      <c r="SOV16" s="657"/>
      <c r="SOW16" s="659"/>
      <c r="SOZ16" s="657"/>
      <c r="SPA16" s="657"/>
      <c r="SPB16" s="657"/>
      <c r="SPC16" s="657"/>
      <c r="SPD16" s="657"/>
      <c r="SPE16" s="657"/>
      <c r="SPF16" s="659"/>
      <c r="SPI16" s="657"/>
      <c r="SPJ16" s="657"/>
      <c r="SPK16" s="657"/>
      <c r="SPL16" s="657"/>
      <c r="SPM16" s="657"/>
      <c r="SPN16" s="657"/>
      <c r="SPO16" s="659"/>
      <c r="SPR16" s="657"/>
      <c r="SPS16" s="657"/>
      <c r="SPT16" s="657"/>
      <c r="SPU16" s="657"/>
      <c r="SPV16" s="657"/>
      <c r="SPW16" s="657"/>
      <c r="SPX16" s="659"/>
      <c r="SQA16" s="657"/>
      <c r="SQB16" s="657"/>
      <c r="SQC16" s="657"/>
      <c r="SQD16" s="657"/>
      <c r="SQE16" s="657"/>
      <c r="SQF16" s="657"/>
      <c r="SQG16" s="659"/>
      <c r="SQJ16" s="657"/>
      <c r="SQK16" s="657"/>
      <c r="SQL16" s="657"/>
      <c r="SQM16" s="657"/>
      <c r="SQN16" s="657"/>
      <c r="SQO16" s="657"/>
      <c r="SQP16" s="659"/>
      <c r="SQS16" s="657"/>
      <c r="SQT16" s="657"/>
      <c r="SQU16" s="657"/>
      <c r="SQV16" s="657"/>
      <c r="SQW16" s="657"/>
      <c r="SQX16" s="657"/>
      <c r="SQY16" s="659"/>
      <c r="SRB16" s="657"/>
      <c r="SRC16" s="657"/>
      <c r="SRD16" s="657"/>
      <c r="SRE16" s="657"/>
      <c r="SRF16" s="657"/>
      <c r="SRG16" s="657"/>
      <c r="SRH16" s="659"/>
      <c r="SRK16" s="657"/>
      <c r="SRL16" s="657"/>
      <c r="SRM16" s="657"/>
      <c r="SRN16" s="657"/>
      <c r="SRO16" s="657"/>
      <c r="SRP16" s="657"/>
      <c r="SRQ16" s="659"/>
      <c r="SRT16" s="657"/>
      <c r="SRU16" s="657"/>
      <c r="SRV16" s="657"/>
      <c r="SRW16" s="657"/>
      <c r="SRX16" s="657"/>
      <c r="SRY16" s="657"/>
      <c r="SRZ16" s="659"/>
      <c r="SSC16" s="657"/>
      <c r="SSD16" s="657"/>
      <c r="SSE16" s="657"/>
      <c r="SSF16" s="657"/>
      <c r="SSG16" s="657"/>
      <c r="SSH16" s="657"/>
      <c r="SSI16" s="659"/>
      <c r="SSL16" s="657"/>
      <c r="SSM16" s="657"/>
      <c r="SSN16" s="657"/>
      <c r="SSO16" s="657"/>
      <c r="SSP16" s="657"/>
      <c r="SSQ16" s="657"/>
      <c r="SSR16" s="659"/>
      <c r="SSU16" s="657"/>
      <c r="SSV16" s="657"/>
      <c r="SSW16" s="657"/>
      <c r="SSX16" s="657"/>
      <c r="SSY16" s="657"/>
      <c r="SSZ16" s="657"/>
      <c r="STA16" s="659"/>
      <c r="STD16" s="657"/>
      <c r="STE16" s="657"/>
      <c r="STF16" s="657"/>
      <c r="STG16" s="657"/>
      <c r="STH16" s="657"/>
      <c r="STI16" s="657"/>
      <c r="STJ16" s="659"/>
      <c r="STM16" s="657"/>
      <c r="STN16" s="657"/>
      <c r="STO16" s="657"/>
      <c r="STP16" s="657"/>
      <c r="STQ16" s="657"/>
      <c r="STR16" s="657"/>
      <c r="STS16" s="659"/>
      <c r="STV16" s="657"/>
      <c r="STW16" s="657"/>
      <c r="STX16" s="657"/>
      <c r="STY16" s="657"/>
      <c r="STZ16" s="657"/>
      <c r="SUA16" s="657"/>
      <c r="SUB16" s="659"/>
      <c r="SUE16" s="657"/>
      <c r="SUF16" s="657"/>
      <c r="SUG16" s="657"/>
      <c r="SUH16" s="657"/>
      <c r="SUI16" s="657"/>
      <c r="SUJ16" s="657"/>
      <c r="SUK16" s="659"/>
      <c r="SUN16" s="657"/>
      <c r="SUO16" s="657"/>
      <c r="SUP16" s="657"/>
      <c r="SUQ16" s="657"/>
      <c r="SUR16" s="657"/>
      <c r="SUS16" s="657"/>
      <c r="SUT16" s="659"/>
      <c r="SUW16" s="657"/>
      <c r="SUX16" s="657"/>
      <c r="SUY16" s="657"/>
      <c r="SUZ16" s="657"/>
      <c r="SVA16" s="657"/>
      <c r="SVB16" s="657"/>
      <c r="SVC16" s="659"/>
      <c r="SVF16" s="657"/>
      <c r="SVG16" s="657"/>
      <c r="SVH16" s="657"/>
      <c r="SVI16" s="657"/>
      <c r="SVJ16" s="657"/>
      <c r="SVK16" s="657"/>
      <c r="SVL16" s="659"/>
      <c r="SVO16" s="657"/>
      <c r="SVP16" s="657"/>
      <c r="SVQ16" s="657"/>
      <c r="SVR16" s="657"/>
      <c r="SVS16" s="657"/>
      <c r="SVT16" s="657"/>
      <c r="SVU16" s="659"/>
      <c r="SVX16" s="657"/>
      <c r="SVY16" s="657"/>
      <c r="SVZ16" s="657"/>
      <c r="SWA16" s="657"/>
      <c r="SWB16" s="657"/>
      <c r="SWC16" s="657"/>
      <c r="SWD16" s="659"/>
      <c r="SWG16" s="657"/>
      <c r="SWH16" s="657"/>
      <c r="SWI16" s="657"/>
      <c r="SWJ16" s="657"/>
      <c r="SWK16" s="657"/>
      <c r="SWL16" s="657"/>
      <c r="SWM16" s="659"/>
      <c r="SWP16" s="657"/>
      <c r="SWQ16" s="657"/>
      <c r="SWR16" s="657"/>
      <c r="SWS16" s="657"/>
      <c r="SWT16" s="657"/>
      <c r="SWU16" s="657"/>
      <c r="SWV16" s="659"/>
      <c r="SWY16" s="657"/>
      <c r="SWZ16" s="657"/>
      <c r="SXA16" s="657"/>
      <c r="SXB16" s="657"/>
      <c r="SXC16" s="657"/>
      <c r="SXD16" s="657"/>
      <c r="SXE16" s="659"/>
      <c r="SXH16" s="657"/>
      <c r="SXI16" s="657"/>
      <c r="SXJ16" s="657"/>
      <c r="SXK16" s="657"/>
      <c r="SXL16" s="657"/>
      <c r="SXM16" s="657"/>
      <c r="SXN16" s="659"/>
      <c r="SXQ16" s="657"/>
      <c r="SXR16" s="657"/>
      <c r="SXS16" s="657"/>
      <c r="SXT16" s="657"/>
      <c r="SXU16" s="657"/>
      <c r="SXV16" s="657"/>
      <c r="SXW16" s="659"/>
      <c r="SXZ16" s="657"/>
      <c r="SYA16" s="657"/>
      <c r="SYB16" s="657"/>
      <c r="SYC16" s="657"/>
      <c r="SYD16" s="657"/>
      <c r="SYE16" s="657"/>
      <c r="SYF16" s="659"/>
      <c r="SYI16" s="657"/>
      <c r="SYJ16" s="657"/>
      <c r="SYK16" s="657"/>
      <c r="SYL16" s="657"/>
      <c r="SYM16" s="657"/>
      <c r="SYN16" s="657"/>
      <c r="SYO16" s="659"/>
      <c r="SYR16" s="657"/>
      <c r="SYS16" s="657"/>
      <c r="SYT16" s="657"/>
      <c r="SYU16" s="657"/>
      <c r="SYV16" s="657"/>
      <c r="SYW16" s="657"/>
      <c r="SYX16" s="659"/>
      <c r="SZA16" s="657"/>
      <c r="SZB16" s="657"/>
      <c r="SZC16" s="657"/>
      <c r="SZD16" s="657"/>
      <c r="SZE16" s="657"/>
      <c r="SZF16" s="657"/>
      <c r="SZG16" s="659"/>
      <c r="SZJ16" s="657"/>
      <c r="SZK16" s="657"/>
      <c r="SZL16" s="657"/>
      <c r="SZM16" s="657"/>
      <c r="SZN16" s="657"/>
      <c r="SZO16" s="657"/>
      <c r="SZP16" s="659"/>
      <c r="SZS16" s="657"/>
      <c r="SZT16" s="657"/>
      <c r="SZU16" s="657"/>
      <c r="SZV16" s="657"/>
      <c r="SZW16" s="657"/>
      <c r="SZX16" s="657"/>
      <c r="SZY16" s="659"/>
      <c r="TAB16" s="657"/>
      <c r="TAC16" s="657"/>
      <c r="TAD16" s="657"/>
      <c r="TAE16" s="657"/>
      <c r="TAF16" s="657"/>
      <c r="TAG16" s="657"/>
      <c r="TAH16" s="659"/>
      <c r="TAK16" s="657"/>
      <c r="TAL16" s="657"/>
      <c r="TAM16" s="657"/>
      <c r="TAN16" s="657"/>
      <c r="TAO16" s="657"/>
      <c r="TAP16" s="657"/>
      <c r="TAQ16" s="659"/>
      <c r="TAT16" s="657"/>
      <c r="TAU16" s="657"/>
      <c r="TAV16" s="657"/>
      <c r="TAW16" s="657"/>
      <c r="TAX16" s="657"/>
      <c r="TAY16" s="657"/>
      <c r="TAZ16" s="659"/>
      <c r="TBC16" s="657"/>
      <c r="TBD16" s="657"/>
      <c r="TBE16" s="657"/>
      <c r="TBF16" s="657"/>
      <c r="TBG16" s="657"/>
      <c r="TBH16" s="657"/>
      <c r="TBI16" s="659"/>
      <c r="TBL16" s="657"/>
      <c r="TBM16" s="657"/>
      <c r="TBN16" s="657"/>
      <c r="TBO16" s="657"/>
      <c r="TBP16" s="657"/>
      <c r="TBQ16" s="657"/>
      <c r="TBR16" s="659"/>
      <c r="TBU16" s="657"/>
      <c r="TBV16" s="657"/>
      <c r="TBW16" s="657"/>
      <c r="TBX16" s="657"/>
      <c r="TBY16" s="657"/>
      <c r="TBZ16" s="657"/>
      <c r="TCA16" s="659"/>
      <c r="TCD16" s="657"/>
      <c r="TCE16" s="657"/>
      <c r="TCF16" s="657"/>
      <c r="TCG16" s="657"/>
      <c r="TCH16" s="657"/>
      <c r="TCI16" s="657"/>
      <c r="TCJ16" s="659"/>
      <c r="TCM16" s="657"/>
      <c r="TCN16" s="657"/>
      <c r="TCO16" s="657"/>
      <c r="TCP16" s="657"/>
      <c r="TCQ16" s="657"/>
      <c r="TCR16" s="657"/>
      <c r="TCS16" s="659"/>
      <c r="TCV16" s="657"/>
      <c r="TCW16" s="657"/>
      <c r="TCX16" s="657"/>
      <c r="TCY16" s="657"/>
      <c r="TCZ16" s="657"/>
      <c r="TDA16" s="657"/>
      <c r="TDB16" s="659"/>
      <c r="TDE16" s="657"/>
      <c r="TDF16" s="657"/>
      <c r="TDG16" s="657"/>
      <c r="TDH16" s="657"/>
      <c r="TDI16" s="657"/>
      <c r="TDJ16" s="657"/>
      <c r="TDK16" s="659"/>
      <c r="TDN16" s="657"/>
      <c r="TDO16" s="657"/>
      <c r="TDP16" s="657"/>
      <c r="TDQ16" s="657"/>
      <c r="TDR16" s="657"/>
      <c r="TDS16" s="657"/>
      <c r="TDT16" s="659"/>
      <c r="TDW16" s="657"/>
      <c r="TDX16" s="657"/>
      <c r="TDY16" s="657"/>
      <c r="TDZ16" s="657"/>
      <c r="TEA16" s="657"/>
      <c r="TEB16" s="657"/>
      <c r="TEC16" s="659"/>
      <c r="TEF16" s="657"/>
      <c r="TEG16" s="657"/>
      <c r="TEH16" s="657"/>
      <c r="TEI16" s="657"/>
      <c r="TEJ16" s="657"/>
      <c r="TEK16" s="657"/>
      <c r="TEL16" s="659"/>
      <c r="TEO16" s="657"/>
      <c r="TEP16" s="657"/>
      <c r="TEQ16" s="657"/>
      <c r="TER16" s="657"/>
      <c r="TES16" s="657"/>
      <c r="TET16" s="657"/>
      <c r="TEU16" s="659"/>
      <c r="TEX16" s="657"/>
      <c r="TEY16" s="657"/>
      <c r="TEZ16" s="657"/>
      <c r="TFA16" s="657"/>
      <c r="TFB16" s="657"/>
      <c r="TFC16" s="657"/>
      <c r="TFD16" s="659"/>
      <c r="TFG16" s="657"/>
      <c r="TFH16" s="657"/>
      <c r="TFI16" s="657"/>
      <c r="TFJ16" s="657"/>
      <c r="TFK16" s="657"/>
      <c r="TFL16" s="657"/>
      <c r="TFM16" s="659"/>
      <c r="TFP16" s="657"/>
      <c r="TFQ16" s="657"/>
      <c r="TFR16" s="657"/>
      <c r="TFS16" s="657"/>
      <c r="TFT16" s="657"/>
      <c r="TFU16" s="657"/>
      <c r="TFV16" s="659"/>
      <c r="TFY16" s="657"/>
      <c r="TFZ16" s="657"/>
      <c r="TGA16" s="657"/>
      <c r="TGB16" s="657"/>
      <c r="TGC16" s="657"/>
      <c r="TGD16" s="657"/>
      <c r="TGE16" s="659"/>
      <c r="TGH16" s="657"/>
      <c r="TGI16" s="657"/>
      <c r="TGJ16" s="657"/>
      <c r="TGK16" s="657"/>
      <c r="TGL16" s="657"/>
      <c r="TGM16" s="657"/>
      <c r="TGN16" s="659"/>
      <c r="TGQ16" s="657"/>
      <c r="TGR16" s="657"/>
      <c r="TGS16" s="657"/>
      <c r="TGT16" s="657"/>
      <c r="TGU16" s="657"/>
      <c r="TGV16" s="657"/>
      <c r="TGW16" s="659"/>
      <c r="TGZ16" s="657"/>
      <c r="THA16" s="657"/>
      <c r="THB16" s="657"/>
      <c r="THC16" s="657"/>
      <c r="THD16" s="657"/>
      <c r="THE16" s="657"/>
      <c r="THF16" s="659"/>
      <c r="THI16" s="657"/>
      <c r="THJ16" s="657"/>
      <c r="THK16" s="657"/>
      <c r="THL16" s="657"/>
      <c r="THM16" s="657"/>
      <c r="THN16" s="657"/>
      <c r="THO16" s="659"/>
      <c r="THR16" s="657"/>
      <c r="THS16" s="657"/>
      <c r="THT16" s="657"/>
      <c r="THU16" s="657"/>
      <c r="THV16" s="657"/>
      <c r="THW16" s="657"/>
      <c r="THX16" s="659"/>
      <c r="TIA16" s="657"/>
      <c r="TIB16" s="657"/>
      <c r="TIC16" s="657"/>
      <c r="TID16" s="657"/>
      <c r="TIE16" s="657"/>
      <c r="TIF16" s="657"/>
      <c r="TIG16" s="659"/>
      <c r="TIJ16" s="657"/>
      <c r="TIK16" s="657"/>
      <c r="TIL16" s="657"/>
      <c r="TIM16" s="657"/>
      <c r="TIN16" s="657"/>
      <c r="TIO16" s="657"/>
      <c r="TIP16" s="659"/>
      <c r="TIS16" s="657"/>
      <c r="TIT16" s="657"/>
      <c r="TIU16" s="657"/>
      <c r="TIV16" s="657"/>
      <c r="TIW16" s="657"/>
      <c r="TIX16" s="657"/>
      <c r="TIY16" s="659"/>
      <c r="TJB16" s="657"/>
      <c r="TJC16" s="657"/>
      <c r="TJD16" s="657"/>
      <c r="TJE16" s="657"/>
      <c r="TJF16" s="657"/>
      <c r="TJG16" s="657"/>
      <c r="TJH16" s="659"/>
      <c r="TJK16" s="657"/>
      <c r="TJL16" s="657"/>
      <c r="TJM16" s="657"/>
      <c r="TJN16" s="657"/>
      <c r="TJO16" s="657"/>
      <c r="TJP16" s="657"/>
      <c r="TJQ16" s="659"/>
      <c r="TJT16" s="657"/>
      <c r="TJU16" s="657"/>
      <c r="TJV16" s="657"/>
      <c r="TJW16" s="657"/>
      <c r="TJX16" s="657"/>
      <c r="TJY16" s="657"/>
      <c r="TJZ16" s="659"/>
      <c r="TKC16" s="657"/>
      <c r="TKD16" s="657"/>
      <c r="TKE16" s="657"/>
      <c r="TKF16" s="657"/>
      <c r="TKG16" s="657"/>
      <c r="TKH16" s="657"/>
      <c r="TKI16" s="659"/>
      <c r="TKL16" s="657"/>
      <c r="TKM16" s="657"/>
      <c r="TKN16" s="657"/>
      <c r="TKO16" s="657"/>
      <c r="TKP16" s="657"/>
      <c r="TKQ16" s="657"/>
      <c r="TKR16" s="659"/>
      <c r="TKU16" s="657"/>
      <c r="TKV16" s="657"/>
      <c r="TKW16" s="657"/>
      <c r="TKX16" s="657"/>
      <c r="TKY16" s="657"/>
      <c r="TKZ16" s="657"/>
      <c r="TLA16" s="659"/>
      <c r="TLD16" s="657"/>
      <c r="TLE16" s="657"/>
      <c r="TLF16" s="657"/>
      <c r="TLG16" s="657"/>
      <c r="TLH16" s="657"/>
      <c r="TLI16" s="657"/>
      <c r="TLJ16" s="659"/>
      <c r="TLM16" s="657"/>
      <c r="TLN16" s="657"/>
      <c r="TLO16" s="657"/>
      <c r="TLP16" s="657"/>
      <c r="TLQ16" s="657"/>
      <c r="TLR16" s="657"/>
      <c r="TLS16" s="659"/>
      <c r="TLV16" s="657"/>
      <c r="TLW16" s="657"/>
      <c r="TLX16" s="657"/>
      <c r="TLY16" s="657"/>
      <c r="TLZ16" s="657"/>
      <c r="TMA16" s="657"/>
      <c r="TMB16" s="659"/>
      <c r="TME16" s="657"/>
      <c r="TMF16" s="657"/>
      <c r="TMG16" s="657"/>
      <c r="TMH16" s="657"/>
      <c r="TMI16" s="657"/>
      <c r="TMJ16" s="657"/>
      <c r="TMK16" s="659"/>
      <c r="TMN16" s="657"/>
      <c r="TMO16" s="657"/>
      <c r="TMP16" s="657"/>
      <c r="TMQ16" s="657"/>
      <c r="TMR16" s="657"/>
      <c r="TMS16" s="657"/>
      <c r="TMT16" s="659"/>
      <c r="TMW16" s="657"/>
      <c r="TMX16" s="657"/>
      <c r="TMY16" s="657"/>
      <c r="TMZ16" s="657"/>
      <c r="TNA16" s="657"/>
      <c r="TNB16" s="657"/>
      <c r="TNC16" s="659"/>
      <c r="TNF16" s="657"/>
      <c r="TNG16" s="657"/>
      <c r="TNH16" s="657"/>
      <c r="TNI16" s="657"/>
      <c r="TNJ16" s="657"/>
      <c r="TNK16" s="657"/>
      <c r="TNL16" s="659"/>
      <c r="TNO16" s="657"/>
      <c r="TNP16" s="657"/>
      <c r="TNQ16" s="657"/>
      <c r="TNR16" s="657"/>
      <c r="TNS16" s="657"/>
      <c r="TNT16" s="657"/>
      <c r="TNU16" s="659"/>
      <c r="TNX16" s="657"/>
      <c r="TNY16" s="657"/>
      <c r="TNZ16" s="657"/>
      <c r="TOA16" s="657"/>
      <c r="TOB16" s="657"/>
      <c r="TOC16" s="657"/>
      <c r="TOD16" s="659"/>
      <c r="TOG16" s="657"/>
      <c r="TOH16" s="657"/>
      <c r="TOI16" s="657"/>
      <c r="TOJ16" s="657"/>
      <c r="TOK16" s="657"/>
      <c r="TOL16" s="657"/>
      <c r="TOM16" s="659"/>
      <c r="TOP16" s="657"/>
      <c r="TOQ16" s="657"/>
      <c r="TOR16" s="657"/>
      <c r="TOS16" s="657"/>
      <c r="TOT16" s="657"/>
      <c r="TOU16" s="657"/>
      <c r="TOV16" s="659"/>
      <c r="TOY16" s="657"/>
      <c r="TOZ16" s="657"/>
      <c r="TPA16" s="657"/>
      <c r="TPB16" s="657"/>
      <c r="TPC16" s="657"/>
      <c r="TPD16" s="657"/>
      <c r="TPE16" s="659"/>
      <c r="TPH16" s="657"/>
      <c r="TPI16" s="657"/>
      <c r="TPJ16" s="657"/>
      <c r="TPK16" s="657"/>
      <c r="TPL16" s="657"/>
      <c r="TPM16" s="657"/>
      <c r="TPN16" s="659"/>
      <c r="TPQ16" s="657"/>
      <c r="TPR16" s="657"/>
      <c r="TPS16" s="657"/>
      <c r="TPT16" s="657"/>
      <c r="TPU16" s="657"/>
      <c r="TPV16" s="657"/>
      <c r="TPW16" s="659"/>
      <c r="TPZ16" s="657"/>
      <c r="TQA16" s="657"/>
      <c r="TQB16" s="657"/>
      <c r="TQC16" s="657"/>
      <c r="TQD16" s="657"/>
      <c r="TQE16" s="657"/>
      <c r="TQF16" s="659"/>
      <c r="TQI16" s="657"/>
      <c r="TQJ16" s="657"/>
      <c r="TQK16" s="657"/>
      <c r="TQL16" s="657"/>
      <c r="TQM16" s="657"/>
      <c r="TQN16" s="657"/>
      <c r="TQO16" s="659"/>
      <c r="TQR16" s="657"/>
      <c r="TQS16" s="657"/>
      <c r="TQT16" s="657"/>
      <c r="TQU16" s="657"/>
      <c r="TQV16" s="657"/>
      <c r="TQW16" s="657"/>
      <c r="TQX16" s="659"/>
      <c r="TRA16" s="657"/>
      <c r="TRB16" s="657"/>
      <c r="TRC16" s="657"/>
      <c r="TRD16" s="657"/>
      <c r="TRE16" s="657"/>
      <c r="TRF16" s="657"/>
      <c r="TRG16" s="659"/>
      <c r="TRJ16" s="657"/>
      <c r="TRK16" s="657"/>
      <c r="TRL16" s="657"/>
      <c r="TRM16" s="657"/>
      <c r="TRN16" s="657"/>
      <c r="TRO16" s="657"/>
      <c r="TRP16" s="659"/>
      <c r="TRS16" s="657"/>
      <c r="TRT16" s="657"/>
      <c r="TRU16" s="657"/>
      <c r="TRV16" s="657"/>
      <c r="TRW16" s="657"/>
      <c r="TRX16" s="657"/>
      <c r="TRY16" s="659"/>
      <c r="TSB16" s="657"/>
      <c r="TSC16" s="657"/>
      <c r="TSD16" s="657"/>
      <c r="TSE16" s="657"/>
      <c r="TSF16" s="657"/>
      <c r="TSG16" s="657"/>
      <c r="TSH16" s="659"/>
      <c r="TSK16" s="657"/>
      <c r="TSL16" s="657"/>
      <c r="TSM16" s="657"/>
      <c r="TSN16" s="657"/>
      <c r="TSO16" s="657"/>
      <c r="TSP16" s="657"/>
      <c r="TSQ16" s="659"/>
      <c r="TST16" s="657"/>
      <c r="TSU16" s="657"/>
      <c r="TSV16" s="657"/>
      <c r="TSW16" s="657"/>
      <c r="TSX16" s="657"/>
      <c r="TSY16" s="657"/>
      <c r="TSZ16" s="659"/>
      <c r="TTC16" s="657"/>
      <c r="TTD16" s="657"/>
      <c r="TTE16" s="657"/>
      <c r="TTF16" s="657"/>
      <c r="TTG16" s="657"/>
      <c r="TTH16" s="657"/>
      <c r="TTI16" s="659"/>
      <c r="TTL16" s="657"/>
      <c r="TTM16" s="657"/>
      <c r="TTN16" s="657"/>
      <c r="TTO16" s="657"/>
      <c r="TTP16" s="657"/>
      <c r="TTQ16" s="657"/>
      <c r="TTR16" s="659"/>
      <c r="TTU16" s="657"/>
      <c r="TTV16" s="657"/>
      <c r="TTW16" s="657"/>
      <c r="TTX16" s="657"/>
      <c r="TTY16" s="657"/>
      <c r="TTZ16" s="657"/>
      <c r="TUA16" s="659"/>
      <c r="TUD16" s="657"/>
      <c r="TUE16" s="657"/>
      <c r="TUF16" s="657"/>
      <c r="TUG16" s="657"/>
      <c r="TUH16" s="657"/>
      <c r="TUI16" s="657"/>
      <c r="TUJ16" s="659"/>
      <c r="TUM16" s="657"/>
      <c r="TUN16" s="657"/>
      <c r="TUO16" s="657"/>
      <c r="TUP16" s="657"/>
      <c r="TUQ16" s="657"/>
      <c r="TUR16" s="657"/>
      <c r="TUS16" s="659"/>
      <c r="TUV16" s="657"/>
      <c r="TUW16" s="657"/>
      <c r="TUX16" s="657"/>
      <c r="TUY16" s="657"/>
      <c r="TUZ16" s="657"/>
      <c r="TVA16" s="657"/>
      <c r="TVB16" s="659"/>
      <c r="TVE16" s="657"/>
      <c r="TVF16" s="657"/>
      <c r="TVG16" s="657"/>
      <c r="TVH16" s="657"/>
      <c r="TVI16" s="657"/>
      <c r="TVJ16" s="657"/>
      <c r="TVK16" s="659"/>
      <c r="TVN16" s="657"/>
      <c r="TVO16" s="657"/>
      <c r="TVP16" s="657"/>
      <c r="TVQ16" s="657"/>
      <c r="TVR16" s="657"/>
      <c r="TVS16" s="657"/>
      <c r="TVT16" s="659"/>
      <c r="TVW16" s="657"/>
      <c r="TVX16" s="657"/>
      <c r="TVY16" s="657"/>
      <c r="TVZ16" s="657"/>
      <c r="TWA16" s="657"/>
      <c r="TWB16" s="657"/>
      <c r="TWC16" s="659"/>
      <c r="TWF16" s="657"/>
      <c r="TWG16" s="657"/>
      <c r="TWH16" s="657"/>
      <c r="TWI16" s="657"/>
      <c r="TWJ16" s="657"/>
      <c r="TWK16" s="657"/>
      <c r="TWL16" s="659"/>
      <c r="TWO16" s="657"/>
      <c r="TWP16" s="657"/>
      <c r="TWQ16" s="657"/>
      <c r="TWR16" s="657"/>
      <c r="TWS16" s="657"/>
      <c r="TWT16" s="657"/>
      <c r="TWU16" s="659"/>
      <c r="TWX16" s="657"/>
      <c r="TWY16" s="657"/>
      <c r="TWZ16" s="657"/>
      <c r="TXA16" s="657"/>
      <c r="TXB16" s="657"/>
      <c r="TXC16" s="657"/>
      <c r="TXD16" s="659"/>
      <c r="TXG16" s="657"/>
      <c r="TXH16" s="657"/>
      <c r="TXI16" s="657"/>
      <c r="TXJ16" s="657"/>
      <c r="TXK16" s="657"/>
      <c r="TXL16" s="657"/>
      <c r="TXM16" s="659"/>
      <c r="TXP16" s="657"/>
      <c r="TXQ16" s="657"/>
      <c r="TXR16" s="657"/>
      <c r="TXS16" s="657"/>
      <c r="TXT16" s="657"/>
      <c r="TXU16" s="657"/>
      <c r="TXV16" s="659"/>
      <c r="TXY16" s="657"/>
      <c r="TXZ16" s="657"/>
      <c r="TYA16" s="657"/>
      <c r="TYB16" s="657"/>
      <c r="TYC16" s="657"/>
      <c r="TYD16" s="657"/>
      <c r="TYE16" s="659"/>
      <c r="TYH16" s="657"/>
      <c r="TYI16" s="657"/>
      <c r="TYJ16" s="657"/>
      <c r="TYK16" s="657"/>
      <c r="TYL16" s="657"/>
      <c r="TYM16" s="657"/>
      <c r="TYN16" s="659"/>
      <c r="TYQ16" s="657"/>
      <c r="TYR16" s="657"/>
      <c r="TYS16" s="657"/>
      <c r="TYT16" s="657"/>
      <c r="TYU16" s="657"/>
      <c r="TYV16" s="657"/>
      <c r="TYW16" s="659"/>
      <c r="TYZ16" s="657"/>
      <c r="TZA16" s="657"/>
      <c r="TZB16" s="657"/>
      <c r="TZC16" s="657"/>
      <c r="TZD16" s="657"/>
      <c r="TZE16" s="657"/>
      <c r="TZF16" s="659"/>
      <c r="TZI16" s="657"/>
      <c r="TZJ16" s="657"/>
      <c r="TZK16" s="657"/>
      <c r="TZL16" s="657"/>
      <c r="TZM16" s="657"/>
      <c r="TZN16" s="657"/>
      <c r="TZO16" s="659"/>
      <c r="TZR16" s="657"/>
      <c r="TZS16" s="657"/>
      <c r="TZT16" s="657"/>
      <c r="TZU16" s="657"/>
      <c r="TZV16" s="657"/>
      <c r="TZW16" s="657"/>
      <c r="TZX16" s="659"/>
      <c r="UAA16" s="657"/>
      <c r="UAB16" s="657"/>
      <c r="UAC16" s="657"/>
      <c r="UAD16" s="657"/>
      <c r="UAE16" s="657"/>
      <c r="UAF16" s="657"/>
      <c r="UAG16" s="659"/>
      <c r="UAJ16" s="657"/>
      <c r="UAK16" s="657"/>
      <c r="UAL16" s="657"/>
      <c r="UAM16" s="657"/>
      <c r="UAN16" s="657"/>
      <c r="UAO16" s="657"/>
      <c r="UAP16" s="659"/>
      <c r="UAS16" s="657"/>
      <c r="UAT16" s="657"/>
      <c r="UAU16" s="657"/>
      <c r="UAV16" s="657"/>
      <c r="UAW16" s="657"/>
      <c r="UAX16" s="657"/>
      <c r="UAY16" s="659"/>
      <c r="UBB16" s="657"/>
      <c r="UBC16" s="657"/>
      <c r="UBD16" s="657"/>
      <c r="UBE16" s="657"/>
      <c r="UBF16" s="657"/>
      <c r="UBG16" s="657"/>
      <c r="UBH16" s="659"/>
      <c r="UBK16" s="657"/>
      <c r="UBL16" s="657"/>
      <c r="UBM16" s="657"/>
      <c r="UBN16" s="657"/>
      <c r="UBO16" s="657"/>
      <c r="UBP16" s="657"/>
      <c r="UBQ16" s="659"/>
      <c r="UBT16" s="657"/>
      <c r="UBU16" s="657"/>
      <c r="UBV16" s="657"/>
      <c r="UBW16" s="657"/>
      <c r="UBX16" s="657"/>
      <c r="UBY16" s="657"/>
      <c r="UBZ16" s="659"/>
      <c r="UCC16" s="657"/>
      <c r="UCD16" s="657"/>
      <c r="UCE16" s="657"/>
      <c r="UCF16" s="657"/>
      <c r="UCG16" s="657"/>
      <c r="UCH16" s="657"/>
      <c r="UCI16" s="659"/>
      <c r="UCL16" s="657"/>
      <c r="UCM16" s="657"/>
      <c r="UCN16" s="657"/>
      <c r="UCO16" s="657"/>
      <c r="UCP16" s="657"/>
      <c r="UCQ16" s="657"/>
      <c r="UCR16" s="659"/>
      <c r="UCU16" s="657"/>
      <c r="UCV16" s="657"/>
      <c r="UCW16" s="657"/>
      <c r="UCX16" s="657"/>
      <c r="UCY16" s="657"/>
      <c r="UCZ16" s="657"/>
      <c r="UDA16" s="659"/>
      <c r="UDD16" s="657"/>
      <c r="UDE16" s="657"/>
      <c r="UDF16" s="657"/>
      <c r="UDG16" s="657"/>
      <c r="UDH16" s="657"/>
      <c r="UDI16" s="657"/>
      <c r="UDJ16" s="659"/>
      <c r="UDM16" s="657"/>
      <c r="UDN16" s="657"/>
      <c r="UDO16" s="657"/>
      <c r="UDP16" s="657"/>
      <c r="UDQ16" s="657"/>
      <c r="UDR16" s="657"/>
      <c r="UDS16" s="659"/>
      <c r="UDV16" s="657"/>
      <c r="UDW16" s="657"/>
      <c r="UDX16" s="657"/>
      <c r="UDY16" s="657"/>
      <c r="UDZ16" s="657"/>
      <c r="UEA16" s="657"/>
      <c r="UEB16" s="659"/>
      <c r="UEE16" s="657"/>
      <c r="UEF16" s="657"/>
      <c r="UEG16" s="657"/>
      <c r="UEH16" s="657"/>
      <c r="UEI16" s="657"/>
      <c r="UEJ16" s="657"/>
      <c r="UEK16" s="659"/>
      <c r="UEN16" s="657"/>
      <c r="UEO16" s="657"/>
      <c r="UEP16" s="657"/>
      <c r="UEQ16" s="657"/>
      <c r="UER16" s="657"/>
      <c r="UES16" s="657"/>
      <c r="UET16" s="659"/>
      <c r="UEW16" s="657"/>
      <c r="UEX16" s="657"/>
      <c r="UEY16" s="657"/>
      <c r="UEZ16" s="657"/>
      <c r="UFA16" s="657"/>
      <c r="UFB16" s="657"/>
      <c r="UFC16" s="659"/>
      <c r="UFF16" s="657"/>
      <c r="UFG16" s="657"/>
      <c r="UFH16" s="657"/>
      <c r="UFI16" s="657"/>
      <c r="UFJ16" s="657"/>
      <c r="UFK16" s="657"/>
      <c r="UFL16" s="659"/>
      <c r="UFO16" s="657"/>
      <c r="UFP16" s="657"/>
      <c r="UFQ16" s="657"/>
      <c r="UFR16" s="657"/>
      <c r="UFS16" s="657"/>
      <c r="UFT16" s="657"/>
      <c r="UFU16" s="659"/>
      <c r="UFX16" s="657"/>
      <c r="UFY16" s="657"/>
      <c r="UFZ16" s="657"/>
      <c r="UGA16" s="657"/>
      <c r="UGB16" s="657"/>
      <c r="UGC16" s="657"/>
      <c r="UGD16" s="659"/>
      <c r="UGG16" s="657"/>
      <c r="UGH16" s="657"/>
      <c r="UGI16" s="657"/>
      <c r="UGJ16" s="657"/>
      <c r="UGK16" s="657"/>
      <c r="UGL16" s="657"/>
      <c r="UGM16" s="659"/>
      <c r="UGP16" s="657"/>
      <c r="UGQ16" s="657"/>
      <c r="UGR16" s="657"/>
      <c r="UGS16" s="657"/>
      <c r="UGT16" s="657"/>
      <c r="UGU16" s="657"/>
      <c r="UGV16" s="659"/>
      <c r="UGY16" s="657"/>
      <c r="UGZ16" s="657"/>
      <c r="UHA16" s="657"/>
      <c r="UHB16" s="657"/>
      <c r="UHC16" s="657"/>
      <c r="UHD16" s="657"/>
      <c r="UHE16" s="659"/>
      <c r="UHH16" s="657"/>
      <c r="UHI16" s="657"/>
      <c r="UHJ16" s="657"/>
      <c r="UHK16" s="657"/>
      <c r="UHL16" s="657"/>
      <c r="UHM16" s="657"/>
      <c r="UHN16" s="659"/>
      <c r="UHQ16" s="657"/>
      <c r="UHR16" s="657"/>
      <c r="UHS16" s="657"/>
      <c r="UHT16" s="657"/>
      <c r="UHU16" s="657"/>
      <c r="UHV16" s="657"/>
      <c r="UHW16" s="659"/>
      <c r="UHZ16" s="657"/>
      <c r="UIA16" s="657"/>
      <c r="UIB16" s="657"/>
      <c r="UIC16" s="657"/>
      <c r="UID16" s="657"/>
      <c r="UIE16" s="657"/>
      <c r="UIF16" s="659"/>
      <c r="UII16" s="657"/>
      <c r="UIJ16" s="657"/>
      <c r="UIK16" s="657"/>
      <c r="UIL16" s="657"/>
      <c r="UIM16" s="657"/>
      <c r="UIN16" s="657"/>
      <c r="UIO16" s="659"/>
      <c r="UIR16" s="657"/>
      <c r="UIS16" s="657"/>
      <c r="UIT16" s="657"/>
      <c r="UIU16" s="657"/>
      <c r="UIV16" s="657"/>
      <c r="UIW16" s="657"/>
      <c r="UIX16" s="659"/>
      <c r="UJA16" s="657"/>
      <c r="UJB16" s="657"/>
      <c r="UJC16" s="657"/>
      <c r="UJD16" s="657"/>
      <c r="UJE16" s="657"/>
      <c r="UJF16" s="657"/>
      <c r="UJG16" s="659"/>
      <c r="UJJ16" s="657"/>
      <c r="UJK16" s="657"/>
      <c r="UJL16" s="657"/>
      <c r="UJM16" s="657"/>
      <c r="UJN16" s="657"/>
      <c r="UJO16" s="657"/>
      <c r="UJP16" s="659"/>
      <c r="UJS16" s="657"/>
      <c r="UJT16" s="657"/>
      <c r="UJU16" s="657"/>
      <c r="UJV16" s="657"/>
      <c r="UJW16" s="657"/>
      <c r="UJX16" s="657"/>
      <c r="UJY16" s="659"/>
      <c r="UKB16" s="657"/>
      <c r="UKC16" s="657"/>
      <c r="UKD16" s="657"/>
      <c r="UKE16" s="657"/>
      <c r="UKF16" s="657"/>
      <c r="UKG16" s="657"/>
      <c r="UKH16" s="659"/>
      <c r="UKK16" s="657"/>
      <c r="UKL16" s="657"/>
      <c r="UKM16" s="657"/>
      <c r="UKN16" s="657"/>
      <c r="UKO16" s="657"/>
      <c r="UKP16" s="657"/>
      <c r="UKQ16" s="659"/>
      <c r="UKT16" s="657"/>
      <c r="UKU16" s="657"/>
      <c r="UKV16" s="657"/>
      <c r="UKW16" s="657"/>
      <c r="UKX16" s="657"/>
      <c r="UKY16" s="657"/>
      <c r="UKZ16" s="659"/>
      <c r="ULC16" s="657"/>
      <c r="ULD16" s="657"/>
      <c r="ULE16" s="657"/>
      <c r="ULF16" s="657"/>
      <c r="ULG16" s="657"/>
      <c r="ULH16" s="657"/>
      <c r="ULI16" s="659"/>
      <c r="ULL16" s="657"/>
      <c r="ULM16" s="657"/>
      <c r="ULN16" s="657"/>
      <c r="ULO16" s="657"/>
      <c r="ULP16" s="657"/>
      <c r="ULQ16" s="657"/>
      <c r="ULR16" s="659"/>
      <c r="ULU16" s="657"/>
      <c r="ULV16" s="657"/>
      <c r="ULW16" s="657"/>
      <c r="ULX16" s="657"/>
      <c r="ULY16" s="657"/>
      <c r="ULZ16" s="657"/>
      <c r="UMA16" s="659"/>
      <c r="UMD16" s="657"/>
      <c r="UME16" s="657"/>
      <c r="UMF16" s="657"/>
      <c r="UMG16" s="657"/>
      <c r="UMH16" s="657"/>
      <c r="UMI16" s="657"/>
      <c r="UMJ16" s="659"/>
      <c r="UMM16" s="657"/>
      <c r="UMN16" s="657"/>
      <c r="UMO16" s="657"/>
      <c r="UMP16" s="657"/>
      <c r="UMQ16" s="657"/>
      <c r="UMR16" s="657"/>
      <c r="UMS16" s="659"/>
      <c r="UMV16" s="657"/>
      <c r="UMW16" s="657"/>
      <c r="UMX16" s="657"/>
      <c r="UMY16" s="657"/>
      <c r="UMZ16" s="657"/>
      <c r="UNA16" s="657"/>
      <c r="UNB16" s="659"/>
      <c r="UNE16" s="657"/>
      <c r="UNF16" s="657"/>
      <c r="UNG16" s="657"/>
      <c r="UNH16" s="657"/>
      <c r="UNI16" s="657"/>
      <c r="UNJ16" s="657"/>
      <c r="UNK16" s="659"/>
      <c r="UNN16" s="657"/>
      <c r="UNO16" s="657"/>
      <c r="UNP16" s="657"/>
      <c r="UNQ16" s="657"/>
      <c r="UNR16" s="657"/>
      <c r="UNS16" s="657"/>
      <c r="UNT16" s="659"/>
      <c r="UNW16" s="657"/>
      <c r="UNX16" s="657"/>
      <c r="UNY16" s="657"/>
      <c r="UNZ16" s="657"/>
      <c r="UOA16" s="657"/>
      <c r="UOB16" s="657"/>
      <c r="UOC16" s="659"/>
      <c r="UOF16" s="657"/>
      <c r="UOG16" s="657"/>
      <c r="UOH16" s="657"/>
      <c r="UOI16" s="657"/>
      <c r="UOJ16" s="657"/>
      <c r="UOK16" s="657"/>
      <c r="UOL16" s="659"/>
      <c r="UOO16" s="657"/>
      <c r="UOP16" s="657"/>
      <c r="UOQ16" s="657"/>
      <c r="UOR16" s="657"/>
      <c r="UOS16" s="657"/>
      <c r="UOT16" s="657"/>
      <c r="UOU16" s="659"/>
      <c r="UOX16" s="657"/>
      <c r="UOY16" s="657"/>
      <c r="UOZ16" s="657"/>
      <c r="UPA16" s="657"/>
      <c r="UPB16" s="657"/>
      <c r="UPC16" s="657"/>
      <c r="UPD16" s="659"/>
      <c r="UPG16" s="657"/>
      <c r="UPH16" s="657"/>
      <c r="UPI16" s="657"/>
      <c r="UPJ16" s="657"/>
      <c r="UPK16" s="657"/>
      <c r="UPL16" s="657"/>
      <c r="UPM16" s="659"/>
      <c r="UPP16" s="657"/>
      <c r="UPQ16" s="657"/>
      <c r="UPR16" s="657"/>
      <c r="UPS16" s="657"/>
      <c r="UPT16" s="657"/>
      <c r="UPU16" s="657"/>
      <c r="UPV16" s="659"/>
      <c r="UPY16" s="657"/>
      <c r="UPZ16" s="657"/>
      <c r="UQA16" s="657"/>
      <c r="UQB16" s="657"/>
      <c r="UQC16" s="657"/>
      <c r="UQD16" s="657"/>
      <c r="UQE16" s="659"/>
      <c r="UQH16" s="657"/>
      <c r="UQI16" s="657"/>
      <c r="UQJ16" s="657"/>
      <c r="UQK16" s="657"/>
      <c r="UQL16" s="657"/>
      <c r="UQM16" s="657"/>
      <c r="UQN16" s="659"/>
      <c r="UQQ16" s="657"/>
      <c r="UQR16" s="657"/>
      <c r="UQS16" s="657"/>
      <c r="UQT16" s="657"/>
      <c r="UQU16" s="657"/>
      <c r="UQV16" s="657"/>
      <c r="UQW16" s="659"/>
      <c r="UQZ16" s="657"/>
      <c r="URA16" s="657"/>
      <c r="URB16" s="657"/>
      <c r="URC16" s="657"/>
      <c r="URD16" s="657"/>
      <c r="URE16" s="657"/>
      <c r="URF16" s="659"/>
      <c r="URI16" s="657"/>
      <c r="URJ16" s="657"/>
      <c r="URK16" s="657"/>
      <c r="URL16" s="657"/>
      <c r="URM16" s="657"/>
      <c r="URN16" s="657"/>
      <c r="URO16" s="659"/>
      <c r="URR16" s="657"/>
      <c r="URS16" s="657"/>
      <c r="URT16" s="657"/>
      <c r="URU16" s="657"/>
      <c r="URV16" s="657"/>
      <c r="URW16" s="657"/>
      <c r="URX16" s="659"/>
      <c r="USA16" s="657"/>
      <c r="USB16" s="657"/>
      <c r="USC16" s="657"/>
      <c r="USD16" s="657"/>
      <c r="USE16" s="657"/>
      <c r="USF16" s="657"/>
      <c r="USG16" s="659"/>
      <c r="USJ16" s="657"/>
      <c r="USK16" s="657"/>
      <c r="USL16" s="657"/>
      <c r="USM16" s="657"/>
      <c r="USN16" s="657"/>
      <c r="USO16" s="657"/>
      <c r="USP16" s="659"/>
      <c r="USS16" s="657"/>
      <c r="UST16" s="657"/>
      <c r="USU16" s="657"/>
      <c r="USV16" s="657"/>
      <c r="USW16" s="657"/>
      <c r="USX16" s="657"/>
      <c r="USY16" s="659"/>
      <c r="UTB16" s="657"/>
      <c r="UTC16" s="657"/>
      <c r="UTD16" s="657"/>
      <c r="UTE16" s="657"/>
      <c r="UTF16" s="657"/>
      <c r="UTG16" s="657"/>
      <c r="UTH16" s="659"/>
      <c r="UTK16" s="657"/>
      <c r="UTL16" s="657"/>
      <c r="UTM16" s="657"/>
      <c r="UTN16" s="657"/>
      <c r="UTO16" s="657"/>
      <c r="UTP16" s="657"/>
      <c r="UTQ16" s="659"/>
      <c r="UTT16" s="657"/>
      <c r="UTU16" s="657"/>
      <c r="UTV16" s="657"/>
      <c r="UTW16" s="657"/>
      <c r="UTX16" s="657"/>
      <c r="UTY16" s="657"/>
      <c r="UTZ16" s="659"/>
      <c r="UUC16" s="657"/>
      <c r="UUD16" s="657"/>
      <c r="UUE16" s="657"/>
      <c r="UUF16" s="657"/>
      <c r="UUG16" s="657"/>
      <c r="UUH16" s="657"/>
      <c r="UUI16" s="659"/>
      <c r="UUL16" s="657"/>
      <c r="UUM16" s="657"/>
      <c r="UUN16" s="657"/>
      <c r="UUO16" s="657"/>
      <c r="UUP16" s="657"/>
      <c r="UUQ16" s="657"/>
      <c r="UUR16" s="659"/>
      <c r="UUU16" s="657"/>
      <c r="UUV16" s="657"/>
      <c r="UUW16" s="657"/>
      <c r="UUX16" s="657"/>
      <c r="UUY16" s="657"/>
      <c r="UUZ16" s="657"/>
      <c r="UVA16" s="659"/>
      <c r="UVD16" s="657"/>
      <c r="UVE16" s="657"/>
      <c r="UVF16" s="657"/>
      <c r="UVG16" s="657"/>
      <c r="UVH16" s="657"/>
      <c r="UVI16" s="657"/>
      <c r="UVJ16" s="659"/>
      <c r="UVM16" s="657"/>
      <c r="UVN16" s="657"/>
      <c r="UVO16" s="657"/>
      <c r="UVP16" s="657"/>
      <c r="UVQ16" s="657"/>
      <c r="UVR16" s="657"/>
      <c r="UVS16" s="659"/>
      <c r="UVV16" s="657"/>
      <c r="UVW16" s="657"/>
      <c r="UVX16" s="657"/>
      <c r="UVY16" s="657"/>
      <c r="UVZ16" s="657"/>
      <c r="UWA16" s="657"/>
      <c r="UWB16" s="659"/>
      <c r="UWE16" s="657"/>
      <c r="UWF16" s="657"/>
      <c r="UWG16" s="657"/>
      <c r="UWH16" s="657"/>
      <c r="UWI16" s="657"/>
      <c r="UWJ16" s="657"/>
      <c r="UWK16" s="659"/>
      <c r="UWN16" s="657"/>
      <c r="UWO16" s="657"/>
      <c r="UWP16" s="657"/>
      <c r="UWQ16" s="657"/>
      <c r="UWR16" s="657"/>
      <c r="UWS16" s="657"/>
      <c r="UWT16" s="659"/>
      <c r="UWW16" s="657"/>
      <c r="UWX16" s="657"/>
      <c r="UWY16" s="657"/>
      <c r="UWZ16" s="657"/>
      <c r="UXA16" s="657"/>
      <c r="UXB16" s="657"/>
      <c r="UXC16" s="659"/>
      <c r="UXF16" s="657"/>
      <c r="UXG16" s="657"/>
      <c r="UXH16" s="657"/>
      <c r="UXI16" s="657"/>
      <c r="UXJ16" s="657"/>
      <c r="UXK16" s="657"/>
      <c r="UXL16" s="659"/>
      <c r="UXO16" s="657"/>
      <c r="UXP16" s="657"/>
      <c r="UXQ16" s="657"/>
      <c r="UXR16" s="657"/>
      <c r="UXS16" s="657"/>
      <c r="UXT16" s="657"/>
      <c r="UXU16" s="659"/>
      <c r="UXX16" s="657"/>
      <c r="UXY16" s="657"/>
      <c r="UXZ16" s="657"/>
      <c r="UYA16" s="657"/>
      <c r="UYB16" s="657"/>
      <c r="UYC16" s="657"/>
      <c r="UYD16" s="659"/>
      <c r="UYG16" s="657"/>
      <c r="UYH16" s="657"/>
      <c r="UYI16" s="657"/>
      <c r="UYJ16" s="657"/>
      <c r="UYK16" s="657"/>
      <c r="UYL16" s="657"/>
      <c r="UYM16" s="659"/>
      <c r="UYP16" s="657"/>
      <c r="UYQ16" s="657"/>
      <c r="UYR16" s="657"/>
      <c r="UYS16" s="657"/>
      <c r="UYT16" s="657"/>
      <c r="UYU16" s="657"/>
      <c r="UYV16" s="659"/>
      <c r="UYY16" s="657"/>
      <c r="UYZ16" s="657"/>
      <c r="UZA16" s="657"/>
      <c r="UZB16" s="657"/>
      <c r="UZC16" s="657"/>
      <c r="UZD16" s="657"/>
      <c r="UZE16" s="659"/>
      <c r="UZH16" s="657"/>
      <c r="UZI16" s="657"/>
      <c r="UZJ16" s="657"/>
      <c r="UZK16" s="657"/>
      <c r="UZL16" s="657"/>
      <c r="UZM16" s="657"/>
      <c r="UZN16" s="659"/>
      <c r="UZQ16" s="657"/>
      <c r="UZR16" s="657"/>
      <c r="UZS16" s="657"/>
      <c r="UZT16" s="657"/>
      <c r="UZU16" s="657"/>
      <c r="UZV16" s="657"/>
      <c r="UZW16" s="659"/>
      <c r="UZZ16" s="657"/>
      <c r="VAA16" s="657"/>
      <c r="VAB16" s="657"/>
      <c r="VAC16" s="657"/>
      <c r="VAD16" s="657"/>
      <c r="VAE16" s="657"/>
      <c r="VAF16" s="659"/>
      <c r="VAI16" s="657"/>
      <c r="VAJ16" s="657"/>
      <c r="VAK16" s="657"/>
      <c r="VAL16" s="657"/>
      <c r="VAM16" s="657"/>
      <c r="VAN16" s="657"/>
      <c r="VAO16" s="659"/>
      <c r="VAR16" s="657"/>
      <c r="VAS16" s="657"/>
      <c r="VAT16" s="657"/>
      <c r="VAU16" s="657"/>
      <c r="VAV16" s="657"/>
      <c r="VAW16" s="657"/>
      <c r="VAX16" s="659"/>
      <c r="VBA16" s="657"/>
      <c r="VBB16" s="657"/>
      <c r="VBC16" s="657"/>
      <c r="VBD16" s="657"/>
      <c r="VBE16" s="657"/>
      <c r="VBF16" s="657"/>
      <c r="VBG16" s="659"/>
      <c r="VBJ16" s="657"/>
      <c r="VBK16" s="657"/>
      <c r="VBL16" s="657"/>
      <c r="VBM16" s="657"/>
      <c r="VBN16" s="657"/>
      <c r="VBO16" s="657"/>
      <c r="VBP16" s="659"/>
      <c r="VBS16" s="657"/>
      <c r="VBT16" s="657"/>
      <c r="VBU16" s="657"/>
      <c r="VBV16" s="657"/>
      <c r="VBW16" s="657"/>
      <c r="VBX16" s="657"/>
      <c r="VBY16" s="659"/>
      <c r="VCB16" s="657"/>
      <c r="VCC16" s="657"/>
      <c r="VCD16" s="657"/>
      <c r="VCE16" s="657"/>
      <c r="VCF16" s="657"/>
      <c r="VCG16" s="657"/>
      <c r="VCH16" s="659"/>
      <c r="VCK16" s="657"/>
      <c r="VCL16" s="657"/>
      <c r="VCM16" s="657"/>
      <c r="VCN16" s="657"/>
      <c r="VCO16" s="657"/>
      <c r="VCP16" s="657"/>
      <c r="VCQ16" s="659"/>
      <c r="VCT16" s="657"/>
      <c r="VCU16" s="657"/>
      <c r="VCV16" s="657"/>
      <c r="VCW16" s="657"/>
      <c r="VCX16" s="657"/>
      <c r="VCY16" s="657"/>
      <c r="VCZ16" s="659"/>
      <c r="VDC16" s="657"/>
      <c r="VDD16" s="657"/>
      <c r="VDE16" s="657"/>
      <c r="VDF16" s="657"/>
      <c r="VDG16" s="657"/>
      <c r="VDH16" s="657"/>
      <c r="VDI16" s="659"/>
      <c r="VDL16" s="657"/>
      <c r="VDM16" s="657"/>
      <c r="VDN16" s="657"/>
      <c r="VDO16" s="657"/>
      <c r="VDP16" s="657"/>
      <c r="VDQ16" s="657"/>
      <c r="VDR16" s="659"/>
      <c r="VDU16" s="657"/>
      <c r="VDV16" s="657"/>
      <c r="VDW16" s="657"/>
      <c r="VDX16" s="657"/>
      <c r="VDY16" s="657"/>
      <c r="VDZ16" s="657"/>
      <c r="VEA16" s="659"/>
      <c r="VED16" s="657"/>
      <c r="VEE16" s="657"/>
      <c r="VEF16" s="657"/>
      <c r="VEG16" s="657"/>
      <c r="VEH16" s="657"/>
      <c r="VEI16" s="657"/>
      <c r="VEJ16" s="659"/>
      <c r="VEM16" s="657"/>
      <c r="VEN16" s="657"/>
      <c r="VEO16" s="657"/>
      <c r="VEP16" s="657"/>
      <c r="VEQ16" s="657"/>
      <c r="VER16" s="657"/>
      <c r="VES16" s="659"/>
      <c r="VEV16" s="657"/>
      <c r="VEW16" s="657"/>
      <c r="VEX16" s="657"/>
      <c r="VEY16" s="657"/>
      <c r="VEZ16" s="657"/>
      <c r="VFA16" s="657"/>
      <c r="VFB16" s="659"/>
      <c r="VFE16" s="657"/>
      <c r="VFF16" s="657"/>
      <c r="VFG16" s="657"/>
      <c r="VFH16" s="657"/>
      <c r="VFI16" s="657"/>
      <c r="VFJ16" s="657"/>
      <c r="VFK16" s="659"/>
      <c r="VFN16" s="657"/>
      <c r="VFO16" s="657"/>
      <c r="VFP16" s="657"/>
      <c r="VFQ16" s="657"/>
      <c r="VFR16" s="657"/>
      <c r="VFS16" s="657"/>
      <c r="VFT16" s="659"/>
      <c r="VFW16" s="657"/>
      <c r="VFX16" s="657"/>
      <c r="VFY16" s="657"/>
      <c r="VFZ16" s="657"/>
      <c r="VGA16" s="657"/>
      <c r="VGB16" s="657"/>
      <c r="VGC16" s="659"/>
      <c r="VGF16" s="657"/>
      <c r="VGG16" s="657"/>
      <c r="VGH16" s="657"/>
      <c r="VGI16" s="657"/>
      <c r="VGJ16" s="657"/>
      <c r="VGK16" s="657"/>
      <c r="VGL16" s="659"/>
      <c r="VGO16" s="657"/>
      <c r="VGP16" s="657"/>
      <c r="VGQ16" s="657"/>
      <c r="VGR16" s="657"/>
      <c r="VGS16" s="657"/>
      <c r="VGT16" s="657"/>
      <c r="VGU16" s="659"/>
      <c r="VGX16" s="657"/>
      <c r="VGY16" s="657"/>
      <c r="VGZ16" s="657"/>
      <c r="VHA16" s="657"/>
      <c r="VHB16" s="657"/>
      <c r="VHC16" s="657"/>
      <c r="VHD16" s="659"/>
      <c r="VHG16" s="657"/>
      <c r="VHH16" s="657"/>
      <c r="VHI16" s="657"/>
      <c r="VHJ16" s="657"/>
      <c r="VHK16" s="657"/>
      <c r="VHL16" s="657"/>
      <c r="VHM16" s="659"/>
      <c r="VHP16" s="657"/>
      <c r="VHQ16" s="657"/>
      <c r="VHR16" s="657"/>
      <c r="VHS16" s="657"/>
      <c r="VHT16" s="657"/>
      <c r="VHU16" s="657"/>
      <c r="VHV16" s="659"/>
      <c r="VHY16" s="657"/>
      <c r="VHZ16" s="657"/>
      <c r="VIA16" s="657"/>
      <c r="VIB16" s="657"/>
      <c r="VIC16" s="657"/>
      <c r="VID16" s="657"/>
      <c r="VIE16" s="659"/>
      <c r="VIH16" s="657"/>
      <c r="VII16" s="657"/>
      <c r="VIJ16" s="657"/>
      <c r="VIK16" s="657"/>
      <c r="VIL16" s="657"/>
      <c r="VIM16" s="657"/>
      <c r="VIN16" s="659"/>
      <c r="VIQ16" s="657"/>
      <c r="VIR16" s="657"/>
      <c r="VIS16" s="657"/>
      <c r="VIT16" s="657"/>
      <c r="VIU16" s="657"/>
      <c r="VIV16" s="657"/>
      <c r="VIW16" s="659"/>
      <c r="VIZ16" s="657"/>
      <c r="VJA16" s="657"/>
      <c r="VJB16" s="657"/>
      <c r="VJC16" s="657"/>
      <c r="VJD16" s="657"/>
      <c r="VJE16" s="657"/>
      <c r="VJF16" s="659"/>
      <c r="VJI16" s="657"/>
      <c r="VJJ16" s="657"/>
      <c r="VJK16" s="657"/>
      <c r="VJL16" s="657"/>
      <c r="VJM16" s="657"/>
      <c r="VJN16" s="657"/>
      <c r="VJO16" s="659"/>
      <c r="VJR16" s="657"/>
      <c r="VJS16" s="657"/>
      <c r="VJT16" s="657"/>
      <c r="VJU16" s="657"/>
      <c r="VJV16" s="657"/>
      <c r="VJW16" s="657"/>
      <c r="VJX16" s="659"/>
      <c r="VKA16" s="657"/>
      <c r="VKB16" s="657"/>
      <c r="VKC16" s="657"/>
      <c r="VKD16" s="657"/>
      <c r="VKE16" s="657"/>
      <c r="VKF16" s="657"/>
      <c r="VKG16" s="659"/>
      <c r="VKJ16" s="657"/>
      <c r="VKK16" s="657"/>
      <c r="VKL16" s="657"/>
      <c r="VKM16" s="657"/>
      <c r="VKN16" s="657"/>
      <c r="VKO16" s="657"/>
      <c r="VKP16" s="659"/>
      <c r="VKS16" s="657"/>
      <c r="VKT16" s="657"/>
      <c r="VKU16" s="657"/>
      <c r="VKV16" s="657"/>
      <c r="VKW16" s="657"/>
      <c r="VKX16" s="657"/>
      <c r="VKY16" s="659"/>
      <c r="VLB16" s="657"/>
      <c r="VLC16" s="657"/>
      <c r="VLD16" s="657"/>
      <c r="VLE16" s="657"/>
      <c r="VLF16" s="657"/>
      <c r="VLG16" s="657"/>
      <c r="VLH16" s="659"/>
      <c r="VLK16" s="657"/>
      <c r="VLL16" s="657"/>
      <c r="VLM16" s="657"/>
      <c r="VLN16" s="657"/>
      <c r="VLO16" s="657"/>
      <c r="VLP16" s="657"/>
      <c r="VLQ16" s="659"/>
      <c r="VLT16" s="657"/>
      <c r="VLU16" s="657"/>
      <c r="VLV16" s="657"/>
      <c r="VLW16" s="657"/>
      <c r="VLX16" s="657"/>
      <c r="VLY16" s="657"/>
      <c r="VLZ16" s="659"/>
      <c r="VMC16" s="657"/>
      <c r="VMD16" s="657"/>
      <c r="VME16" s="657"/>
      <c r="VMF16" s="657"/>
      <c r="VMG16" s="657"/>
      <c r="VMH16" s="657"/>
      <c r="VMI16" s="659"/>
      <c r="VML16" s="657"/>
      <c r="VMM16" s="657"/>
      <c r="VMN16" s="657"/>
      <c r="VMO16" s="657"/>
      <c r="VMP16" s="657"/>
      <c r="VMQ16" s="657"/>
      <c r="VMR16" s="659"/>
      <c r="VMU16" s="657"/>
      <c r="VMV16" s="657"/>
      <c r="VMW16" s="657"/>
      <c r="VMX16" s="657"/>
      <c r="VMY16" s="657"/>
      <c r="VMZ16" s="657"/>
      <c r="VNA16" s="659"/>
      <c r="VND16" s="657"/>
      <c r="VNE16" s="657"/>
      <c r="VNF16" s="657"/>
      <c r="VNG16" s="657"/>
      <c r="VNH16" s="657"/>
      <c r="VNI16" s="657"/>
      <c r="VNJ16" s="659"/>
      <c r="VNM16" s="657"/>
      <c r="VNN16" s="657"/>
      <c r="VNO16" s="657"/>
      <c r="VNP16" s="657"/>
      <c r="VNQ16" s="657"/>
      <c r="VNR16" s="657"/>
      <c r="VNS16" s="659"/>
      <c r="VNV16" s="657"/>
      <c r="VNW16" s="657"/>
      <c r="VNX16" s="657"/>
      <c r="VNY16" s="657"/>
      <c r="VNZ16" s="657"/>
      <c r="VOA16" s="657"/>
      <c r="VOB16" s="659"/>
      <c r="VOE16" s="657"/>
      <c r="VOF16" s="657"/>
      <c r="VOG16" s="657"/>
      <c r="VOH16" s="657"/>
      <c r="VOI16" s="657"/>
      <c r="VOJ16" s="657"/>
      <c r="VOK16" s="659"/>
      <c r="VON16" s="657"/>
      <c r="VOO16" s="657"/>
      <c r="VOP16" s="657"/>
      <c r="VOQ16" s="657"/>
      <c r="VOR16" s="657"/>
      <c r="VOS16" s="657"/>
      <c r="VOT16" s="659"/>
      <c r="VOW16" s="657"/>
      <c r="VOX16" s="657"/>
      <c r="VOY16" s="657"/>
      <c r="VOZ16" s="657"/>
      <c r="VPA16" s="657"/>
      <c r="VPB16" s="657"/>
      <c r="VPC16" s="659"/>
      <c r="VPF16" s="657"/>
      <c r="VPG16" s="657"/>
      <c r="VPH16" s="657"/>
      <c r="VPI16" s="657"/>
      <c r="VPJ16" s="657"/>
      <c r="VPK16" s="657"/>
      <c r="VPL16" s="659"/>
      <c r="VPO16" s="657"/>
      <c r="VPP16" s="657"/>
      <c r="VPQ16" s="657"/>
      <c r="VPR16" s="657"/>
      <c r="VPS16" s="657"/>
      <c r="VPT16" s="657"/>
      <c r="VPU16" s="659"/>
      <c r="VPX16" s="657"/>
      <c r="VPY16" s="657"/>
      <c r="VPZ16" s="657"/>
      <c r="VQA16" s="657"/>
      <c r="VQB16" s="657"/>
      <c r="VQC16" s="657"/>
      <c r="VQD16" s="659"/>
      <c r="VQG16" s="657"/>
      <c r="VQH16" s="657"/>
      <c r="VQI16" s="657"/>
      <c r="VQJ16" s="657"/>
      <c r="VQK16" s="657"/>
      <c r="VQL16" s="657"/>
      <c r="VQM16" s="659"/>
      <c r="VQP16" s="657"/>
      <c r="VQQ16" s="657"/>
      <c r="VQR16" s="657"/>
      <c r="VQS16" s="657"/>
      <c r="VQT16" s="657"/>
      <c r="VQU16" s="657"/>
      <c r="VQV16" s="659"/>
      <c r="VQY16" s="657"/>
      <c r="VQZ16" s="657"/>
      <c r="VRA16" s="657"/>
      <c r="VRB16" s="657"/>
      <c r="VRC16" s="657"/>
      <c r="VRD16" s="657"/>
      <c r="VRE16" s="659"/>
      <c r="VRH16" s="657"/>
      <c r="VRI16" s="657"/>
      <c r="VRJ16" s="657"/>
      <c r="VRK16" s="657"/>
      <c r="VRL16" s="657"/>
      <c r="VRM16" s="657"/>
      <c r="VRN16" s="659"/>
      <c r="VRQ16" s="657"/>
      <c r="VRR16" s="657"/>
      <c r="VRS16" s="657"/>
      <c r="VRT16" s="657"/>
      <c r="VRU16" s="657"/>
      <c r="VRV16" s="657"/>
      <c r="VRW16" s="659"/>
      <c r="VRZ16" s="657"/>
      <c r="VSA16" s="657"/>
      <c r="VSB16" s="657"/>
      <c r="VSC16" s="657"/>
      <c r="VSD16" s="657"/>
      <c r="VSE16" s="657"/>
      <c r="VSF16" s="659"/>
      <c r="VSI16" s="657"/>
      <c r="VSJ16" s="657"/>
      <c r="VSK16" s="657"/>
      <c r="VSL16" s="657"/>
      <c r="VSM16" s="657"/>
      <c r="VSN16" s="657"/>
      <c r="VSO16" s="659"/>
      <c r="VSR16" s="657"/>
      <c r="VSS16" s="657"/>
      <c r="VST16" s="657"/>
      <c r="VSU16" s="657"/>
      <c r="VSV16" s="657"/>
      <c r="VSW16" s="657"/>
      <c r="VSX16" s="659"/>
      <c r="VTA16" s="657"/>
      <c r="VTB16" s="657"/>
      <c r="VTC16" s="657"/>
      <c r="VTD16" s="657"/>
      <c r="VTE16" s="657"/>
      <c r="VTF16" s="657"/>
      <c r="VTG16" s="659"/>
      <c r="VTJ16" s="657"/>
      <c r="VTK16" s="657"/>
      <c r="VTL16" s="657"/>
      <c r="VTM16" s="657"/>
      <c r="VTN16" s="657"/>
      <c r="VTO16" s="657"/>
      <c r="VTP16" s="659"/>
      <c r="VTS16" s="657"/>
      <c r="VTT16" s="657"/>
      <c r="VTU16" s="657"/>
      <c r="VTV16" s="657"/>
      <c r="VTW16" s="657"/>
      <c r="VTX16" s="657"/>
      <c r="VTY16" s="659"/>
      <c r="VUB16" s="657"/>
      <c r="VUC16" s="657"/>
      <c r="VUD16" s="657"/>
      <c r="VUE16" s="657"/>
      <c r="VUF16" s="657"/>
      <c r="VUG16" s="657"/>
      <c r="VUH16" s="659"/>
      <c r="VUK16" s="657"/>
      <c r="VUL16" s="657"/>
      <c r="VUM16" s="657"/>
      <c r="VUN16" s="657"/>
      <c r="VUO16" s="657"/>
      <c r="VUP16" s="657"/>
      <c r="VUQ16" s="659"/>
      <c r="VUT16" s="657"/>
      <c r="VUU16" s="657"/>
      <c r="VUV16" s="657"/>
      <c r="VUW16" s="657"/>
      <c r="VUX16" s="657"/>
      <c r="VUY16" s="657"/>
      <c r="VUZ16" s="659"/>
      <c r="VVC16" s="657"/>
      <c r="VVD16" s="657"/>
      <c r="VVE16" s="657"/>
      <c r="VVF16" s="657"/>
      <c r="VVG16" s="657"/>
      <c r="VVH16" s="657"/>
      <c r="VVI16" s="659"/>
      <c r="VVL16" s="657"/>
      <c r="VVM16" s="657"/>
      <c r="VVN16" s="657"/>
      <c r="VVO16" s="657"/>
      <c r="VVP16" s="657"/>
      <c r="VVQ16" s="657"/>
      <c r="VVR16" s="659"/>
      <c r="VVU16" s="657"/>
      <c r="VVV16" s="657"/>
      <c r="VVW16" s="657"/>
      <c r="VVX16" s="657"/>
      <c r="VVY16" s="657"/>
      <c r="VVZ16" s="657"/>
      <c r="VWA16" s="659"/>
      <c r="VWD16" s="657"/>
      <c r="VWE16" s="657"/>
      <c r="VWF16" s="657"/>
      <c r="VWG16" s="657"/>
      <c r="VWH16" s="657"/>
      <c r="VWI16" s="657"/>
      <c r="VWJ16" s="659"/>
      <c r="VWM16" s="657"/>
      <c r="VWN16" s="657"/>
      <c r="VWO16" s="657"/>
      <c r="VWP16" s="657"/>
      <c r="VWQ16" s="657"/>
      <c r="VWR16" s="657"/>
      <c r="VWS16" s="659"/>
      <c r="VWV16" s="657"/>
      <c r="VWW16" s="657"/>
      <c r="VWX16" s="657"/>
      <c r="VWY16" s="657"/>
      <c r="VWZ16" s="657"/>
      <c r="VXA16" s="657"/>
      <c r="VXB16" s="659"/>
      <c r="VXE16" s="657"/>
      <c r="VXF16" s="657"/>
      <c r="VXG16" s="657"/>
      <c r="VXH16" s="657"/>
      <c r="VXI16" s="657"/>
      <c r="VXJ16" s="657"/>
      <c r="VXK16" s="659"/>
      <c r="VXN16" s="657"/>
      <c r="VXO16" s="657"/>
      <c r="VXP16" s="657"/>
      <c r="VXQ16" s="657"/>
      <c r="VXR16" s="657"/>
      <c r="VXS16" s="657"/>
      <c r="VXT16" s="659"/>
      <c r="VXW16" s="657"/>
      <c r="VXX16" s="657"/>
      <c r="VXY16" s="657"/>
      <c r="VXZ16" s="657"/>
      <c r="VYA16" s="657"/>
      <c r="VYB16" s="657"/>
      <c r="VYC16" s="659"/>
      <c r="VYF16" s="657"/>
      <c r="VYG16" s="657"/>
      <c r="VYH16" s="657"/>
      <c r="VYI16" s="657"/>
      <c r="VYJ16" s="657"/>
      <c r="VYK16" s="657"/>
      <c r="VYL16" s="659"/>
      <c r="VYO16" s="657"/>
      <c r="VYP16" s="657"/>
      <c r="VYQ16" s="657"/>
      <c r="VYR16" s="657"/>
      <c r="VYS16" s="657"/>
      <c r="VYT16" s="657"/>
      <c r="VYU16" s="659"/>
      <c r="VYX16" s="657"/>
      <c r="VYY16" s="657"/>
      <c r="VYZ16" s="657"/>
      <c r="VZA16" s="657"/>
      <c r="VZB16" s="657"/>
      <c r="VZC16" s="657"/>
      <c r="VZD16" s="659"/>
      <c r="VZG16" s="657"/>
      <c r="VZH16" s="657"/>
      <c r="VZI16" s="657"/>
      <c r="VZJ16" s="657"/>
      <c r="VZK16" s="657"/>
      <c r="VZL16" s="657"/>
      <c r="VZM16" s="659"/>
      <c r="VZP16" s="657"/>
      <c r="VZQ16" s="657"/>
      <c r="VZR16" s="657"/>
      <c r="VZS16" s="657"/>
      <c r="VZT16" s="657"/>
      <c r="VZU16" s="657"/>
      <c r="VZV16" s="659"/>
      <c r="VZY16" s="657"/>
      <c r="VZZ16" s="657"/>
      <c r="WAA16" s="657"/>
      <c r="WAB16" s="657"/>
      <c r="WAC16" s="657"/>
      <c r="WAD16" s="657"/>
      <c r="WAE16" s="659"/>
      <c r="WAH16" s="657"/>
      <c r="WAI16" s="657"/>
      <c r="WAJ16" s="657"/>
      <c r="WAK16" s="657"/>
      <c r="WAL16" s="657"/>
      <c r="WAM16" s="657"/>
      <c r="WAN16" s="659"/>
      <c r="WAQ16" s="657"/>
      <c r="WAR16" s="657"/>
      <c r="WAS16" s="657"/>
      <c r="WAT16" s="657"/>
      <c r="WAU16" s="657"/>
      <c r="WAV16" s="657"/>
      <c r="WAW16" s="659"/>
      <c r="WAZ16" s="657"/>
      <c r="WBA16" s="657"/>
      <c r="WBB16" s="657"/>
      <c r="WBC16" s="657"/>
      <c r="WBD16" s="657"/>
      <c r="WBE16" s="657"/>
      <c r="WBF16" s="659"/>
      <c r="WBI16" s="657"/>
      <c r="WBJ16" s="657"/>
      <c r="WBK16" s="657"/>
      <c r="WBL16" s="657"/>
      <c r="WBM16" s="657"/>
      <c r="WBN16" s="657"/>
      <c r="WBO16" s="659"/>
      <c r="WBR16" s="657"/>
      <c r="WBS16" s="657"/>
      <c r="WBT16" s="657"/>
      <c r="WBU16" s="657"/>
      <c r="WBV16" s="657"/>
      <c r="WBW16" s="657"/>
      <c r="WBX16" s="659"/>
      <c r="WCA16" s="657"/>
      <c r="WCB16" s="657"/>
      <c r="WCC16" s="657"/>
      <c r="WCD16" s="657"/>
      <c r="WCE16" s="657"/>
      <c r="WCF16" s="657"/>
      <c r="WCG16" s="659"/>
      <c r="WCJ16" s="657"/>
      <c r="WCK16" s="657"/>
      <c r="WCL16" s="657"/>
      <c r="WCM16" s="657"/>
      <c r="WCN16" s="657"/>
      <c r="WCO16" s="657"/>
      <c r="WCP16" s="659"/>
      <c r="WCS16" s="657"/>
      <c r="WCT16" s="657"/>
      <c r="WCU16" s="657"/>
      <c r="WCV16" s="657"/>
      <c r="WCW16" s="657"/>
      <c r="WCX16" s="657"/>
      <c r="WCY16" s="659"/>
      <c r="WDB16" s="657"/>
      <c r="WDC16" s="657"/>
      <c r="WDD16" s="657"/>
      <c r="WDE16" s="657"/>
      <c r="WDF16" s="657"/>
      <c r="WDG16" s="657"/>
      <c r="WDH16" s="659"/>
      <c r="WDK16" s="657"/>
      <c r="WDL16" s="657"/>
      <c r="WDM16" s="657"/>
      <c r="WDN16" s="657"/>
      <c r="WDO16" s="657"/>
      <c r="WDP16" s="657"/>
      <c r="WDQ16" s="659"/>
      <c r="WDT16" s="657"/>
      <c r="WDU16" s="657"/>
      <c r="WDV16" s="657"/>
      <c r="WDW16" s="657"/>
      <c r="WDX16" s="657"/>
      <c r="WDY16" s="657"/>
      <c r="WDZ16" s="659"/>
      <c r="WEC16" s="657"/>
      <c r="WED16" s="657"/>
      <c r="WEE16" s="657"/>
      <c r="WEF16" s="657"/>
      <c r="WEG16" s="657"/>
      <c r="WEH16" s="657"/>
      <c r="WEI16" s="659"/>
      <c r="WEL16" s="657"/>
      <c r="WEM16" s="657"/>
      <c r="WEN16" s="657"/>
      <c r="WEO16" s="657"/>
      <c r="WEP16" s="657"/>
      <c r="WEQ16" s="657"/>
      <c r="WER16" s="659"/>
      <c r="WEU16" s="657"/>
      <c r="WEV16" s="657"/>
      <c r="WEW16" s="657"/>
      <c r="WEX16" s="657"/>
      <c r="WEY16" s="657"/>
      <c r="WEZ16" s="657"/>
      <c r="WFA16" s="659"/>
      <c r="WFD16" s="657"/>
      <c r="WFE16" s="657"/>
      <c r="WFF16" s="657"/>
      <c r="WFG16" s="657"/>
      <c r="WFH16" s="657"/>
      <c r="WFI16" s="657"/>
      <c r="WFJ16" s="659"/>
      <c r="WFM16" s="657"/>
      <c r="WFN16" s="657"/>
      <c r="WFO16" s="657"/>
      <c r="WFP16" s="657"/>
      <c r="WFQ16" s="657"/>
      <c r="WFR16" s="657"/>
      <c r="WFS16" s="659"/>
      <c r="WFV16" s="657"/>
      <c r="WFW16" s="657"/>
      <c r="WFX16" s="657"/>
      <c r="WFY16" s="657"/>
      <c r="WFZ16" s="657"/>
      <c r="WGA16" s="657"/>
      <c r="WGB16" s="659"/>
      <c r="WGE16" s="657"/>
      <c r="WGF16" s="657"/>
      <c r="WGG16" s="657"/>
      <c r="WGH16" s="657"/>
      <c r="WGI16" s="657"/>
      <c r="WGJ16" s="657"/>
      <c r="WGK16" s="659"/>
      <c r="WGN16" s="657"/>
      <c r="WGO16" s="657"/>
      <c r="WGP16" s="657"/>
      <c r="WGQ16" s="657"/>
      <c r="WGR16" s="657"/>
      <c r="WGS16" s="657"/>
      <c r="WGT16" s="659"/>
      <c r="WGW16" s="657"/>
      <c r="WGX16" s="657"/>
      <c r="WGY16" s="657"/>
      <c r="WGZ16" s="657"/>
      <c r="WHA16" s="657"/>
      <c r="WHB16" s="657"/>
      <c r="WHC16" s="659"/>
      <c r="WHF16" s="657"/>
      <c r="WHG16" s="657"/>
      <c r="WHH16" s="657"/>
      <c r="WHI16" s="657"/>
      <c r="WHJ16" s="657"/>
      <c r="WHK16" s="657"/>
      <c r="WHL16" s="659"/>
      <c r="WHO16" s="657"/>
      <c r="WHP16" s="657"/>
      <c r="WHQ16" s="657"/>
      <c r="WHR16" s="657"/>
      <c r="WHS16" s="657"/>
      <c r="WHT16" s="657"/>
      <c r="WHU16" s="659"/>
      <c r="WHX16" s="657"/>
      <c r="WHY16" s="657"/>
      <c r="WHZ16" s="657"/>
      <c r="WIA16" s="657"/>
      <c r="WIB16" s="657"/>
      <c r="WIC16" s="657"/>
      <c r="WID16" s="659"/>
      <c r="WIG16" s="657"/>
      <c r="WIH16" s="657"/>
      <c r="WII16" s="657"/>
      <c r="WIJ16" s="657"/>
      <c r="WIK16" s="657"/>
      <c r="WIL16" s="657"/>
      <c r="WIM16" s="659"/>
      <c r="WIP16" s="657"/>
      <c r="WIQ16" s="657"/>
      <c r="WIR16" s="657"/>
      <c r="WIS16" s="657"/>
      <c r="WIT16" s="657"/>
      <c r="WIU16" s="657"/>
      <c r="WIV16" s="659"/>
      <c r="WIY16" s="657"/>
      <c r="WIZ16" s="657"/>
      <c r="WJA16" s="657"/>
      <c r="WJB16" s="657"/>
      <c r="WJC16" s="657"/>
      <c r="WJD16" s="657"/>
      <c r="WJE16" s="659"/>
      <c r="WJH16" s="657"/>
      <c r="WJI16" s="657"/>
      <c r="WJJ16" s="657"/>
      <c r="WJK16" s="657"/>
      <c r="WJL16" s="657"/>
      <c r="WJM16" s="657"/>
      <c r="WJN16" s="659"/>
      <c r="WJQ16" s="657"/>
      <c r="WJR16" s="657"/>
      <c r="WJS16" s="657"/>
      <c r="WJT16" s="657"/>
      <c r="WJU16" s="657"/>
      <c r="WJV16" s="657"/>
      <c r="WJW16" s="659"/>
      <c r="WJZ16" s="657"/>
      <c r="WKA16" s="657"/>
      <c r="WKB16" s="657"/>
      <c r="WKC16" s="657"/>
      <c r="WKD16" s="657"/>
      <c r="WKE16" s="657"/>
      <c r="WKF16" s="659"/>
      <c r="WKI16" s="657"/>
      <c r="WKJ16" s="657"/>
      <c r="WKK16" s="657"/>
      <c r="WKL16" s="657"/>
      <c r="WKM16" s="657"/>
      <c r="WKN16" s="657"/>
      <c r="WKO16" s="659"/>
      <c r="WKR16" s="657"/>
      <c r="WKS16" s="657"/>
      <c r="WKT16" s="657"/>
      <c r="WKU16" s="657"/>
      <c r="WKV16" s="657"/>
      <c r="WKW16" s="657"/>
      <c r="WKX16" s="659"/>
      <c r="WLA16" s="657"/>
      <c r="WLB16" s="657"/>
      <c r="WLC16" s="657"/>
      <c r="WLD16" s="657"/>
      <c r="WLE16" s="657"/>
      <c r="WLF16" s="657"/>
      <c r="WLG16" s="659"/>
      <c r="WLJ16" s="657"/>
      <c r="WLK16" s="657"/>
      <c r="WLL16" s="657"/>
      <c r="WLM16" s="657"/>
      <c r="WLN16" s="657"/>
      <c r="WLO16" s="657"/>
      <c r="WLP16" s="659"/>
      <c r="WLS16" s="657"/>
      <c r="WLT16" s="657"/>
      <c r="WLU16" s="657"/>
      <c r="WLV16" s="657"/>
      <c r="WLW16" s="657"/>
      <c r="WLX16" s="657"/>
      <c r="WLY16" s="659"/>
      <c r="WMB16" s="657"/>
      <c r="WMC16" s="657"/>
      <c r="WMD16" s="657"/>
      <c r="WME16" s="657"/>
      <c r="WMF16" s="657"/>
      <c r="WMG16" s="657"/>
      <c r="WMH16" s="659"/>
      <c r="WMK16" s="657"/>
      <c r="WML16" s="657"/>
      <c r="WMM16" s="657"/>
      <c r="WMN16" s="657"/>
      <c r="WMO16" s="657"/>
      <c r="WMP16" s="657"/>
      <c r="WMQ16" s="659"/>
      <c r="WMT16" s="657"/>
      <c r="WMU16" s="657"/>
      <c r="WMV16" s="657"/>
      <c r="WMW16" s="657"/>
      <c r="WMX16" s="657"/>
      <c r="WMY16" s="657"/>
      <c r="WMZ16" s="659"/>
      <c r="WNC16" s="657"/>
      <c r="WND16" s="657"/>
      <c r="WNE16" s="657"/>
      <c r="WNF16" s="657"/>
      <c r="WNG16" s="657"/>
      <c r="WNH16" s="657"/>
      <c r="WNI16" s="659"/>
      <c r="WNL16" s="657"/>
      <c r="WNM16" s="657"/>
      <c r="WNN16" s="657"/>
      <c r="WNO16" s="657"/>
      <c r="WNP16" s="657"/>
      <c r="WNQ16" s="657"/>
      <c r="WNR16" s="659"/>
      <c r="WNU16" s="657"/>
      <c r="WNV16" s="657"/>
      <c r="WNW16" s="657"/>
      <c r="WNX16" s="657"/>
      <c r="WNY16" s="657"/>
      <c r="WNZ16" s="657"/>
      <c r="WOA16" s="659"/>
      <c r="WOD16" s="657"/>
      <c r="WOE16" s="657"/>
      <c r="WOF16" s="657"/>
      <c r="WOG16" s="657"/>
      <c r="WOH16" s="657"/>
      <c r="WOI16" s="657"/>
      <c r="WOJ16" s="659"/>
      <c r="WOM16" s="657"/>
      <c r="WON16" s="657"/>
      <c r="WOO16" s="657"/>
      <c r="WOP16" s="657"/>
      <c r="WOQ16" s="657"/>
      <c r="WOR16" s="657"/>
      <c r="WOS16" s="659"/>
      <c r="WOV16" s="657"/>
      <c r="WOW16" s="657"/>
      <c r="WOX16" s="657"/>
      <c r="WOY16" s="657"/>
      <c r="WOZ16" s="657"/>
      <c r="WPA16" s="657"/>
      <c r="WPB16" s="659"/>
      <c r="WPE16" s="657"/>
      <c r="WPF16" s="657"/>
      <c r="WPG16" s="657"/>
      <c r="WPH16" s="657"/>
      <c r="WPI16" s="657"/>
      <c r="WPJ16" s="657"/>
      <c r="WPK16" s="659"/>
      <c r="WPN16" s="657"/>
      <c r="WPO16" s="657"/>
      <c r="WPP16" s="657"/>
      <c r="WPQ16" s="657"/>
      <c r="WPR16" s="657"/>
      <c r="WPS16" s="657"/>
      <c r="WPT16" s="659"/>
      <c r="WPW16" s="657"/>
      <c r="WPX16" s="657"/>
      <c r="WPY16" s="657"/>
      <c r="WPZ16" s="657"/>
      <c r="WQA16" s="657"/>
      <c r="WQB16" s="657"/>
      <c r="WQC16" s="659"/>
      <c r="WQF16" s="657"/>
      <c r="WQG16" s="657"/>
      <c r="WQH16" s="657"/>
      <c r="WQI16" s="657"/>
      <c r="WQJ16" s="657"/>
      <c r="WQK16" s="657"/>
      <c r="WQL16" s="659"/>
      <c r="WQO16" s="657"/>
      <c r="WQP16" s="657"/>
      <c r="WQQ16" s="657"/>
      <c r="WQR16" s="657"/>
      <c r="WQS16" s="657"/>
      <c r="WQT16" s="657"/>
      <c r="WQU16" s="659"/>
      <c r="WQX16" s="657"/>
      <c r="WQY16" s="657"/>
      <c r="WQZ16" s="657"/>
      <c r="WRA16" s="657"/>
      <c r="WRB16" s="657"/>
      <c r="WRC16" s="657"/>
      <c r="WRD16" s="659"/>
      <c r="WRG16" s="657"/>
      <c r="WRH16" s="657"/>
      <c r="WRI16" s="657"/>
      <c r="WRJ16" s="657"/>
      <c r="WRK16" s="657"/>
      <c r="WRL16" s="657"/>
      <c r="WRM16" s="659"/>
      <c r="WRP16" s="657"/>
      <c r="WRQ16" s="657"/>
      <c r="WRR16" s="657"/>
      <c r="WRS16" s="657"/>
      <c r="WRT16" s="657"/>
      <c r="WRU16" s="657"/>
      <c r="WRV16" s="659"/>
      <c r="WRY16" s="657"/>
      <c r="WRZ16" s="657"/>
      <c r="WSA16" s="657"/>
      <c r="WSB16" s="657"/>
      <c r="WSC16" s="657"/>
      <c r="WSD16" s="657"/>
      <c r="WSE16" s="659"/>
      <c r="WSH16" s="657"/>
      <c r="WSI16" s="657"/>
      <c r="WSJ16" s="657"/>
      <c r="WSK16" s="657"/>
      <c r="WSL16" s="657"/>
      <c r="WSM16" s="657"/>
      <c r="WSN16" s="659"/>
      <c r="WSQ16" s="657"/>
      <c r="WSR16" s="657"/>
      <c r="WSS16" s="657"/>
      <c r="WST16" s="657"/>
      <c r="WSU16" s="657"/>
      <c r="WSV16" s="657"/>
      <c r="WSW16" s="659"/>
      <c r="WSZ16" s="657"/>
      <c r="WTA16" s="657"/>
      <c r="WTB16" s="657"/>
      <c r="WTC16" s="657"/>
      <c r="WTD16" s="657"/>
      <c r="WTE16" s="657"/>
      <c r="WTF16" s="659"/>
      <c r="WTI16" s="657"/>
      <c r="WTJ16" s="657"/>
      <c r="WTK16" s="657"/>
      <c r="WTL16" s="657"/>
      <c r="WTM16" s="657"/>
      <c r="WTN16" s="657"/>
      <c r="WTO16" s="659"/>
      <c r="WTR16" s="657"/>
      <c r="WTS16" s="657"/>
      <c r="WTT16" s="657"/>
      <c r="WTU16" s="657"/>
      <c r="WTV16" s="657"/>
      <c r="WTW16" s="657"/>
      <c r="WTX16" s="659"/>
      <c r="WUA16" s="657"/>
      <c r="WUB16" s="657"/>
      <c r="WUC16" s="657"/>
      <c r="WUD16" s="657"/>
      <c r="WUE16" s="657"/>
      <c r="WUF16" s="657"/>
      <c r="WUG16" s="659"/>
      <c r="WUJ16" s="657"/>
      <c r="WUK16" s="657"/>
      <c r="WUL16" s="657"/>
      <c r="WUM16" s="657"/>
      <c r="WUN16" s="657"/>
      <c r="WUO16" s="657"/>
      <c r="WUP16" s="659"/>
      <c r="WUS16" s="657"/>
      <c r="WUT16" s="657"/>
      <c r="WUU16" s="657"/>
      <c r="WUV16" s="657"/>
      <c r="WUW16" s="657"/>
      <c r="WUX16" s="657"/>
      <c r="WUY16" s="659"/>
      <c r="WVB16" s="657"/>
      <c r="WVC16" s="657"/>
      <c r="WVD16" s="657"/>
      <c r="WVE16" s="657"/>
      <c r="WVF16" s="657"/>
      <c r="WVG16" s="657"/>
      <c r="WVH16" s="659"/>
      <c r="WVK16" s="657"/>
      <c r="WVL16" s="657"/>
      <c r="WVM16" s="657"/>
      <c r="WVN16" s="657"/>
      <c r="WVO16" s="657"/>
      <c r="WVP16" s="657"/>
      <c r="WVQ16" s="659"/>
      <c r="WVT16" s="657"/>
      <c r="WVU16" s="657"/>
      <c r="WVV16" s="657"/>
      <c r="WVW16" s="657"/>
      <c r="WVX16" s="657"/>
      <c r="WVY16" s="657"/>
      <c r="WVZ16" s="659"/>
      <c r="WWC16" s="657"/>
      <c r="WWD16" s="657"/>
      <c r="WWE16" s="657"/>
      <c r="WWF16" s="657"/>
      <c r="WWG16" s="657"/>
      <c r="WWH16" s="657"/>
      <c r="WWI16" s="659"/>
      <c r="WWL16" s="657"/>
      <c r="WWM16" s="657"/>
      <c r="WWN16" s="657"/>
      <c r="WWO16" s="657"/>
      <c r="WWP16" s="657"/>
      <c r="WWQ16" s="657"/>
      <c r="WWR16" s="659"/>
      <c r="WWU16" s="657"/>
      <c r="WWV16" s="657"/>
      <c r="WWW16" s="657"/>
      <c r="WWX16" s="657"/>
      <c r="WWY16" s="657"/>
      <c r="WWZ16" s="657"/>
      <c r="WXA16" s="659"/>
      <c r="WXD16" s="657"/>
      <c r="WXE16" s="657"/>
      <c r="WXF16" s="657"/>
      <c r="WXG16" s="657"/>
      <c r="WXH16" s="657"/>
      <c r="WXI16" s="657"/>
      <c r="WXJ16" s="659"/>
      <c r="WXM16" s="657"/>
      <c r="WXN16" s="657"/>
      <c r="WXO16" s="657"/>
      <c r="WXP16" s="657"/>
      <c r="WXQ16" s="657"/>
      <c r="WXR16" s="657"/>
      <c r="WXS16" s="659"/>
      <c r="WXV16" s="657"/>
      <c r="WXW16" s="657"/>
      <c r="WXX16" s="657"/>
      <c r="WXY16" s="657"/>
      <c r="WXZ16" s="657"/>
      <c r="WYA16" s="657"/>
      <c r="WYB16" s="659"/>
      <c r="WYE16" s="657"/>
      <c r="WYF16" s="657"/>
      <c r="WYG16" s="657"/>
      <c r="WYH16" s="657"/>
      <c r="WYI16" s="657"/>
      <c r="WYJ16" s="657"/>
      <c r="WYK16" s="659"/>
      <c r="WYN16" s="657"/>
      <c r="WYO16" s="657"/>
      <c r="WYP16" s="657"/>
      <c r="WYQ16" s="657"/>
      <c r="WYR16" s="657"/>
      <c r="WYS16" s="657"/>
      <c r="WYT16" s="659"/>
      <c r="WYW16" s="657"/>
      <c r="WYX16" s="657"/>
      <c r="WYY16" s="657"/>
      <c r="WYZ16" s="657"/>
      <c r="WZA16" s="657"/>
      <c r="WZB16" s="657"/>
      <c r="WZC16" s="659"/>
      <c r="WZF16" s="657"/>
      <c r="WZG16" s="657"/>
      <c r="WZH16" s="657"/>
      <c r="WZI16" s="657"/>
      <c r="WZJ16" s="657"/>
      <c r="WZK16" s="657"/>
      <c r="WZL16" s="659"/>
      <c r="WZO16" s="657"/>
      <c r="WZP16" s="657"/>
      <c r="WZQ16" s="657"/>
      <c r="WZR16" s="657"/>
      <c r="WZS16" s="657"/>
      <c r="WZT16" s="657"/>
      <c r="WZU16" s="659"/>
      <c r="WZX16" s="657"/>
      <c r="WZY16" s="657"/>
      <c r="WZZ16" s="657"/>
      <c r="XAA16" s="657"/>
      <c r="XAB16" s="657"/>
      <c r="XAC16" s="657"/>
      <c r="XAD16" s="659"/>
      <c r="XAG16" s="657"/>
      <c r="XAH16" s="657"/>
      <c r="XAI16" s="657"/>
      <c r="XAJ16" s="657"/>
      <c r="XAK16" s="657"/>
      <c r="XAL16" s="657"/>
      <c r="XAM16" s="659"/>
      <c r="XAP16" s="657"/>
      <c r="XAQ16" s="657"/>
      <c r="XAR16" s="657"/>
      <c r="XAS16" s="657"/>
      <c r="XAT16" s="657"/>
      <c r="XAU16" s="657"/>
      <c r="XAV16" s="659"/>
      <c r="XAY16" s="657"/>
      <c r="XAZ16" s="657"/>
      <c r="XBA16" s="657"/>
      <c r="XBB16" s="657"/>
      <c r="XBC16" s="657"/>
      <c r="XBD16" s="657"/>
      <c r="XBE16" s="659"/>
      <c r="XBH16" s="657"/>
      <c r="XBI16" s="657"/>
      <c r="XBJ16" s="657"/>
      <c r="XBK16" s="657"/>
      <c r="XBL16" s="657"/>
      <c r="XBM16" s="657"/>
      <c r="XBN16" s="659"/>
      <c r="XBQ16" s="657"/>
      <c r="XBR16" s="657"/>
      <c r="XBS16" s="657"/>
      <c r="XBT16" s="657"/>
      <c r="XBU16" s="657"/>
      <c r="XBV16" s="657"/>
      <c r="XBW16" s="659"/>
      <c r="XBZ16" s="657"/>
      <c r="XCA16" s="657"/>
      <c r="XCB16" s="657"/>
      <c r="XCC16" s="657"/>
      <c r="XCD16" s="657"/>
      <c r="XCE16" s="657"/>
      <c r="XCF16" s="659"/>
      <c r="XCI16" s="657"/>
      <c r="XCJ16" s="657"/>
      <c r="XCK16" s="657"/>
      <c r="XCL16" s="657"/>
      <c r="XCM16" s="657"/>
      <c r="XCN16" s="657"/>
      <c r="XCO16" s="659"/>
      <c r="XCR16" s="657"/>
      <c r="XCS16" s="657"/>
      <c r="XCT16" s="657"/>
      <c r="XCU16" s="657"/>
      <c r="XCV16" s="657"/>
      <c r="XCW16" s="657"/>
      <c r="XCX16" s="659"/>
      <c r="XDA16" s="657"/>
      <c r="XDB16" s="657"/>
      <c r="XDC16" s="657"/>
      <c r="XDD16" s="657"/>
      <c r="XDE16" s="657"/>
      <c r="XDF16" s="657"/>
      <c r="XDG16" s="659"/>
      <c r="XDJ16" s="657"/>
      <c r="XDK16" s="657"/>
      <c r="XDL16" s="657"/>
      <c r="XDM16" s="657"/>
      <c r="XDN16" s="657"/>
      <c r="XDO16" s="657"/>
      <c r="XDP16" s="659"/>
      <c r="XDS16" s="657"/>
      <c r="XDT16" s="657"/>
      <c r="XDU16" s="657"/>
      <c r="XDV16" s="657"/>
      <c r="XDW16" s="657"/>
      <c r="XDX16" s="657"/>
      <c r="XDY16" s="659"/>
      <c r="XEB16" s="657"/>
      <c r="XEC16" s="657"/>
      <c r="XED16" s="657"/>
      <c r="XEE16" s="657"/>
      <c r="XEF16" s="657"/>
      <c r="XEG16" s="657"/>
      <c r="XEH16" s="659"/>
      <c r="XEK16" s="657"/>
      <c r="XEL16" s="657"/>
      <c r="XEM16" s="657"/>
      <c r="XEN16" s="657"/>
      <c r="XEO16" s="657"/>
      <c r="XEP16" s="657"/>
      <c r="XEQ16" s="659"/>
      <c r="XET16" s="657"/>
      <c r="XEU16" s="657"/>
      <c r="XEV16" s="657"/>
      <c r="XEW16" s="657"/>
      <c r="XEX16" s="657"/>
      <c r="XEY16" s="657"/>
      <c r="XEZ16" s="659"/>
      <c r="XFC16" s="657"/>
      <c r="XFD16" s="657"/>
    </row>
  </sheetData>
  <mergeCells count="6">
    <mergeCell ref="D6:I6"/>
    <mergeCell ref="A1:B2"/>
    <mergeCell ref="C1:I2"/>
    <mergeCell ref="A3:I3"/>
    <mergeCell ref="A4:I4"/>
    <mergeCell ref="A5:I5"/>
  </mergeCells>
  <pageMargins left="0.7" right="0.3" top="0.75" bottom="0.75" header="0.3" footer="0.3"/>
  <pageSetup paperSize="9" orientation="portrait" r:id="rId1"/>
  <headerFooter>
    <oddHeader>&amp;C&amp;P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workbookViewId="0">
      <selection activeCell="A4" sqref="A4:L4"/>
    </sheetView>
  </sheetViews>
  <sheetFormatPr defaultRowHeight="15"/>
  <cols>
    <col min="1" max="1" width="4.125" style="591" customWidth="1"/>
    <col min="2" max="2" width="25" style="592" customWidth="1"/>
    <col min="3" max="3" width="13.125" style="592" customWidth="1"/>
    <col min="4" max="4" width="13.5" style="592" customWidth="1"/>
    <col min="5" max="5" width="12.125" style="592" customWidth="1"/>
    <col min="6" max="6" width="13.75" style="592" customWidth="1"/>
    <col min="7" max="7" width="11.625" style="592" customWidth="1"/>
    <col min="8" max="8" width="13.25" style="592" customWidth="1"/>
    <col min="9" max="9" width="12.5" style="592" customWidth="1"/>
    <col min="10" max="10" width="13.25" style="592" customWidth="1"/>
    <col min="11" max="11" width="12.875" style="604" customWidth="1"/>
    <col min="12" max="13" width="13.125" style="592" customWidth="1"/>
    <col min="14" max="14" width="15.875" style="592" bestFit="1" customWidth="1"/>
    <col min="15" max="16384" width="9" style="592"/>
  </cols>
  <sheetData>
    <row r="1" spans="1:18">
      <c r="I1" s="1006" t="s">
        <v>701</v>
      </c>
      <c r="J1" s="1006"/>
      <c r="K1" s="1006"/>
      <c r="L1" s="1006"/>
    </row>
    <row r="2" spans="1:18" s="593" customFormat="1" ht="14.25">
      <c r="A2" s="1007" t="s">
        <v>198</v>
      </c>
      <c r="B2" s="1007"/>
      <c r="C2" s="1007"/>
      <c r="D2" s="1007"/>
      <c r="E2" s="1007"/>
      <c r="F2" s="1007"/>
      <c r="G2" s="1007"/>
      <c r="H2" s="1007"/>
      <c r="I2" s="1007"/>
      <c r="J2" s="1007"/>
      <c r="K2" s="1007"/>
      <c r="L2" s="1007"/>
    </row>
    <row r="3" spans="1:18" s="593" customFormat="1" ht="14.25">
      <c r="A3" s="1007" t="s">
        <v>672</v>
      </c>
      <c r="B3" s="1007"/>
      <c r="C3" s="1007"/>
      <c r="D3" s="1007"/>
      <c r="E3" s="1007"/>
      <c r="F3" s="1007"/>
      <c r="G3" s="1007"/>
      <c r="H3" s="1007"/>
      <c r="I3" s="1007"/>
      <c r="J3" s="1007"/>
      <c r="K3" s="1007"/>
      <c r="L3" s="1007"/>
    </row>
    <row r="4" spans="1:18" s="594" customFormat="1" ht="18.75">
      <c r="A4" s="997" t="s">
        <v>714</v>
      </c>
      <c r="B4" s="997"/>
      <c r="C4" s="997"/>
      <c r="D4" s="997"/>
      <c r="E4" s="997"/>
      <c r="F4" s="997"/>
      <c r="G4" s="997"/>
      <c r="H4" s="997"/>
      <c r="I4" s="997"/>
      <c r="J4" s="997"/>
      <c r="K4" s="997"/>
      <c r="L4" s="997"/>
      <c r="M4" s="636"/>
      <c r="N4" s="636"/>
      <c r="O4" s="636"/>
      <c r="P4" s="636"/>
      <c r="Q4" s="636"/>
      <c r="R4" s="636"/>
    </row>
    <row r="5" spans="1:18">
      <c r="K5" s="1008" t="s">
        <v>18</v>
      </c>
      <c r="L5" s="1008"/>
    </row>
    <row r="6" spans="1:18" s="593" customFormat="1" ht="16.5" customHeight="1">
      <c r="A6" s="1004" t="s">
        <v>0</v>
      </c>
      <c r="B6" s="1004" t="s">
        <v>199</v>
      </c>
      <c r="C6" s="1004" t="s">
        <v>673</v>
      </c>
      <c r="D6" s="1005" t="s">
        <v>674</v>
      </c>
      <c r="E6" s="1005"/>
      <c r="F6" s="1005"/>
      <c r="G6" s="1005"/>
      <c r="H6" s="1005" t="s">
        <v>675</v>
      </c>
      <c r="I6" s="1005"/>
      <c r="J6" s="1005"/>
      <c r="K6" s="1005"/>
      <c r="L6" s="1004" t="s">
        <v>676</v>
      </c>
    </row>
    <row r="7" spans="1:18" s="593" customFormat="1" ht="14.25">
      <c r="A7" s="1004"/>
      <c r="B7" s="1004"/>
      <c r="C7" s="1004"/>
      <c r="D7" s="1004" t="s">
        <v>200</v>
      </c>
      <c r="E7" s="1004"/>
      <c r="F7" s="1004" t="s">
        <v>201</v>
      </c>
      <c r="G7" s="1004" t="s">
        <v>202</v>
      </c>
      <c r="H7" s="1004" t="s">
        <v>200</v>
      </c>
      <c r="I7" s="1004"/>
      <c r="J7" s="1004" t="s">
        <v>201</v>
      </c>
      <c r="K7" s="1009" t="s">
        <v>202</v>
      </c>
      <c r="L7" s="1004"/>
    </row>
    <row r="8" spans="1:18" s="593" customFormat="1" ht="57">
      <c r="A8" s="1004"/>
      <c r="B8" s="1004"/>
      <c r="C8" s="1004"/>
      <c r="D8" s="595" t="s">
        <v>61</v>
      </c>
      <c r="E8" s="595" t="s">
        <v>203</v>
      </c>
      <c r="F8" s="1004"/>
      <c r="G8" s="1004"/>
      <c r="H8" s="595" t="s">
        <v>61</v>
      </c>
      <c r="I8" s="595" t="s">
        <v>203</v>
      </c>
      <c r="J8" s="1004"/>
      <c r="K8" s="1009"/>
      <c r="L8" s="1004"/>
    </row>
    <row r="9" spans="1:18" s="601" customFormat="1" ht="14.25">
      <c r="A9" s="596" t="s">
        <v>9</v>
      </c>
      <c r="B9" s="596" t="s">
        <v>10</v>
      </c>
      <c r="C9" s="597" t="s">
        <v>39</v>
      </c>
      <c r="D9" s="598" t="s">
        <v>29</v>
      </c>
      <c r="E9" s="598" t="s">
        <v>204</v>
      </c>
      <c r="F9" s="598" t="s">
        <v>146</v>
      </c>
      <c r="G9" s="599" t="s">
        <v>205</v>
      </c>
      <c r="H9" s="598" t="s">
        <v>160</v>
      </c>
      <c r="I9" s="598" t="s">
        <v>206</v>
      </c>
      <c r="J9" s="598" t="s">
        <v>207</v>
      </c>
      <c r="K9" s="600" t="s">
        <v>208</v>
      </c>
      <c r="L9" s="599" t="s">
        <v>209</v>
      </c>
    </row>
    <row r="10" spans="1:18" s="602" customFormat="1" ht="20.100000000000001" customHeight="1">
      <c r="A10" s="609"/>
      <c r="B10" s="609" t="s">
        <v>210</v>
      </c>
      <c r="C10" s="610">
        <f>SUM(C11:C22)</f>
        <v>151652667506</v>
      </c>
      <c r="D10" s="610">
        <f t="shared" ref="D10:F10" si="0">SUM(D11:D22)</f>
        <v>612506810888</v>
      </c>
      <c r="E10" s="610">
        <f t="shared" si="0"/>
        <v>7519000000</v>
      </c>
      <c r="F10" s="610">
        <f t="shared" si="0"/>
        <v>608255936545</v>
      </c>
      <c r="G10" s="611">
        <f>D10-F10</f>
        <v>4250874343</v>
      </c>
      <c r="H10" s="610">
        <f t="shared" ref="H10:I10" si="1">SUM(H11:H22)</f>
        <v>486451083087</v>
      </c>
      <c r="I10" s="610">
        <f t="shared" si="1"/>
        <v>11424385246</v>
      </c>
      <c r="J10" s="610">
        <f>SUM(J11:J22)</f>
        <v>539604085204</v>
      </c>
      <c r="K10" s="612">
        <f>H10-J10</f>
        <v>-53153002117</v>
      </c>
      <c r="L10" s="610">
        <f>SUM(L11:L22)</f>
        <v>98499665389</v>
      </c>
      <c r="N10" s="603"/>
    </row>
    <row r="11" spans="1:18" s="604" customFormat="1" ht="20.100000000000001" customHeight="1">
      <c r="A11" s="613">
        <v>1</v>
      </c>
      <c r="B11" s="614" t="s">
        <v>211</v>
      </c>
      <c r="C11" s="615">
        <v>72122868679</v>
      </c>
      <c r="D11" s="615">
        <v>540197000000</v>
      </c>
      <c r="E11" s="615"/>
      <c r="F11" s="615">
        <v>540197000000</v>
      </c>
      <c r="G11" s="616">
        <f>D11-F11</f>
        <v>0</v>
      </c>
      <c r="H11" s="615">
        <v>414954886953</v>
      </c>
      <c r="I11" s="615"/>
      <c r="J11" s="615">
        <v>472008818684</v>
      </c>
      <c r="K11" s="617">
        <f>H11-J11</f>
        <v>-57053931731</v>
      </c>
      <c r="L11" s="618">
        <f>C11+H11-J11</f>
        <v>15068936948</v>
      </c>
    </row>
    <row r="12" spans="1:18" s="604" customFormat="1" ht="20.100000000000001" customHeight="1">
      <c r="A12" s="613">
        <v>2</v>
      </c>
      <c r="B12" s="619" t="s">
        <v>212</v>
      </c>
      <c r="C12" s="620">
        <v>0</v>
      </c>
      <c r="D12" s="620">
        <f>38721000000+1500000000</f>
        <v>40221000000</v>
      </c>
      <c r="E12" s="620"/>
      <c r="F12" s="620">
        <f>D12</f>
        <v>40221000000</v>
      </c>
      <c r="G12" s="621">
        <f>D12-F12</f>
        <v>0</v>
      </c>
      <c r="H12" s="620">
        <v>40221000000</v>
      </c>
      <c r="I12" s="620"/>
      <c r="J12" s="620">
        <v>40221000000</v>
      </c>
      <c r="K12" s="617">
        <f>H12-J12</f>
        <v>0</v>
      </c>
      <c r="L12" s="620">
        <f>C12+H12-J12</f>
        <v>0</v>
      </c>
    </row>
    <row r="13" spans="1:18" s="604" customFormat="1" ht="20.100000000000001" customHeight="1">
      <c r="A13" s="613">
        <v>3</v>
      </c>
      <c r="B13" s="614" t="s">
        <v>213</v>
      </c>
      <c r="C13" s="615">
        <v>65286945574</v>
      </c>
      <c r="D13" s="622"/>
      <c r="E13" s="622"/>
      <c r="F13" s="622"/>
      <c r="G13" s="621">
        <f>D13-F13</f>
        <v>0</v>
      </c>
      <c r="H13" s="622"/>
      <c r="I13" s="622"/>
      <c r="J13" s="622"/>
      <c r="K13" s="617">
        <f t="shared" ref="K13" si="2">H13-J13</f>
        <v>0</v>
      </c>
      <c r="L13" s="617">
        <f t="shared" ref="L13:L20" si="3">C13+H13-J13</f>
        <v>65286945574</v>
      </c>
    </row>
    <row r="14" spans="1:18" s="604" customFormat="1" ht="20.100000000000001" customHeight="1">
      <c r="A14" s="613">
        <v>4</v>
      </c>
      <c r="B14" s="614" t="s">
        <v>214</v>
      </c>
      <c r="C14" s="615">
        <v>200000000</v>
      </c>
      <c r="D14" s="615">
        <v>9160000000</v>
      </c>
      <c r="E14" s="615">
        <v>3000000000</v>
      </c>
      <c r="F14" s="615">
        <v>9100000000</v>
      </c>
      <c r="G14" s="617">
        <f>D14-F14</f>
        <v>60000000</v>
      </c>
      <c r="H14" s="615">
        <v>9160000000</v>
      </c>
      <c r="I14" s="615">
        <v>3000000000</v>
      </c>
      <c r="J14" s="615">
        <v>9100000000</v>
      </c>
      <c r="K14" s="617">
        <f>H14-J14</f>
        <v>60000000</v>
      </c>
      <c r="L14" s="615">
        <f>C14+H14-J14</f>
        <v>260000000</v>
      </c>
    </row>
    <row r="15" spans="1:18" s="604" customFormat="1" ht="20.100000000000001" customHeight="1">
      <c r="A15" s="613">
        <v>5</v>
      </c>
      <c r="B15" s="614" t="s">
        <v>677</v>
      </c>
      <c r="C15" s="615">
        <v>320528724</v>
      </c>
      <c r="D15" s="615">
        <v>7760996960</v>
      </c>
      <c r="E15" s="615">
        <v>3000000000</v>
      </c>
      <c r="F15" s="615">
        <v>7300000000</v>
      </c>
      <c r="G15" s="617">
        <f t="shared" ref="G15:G22" si="4">D15-F15</f>
        <v>460996960</v>
      </c>
      <c r="H15" s="615">
        <v>7760996960</v>
      </c>
      <c r="I15" s="615">
        <v>7300000000</v>
      </c>
      <c r="J15" s="615">
        <v>7300000000</v>
      </c>
      <c r="K15" s="617">
        <f>H15-J15</f>
        <v>460996960</v>
      </c>
      <c r="L15" s="615">
        <f t="shared" si="3"/>
        <v>781525684</v>
      </c>
      <c r="M15" s="605"/>
      <c r="N15" s="606"/>
    </row>
    <row r="16" spans="1:18" s="604" customFormat="1" ht="20.100000000000001" customHeight="1">
      <c r="A16" s="613">
        <v>6</v>
      </c>
      <c r="B16" s="614" t="s">
        <v>215</v>
      </c>
      <c r="C16" s="615">
        <v>10256174382</v>
      </c>
      <c r="D16" s="615">
        <v>10883238254</v>
      </c>
      <c r="E16" s="623"/>
      <c r="F16" s="615">
        <v>6830601274</v>
      </c>
      <c r="G16" s="617">
        <f t="shared" si="4"/>
        <v>4052636980</v>
      </c>
      <c r="H16" s="615">
        <v>10883238254</v>
      </c>
      <c r="I16" s="623"/>
      <c r="J16" s="615">
        <v>6830601274</v>
      </c>
      <c r="K16" s="617">
        <f>H16-J16</f>
        <v>4052636980</v>
      </c>
      <c r="L16" s="615">
        <f t="shared" si="3"/>
        <v>14308811362</v>
      </c>
      <c r="M16" s="605"/>
      <c r="N16" s="606"/>
    </row>
    <row r="17" spans="1:14" s="604" customFormat="1" ht="20.100000000000001" customHeight="1">
      <c r="A17" s="613">
        <v>7</v>
      </c>
      <c r="B17" s="614" t="s">
        <v>216</v>
      </c>
      <c r="C17" s="615">
        <v>397550606</v>
      </c>
      <c r="D17" s="615">
        <v>1061000000</v>
      </c>
      <c r="E17" s="623">
        <v>561000000</v>
      </c>
      <c r="F17" s="615">
        <v>667000000</v>
      </c>
      <c r="G17" s="617">
        <f t="shared" si="4"/>
        <v>394000000</v>
      </c>
      <c r="H17" s="615">
        <v>551803800</v>
      </c>
      <c r="I17" s="623">
        <v>470803800</v>
      </c>
      <c r="J17" s="615">
        <v>546803800</v>
      </c>
      <c r="K17" s="617">
        <f>H17-J17</f>
        <v>5000000</v>
      </c>
      <c r="L17" s="615">
        <f t="shared" si="3"/>
        <v>402550606</v>
      </c>
      <c r="M17" s="605"/>
      <c r="N17" s="606"/>
    </row>
    <row r="18" spans="1:14" s="604" customFormat="1" ht="20.100000000000001" customHeight="1">
      <c r="A18" s="613">
        <v>8</v>
      </c>
      <c r="B18" s="614" t="s">
        <v>217</v>
      </c>
      <c r="C18" s="615">
        <v>924194101</v>
      </c>
      <c r="D18" s="615">
        <v>1404429597</v>
      </c>
      <c r="E18" s="623">
        <v>958000000</v>
      </c>
      <c r="F18" s="615">
        <v>1404429597</v>
      </c>
      <c r="G18" s="617">
        <f t="shared" si="4"/>
        <v>0</v>
      </c>
      <c r="H18" s="615">
        <v>1100011043</v>
      </c>
      <c r="I18" s="623">
        <v>653581446</v>
      </c>
      <c r="J18" s="615">
        <v>1154846446</v>
      </c>
      <c r="K18" s="617">
        <f>H18-J8</f>
        <v>1100011043</v>
      </c>
      <c r="L18" s="615">
        <f t="shared" si="3"/>
        <v>869358698</v>
      </c>
      <c r="M18" s="605"/>
      <c r="N18" s="606"/>
    </row>
    <row r="19" spans="1:14" s="604" customFormat="1" ht="20.100000000000001" customHeight="1">
      <c r="A19" s="613">
        <v>9</v>
      </c>
      <c r="B19" s="614" t="s">
        <v>218</v>
      </c>
      <c r="C19" s="615">
        <v>294034400</v>
      </c>
      <c r="D19" s="615">
        <v>75885000</v>
      </c>
      <c r="E19" s="623"/>
      <c r="F19" s="615">
        <v>63140000</v>
      </c>
      <c r="G19" s="617">
        <f t="shared" si="4"/>
        <v>12745000</v>
      </c>
      <c r="H19" s="615">
        <v>75885000</v>
      </c>
      <c r="I19" s="623"/>
      <c r="J19" s="615">
        <v>63140000</v>
      </c>
      <c r="K19" s="617">
        <f>H19-J19</f>
        <v>12745000</v>
      </c>
      <c r="L19" s="615">
        <f t="shared" si="3"/>
        <v>306779400</v>
      </c>
      <c r="M19" s="605"/>
      <c r="N19" s="606"/>
    </row>
    <row r="20" spans="1:14" s="604" customFormat="1" ht="20.100000000000001" customHeight="1">
      <c r="A20" s="613">
        <v>10</v>
      </c>
      <c r="B20" s="614" t="s">
        <v>219</v>
      </c>
      <c r="C20" s="615">
        <v>1253740399</v>
      </c>
      <c r="D20" s="615">
        <v>944903037</v>
      </c>
      <c r="E20" s="623"/>
      <c r="F20" s="615">
        <v>1683500000</v>
      </c>
      <c r="G20" s="617">
        <f t="shared" si="4"/>
        <v>-738596963</v>
      </c>
      <c r="H20" s="615">
        <v>944903037</v>
      </c>
      <c r="I20" s="623"/>
      <c r="J20" s="615">
        <v>1683500000</v>
      </c>
      <c r="K20" s="617">
        <f t="shared" ref="K20" si="5">H20-J20</f>
        <v>-738596963</v>
      </c>
      <c r="L20" s="615">
        <f t="shared" si="3"/>
        <v>515143436</v>
      </c>
      <c r="M20" s="605"/>
      <c r="N20" s="606"/>
    </row>
    <row r="21" spans="1:14" s="604" customFormat="1" ht="20.100000000000001" customHeight="1">
      <c r="A21" s="613">
        <v>11</v>
      </c>
      <c r="B21" s="614" t="s">
        <v>220</v>
      </c>
      <c r="C21" s="615">
        <v>494703838</v>
      </c>
      <c r="D21" s="615">
        <v>565850674</v>
      </c>
      <c r="E21" s="623"/>
      <c r="F21" s="615">
        <v>565850674</v>
      </c>
      <c r="G21" s="617">
        <f t="shared" si="4"/>
        <v>0</v>
      </c>
      <c r="H21" s="615">
        <v>565850674</v>
      </c>
      <c r="I21" s="623"/>
      <c r="J21" s="615">
        <v>471960000</v>
      </c>
      <c r="K21" s="617">
        <f>H21-J21</f>
        <v>93890674</v>
      </c>
      <c r="L21" s="615">
        <f>C21+H21-J21</f>
        <v>588594512</v>
      </c>
      <c r="M21" s="605"/>
      <c r="N21" s="606"/>
    </row>
    <row r="22" spans="1:14" s="604" customFormat="1" ht="20.100000000000001" customHeight="1">
      <c r="A22" s="613">
        <v>12</v>
      </c>
      <c r="B22" s="614" t="s">
        <v>678</v>
      </c>
      <c r="C22" s="615">
        <v>101926803</v>
      </c>
      <c r="D22" s="615">
        <v>232507366</v>
      </c>
      <c r="E22" s="623"/>
      <c r="F22" s="615">
        <v>223415000</v>
      </c>
      <c r="G22" s="617">
        <f t="shared" si="4"/>
        <v>9092366</v>
      </c>
      <c r="H22" s="615">
        <v>232507366</v>
      </c>
      <c r="I22" s="623"/>
      <c r="J22" s="615">
        <v>223415000</v>
      </c>
      <c r="K22" s="617">
        <f>H22-J22</f>
        <v>9092366</v>
      </c>
      <c r="L22" s="615">
        <f>C22+H22-J22</f>
        <v>111019169</v>
      </c>
      <c r="M22" s="605"/>
      <c r="N22" s="606"/>
    </row>
    <row r="23" spans="1:14" s="604" customFormat="1" hidden="1">
      <c r="A23" s="613"/>
      <c r="B23" s="624"/>
      <c r="C23" s="624"/>
      <c r="D23" s="624"/>
      <c r="E23" s="624"/>
      <c r="F23" s="624"/>
      <c r="G23" s="624"/>
      <c r="H23" s="624"/>
      <c r="I23" s="624"/>
      <c r="J23" s="624"/>
      <c r="K23" s="624"/>
      <c r="L23" s="624"/>
    </row>
    <row r="25" spans="1:14">
      <c r="E25" s="607"/>
    </row>
  </sheetData>
  <mergeCells count="17">
    <mergeCell ref="L6:L8"/>
    <mergeCell ref="D7:E7"/>
    <mergeCell ref="F7:F8"/>
    <mergeCell ref="G7:G8"/>
    <mergeCell ref="H7:I7"/>
    <mergeCell ref="J7:J8"/>
    <mergeCell ref="K7:K8"/>
    <mergeCell ref="I1:L1"/>
    <mergeCell ref="A2:L2"/>
    <mergeCell ref="A3:L3"/>
    <mergeCell ref="A4:L4"/>
    <mergeCell ref="K5:L5"/>
    <mergeCell ref="A6:A8"/>
    <mergeCell ref="B6:B8"/>
    <mergeCell ref="C6:C8"/>
    <mergeCell ref="D6:G6"/>
    <mergeCell ref="H6:K6"/>
  </mergeCells>
  <printOptions horizontalCentered="1"/>
  <pageMargins left="0.26" right="0.21" top="0.52" bottom="0.6" header="0.3" footer="0.3"/>
  <pageSetup paperSize="9" scale="80" orientation="landscape" r:id="rId1"/>
  <headerFooter>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24</vt:i4>
      </vt:variant>
    </vt:vector>
  </HeadingPairs>
  <TitlesOfParts>
    <vt:vector size="48" baseType="lpstr">
      <vt:lpstr>bieu 1- Thu</vt:lpstr>
      <vt:lpstr>bieu 2 chi</vt:lpstr>
      <vt:lpstr>Bieu 01-Thu</vt:lpstr>
      <vt:lpstr>Bieu 02-Chi</vt:lpstr>
      <vt:lpstr>bieu 3-48</vt:lpstr>
      <vt:lpstr>bieu 4-50</vt:lpstr>
      <vt:lpstr>bieu 5-51</vt:lpstr>
      <vt:lpstr>bieu 6-52</vt:lpstr>
      <vt:lpstr>bieu 7-53</vt:lpstr>
      <vt:lpstr>bieu 8-54</vt:lpstr>
      <vt:lpstr>bieu 9-58</vt:lpstr>
      <vt:lpstr>bieu 10-59</vt:lpstr>
      <vt:lpstr>Bieu 11-61</vt:lpstr>
      <vt:lpstr>Sheet1</vt:lpstr>
      <vt:lpstr>Sheet2</vt:lpstr>
      <vt:lpstr>Sheet3</vt:lpstr>
      <vt:lpstr>Sheet4</vt:lpstr>
      <vt:lpstr>Sheet5</vt:lpstr>
      <vt:lpstr>Sheet6</vt:lpstr>
      <vt:lpstr>Sheet7</vt:lpstr>
      <vt:lpstr>Sheet8</vt:lpstr>
      <vt:lpstr>Sheet9</vt:lpstr>
      <vt:lpstr>Bieu 12-Bieu 64</vt:lpstr>
      <vt:lpstr>Bieu 13-Bieu 63</vt:lpstr>
      <vt:lpstr>'Bieu 01-Thu'!Print_Area</vt:lpstr>
      <vt:lpstr>'Bieu 02-Chi'!Print_Area</vt:lpstr>
      <vt:lpstr>'bieu 1- Thu'!Print_Area</vt:lpstr>
      <vt:lpstr>'bieu 10-59'!Print_Area</vt:lpstr>
      <vt:lpstr>'Bieu 11-61'!Print_Area</vt:lpstr>
      <vt:lpstr>'Bieu 12-Bieu 64'!Print_Area</vt:lpstr>
      <vt:lpstr>'Bieu 13-Bieu 63'!Print_Area</vt:lpstr>
      <vt:lpstr>'bieu 2 chi'!Print_Area</vt:lpstr>
      <vt:lpstr>'bieu 3-48'!Print_Area</vt:lpstr>
      <vt:lpstr>'bieu 4-50'!Print_Area</vt:lpstr>
      <vt:lpstr>'bieu 5-51'!Print_Area</vt:lpstr>
      <vt:lpstr>'bieu 6-52'!Print_Area</vt:lpstr>
      <vt:lpstr>'bieu 7-53'!Print_Area</vt:lpstr>
      <vt:lpstr>'bieu 8-54'!Print_Area</vt:lpstr>
      <vt:lpstr>'bieu 9-58'!Print_Area</vt:lpstr>
      <vt:lpstr>'Bieu 01-Thu'!Print_Titles</vt:lpstr>
      <vt:lpstr>'Bieu 02-Chi'!Print_Titles</vt:lpstr>
      <vt:lpstr>'bieu 1- Thu'!Print_Titles</vt:lpstr>
      <vt:lpstr>'bieu 2 chi'!Print_Titles</vt:lpstr>
      <vt:lpstr>'bieu 4-50'!Print_Titles</vt:lpstr>
      <vt:lpstr>'bieu 5-51'!Print_Titles</vt:lpstr>
      <vt:lpstr>'bieu 6-52'!Print_Titles</vt:lpstr>
      <vt:lpstr>'bieu 7-53'!Print_Titles</vt:lpstr>
      <vt:lpstr>'bieu 8-54'!Print_Titles</vt:lpstr>
    </vt:vector>
  </TitlesOfParts>
  <Company>Tell : 0983 184 533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ABC</dc:creator>
  <cp:lastModifiedBy>Mr. Vu Hong Kiem</cp:lastModifiedBy>
  <cp:lastPrinted>2021-11-29T02:11:17Z</cp:lastPrinted>
  <dcterms:created xsi:type="dcterms:W3CDTF">2015-01-19T01:23:47Z</dcterms:created>
  <dcterms:modified xsi:type="dcterms:W3CDTF">2021-12-14T01:27:48Z</dcterms:modified>
</cp:coreProperties>
</file>