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MAI VANG\TAI CHINH\NAM 2025\7.Xay dung chinh sach\Dinh muc o to\Thang 7\Sua 31-7\Ho so xin y kien\"/>
    </mc:Choice>
  </mc:AlternateContent>
  <xr:revisionPtr revIDLastSave="0" documentId="13_ncr:1_{98E2FACE-45EB-4FB8-BA58-115539F86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e dung chung" sheetId="18" r:id="rId1"/>
    <sheet name="Xe dung chung cấp xã" sheetId="17" r:id="rId2"/>
    <sheet name="Xe đặc thù  ban tai" sheetId="8" r:id="rId3"/>
    <sheet name="Xe chuyên dùng" sheetId="9" r:id="rId4"/>
  </sheets>
  <definedNames>
    <definedName name="_xlnm.Print_Area" localSheetId="3">'Xe chuyên dùng'!$A$1:$H$26</definedName>
    <definedName name="_xlnm.Print_Area" localSheetId="0">'Xe dung chung'!$A$1:$M$141</definedName>
    <definedName name="_xlnm.Print_Area" localSheetId="1">'Xe dung chung cấp xã'!$A$1:$K$46</definedName>
    <definedName name="_xlnm.Print_Area" localSheetId="2">'Xe đặc thù  ban tai'!$A$1:$J$61</definedName>
    <definedName name="_xlnm.Print_Titles" localSheetId="3">'Xe chuyên dùng'!$5:$6</definedName>
    <definedName name="_xlnm.Print_Titles" localSheetId="0">'Xe dung chung'!$4:$5</definedName>
    <definedName name="_xlnm.Print_Titles" localSheetId="2">'Xe đặc thù  ban tai'!$5:$6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9" l="1"/>
  <c r="J9" i="17" l="1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C8" i="18"/>
  <c r="D12" i="18"/>
  <c r="H12" i="18"/>
  <c r="C23" i="18"/>
  <c r="C27" i="18"/>
  <c r="C24" i="18"/>
  <c r="C33" i="18"/>
  <c r="C30" i="18"/>
  <c r="C29" i="18"/>
  <c r="C28" i="18"/>
  <c r="I121" i="18"/>
  <c r="C121" i="18"/>
  <c r="I13" i="18"/>
  <c r="C114" i="18" l="1"/>
  <c r="I41" i="18"/>
  <c r="I39" i="18"/>
  <c r="C110" i="18"/>
  <c r="C139" i="18"/>
  <c r="C135" i="18"/>
  <c r="C141" i="18"/>
  <c r="C37" i="18"/>
  <c r="C38" i="18"/>
  <c r="C106" i="18"/>
  <c r="C36" i="18"/>
  <c r="C42" i="18"/>
  <c r="C20" i="18"/>
  <c r="C19" i="18"/>
  <c r="C18" i="18"/>
  <c r="C17" i="18" l="1"/>
  <c r="C16" i="18"/>
  <c r="C14" i="18"/>
  <c r="C13" i="18" s="1"/>
  <c r="C9" i="18"/>
  <c r="C10" i="18"/>
  <c r="D21" i="18"/>
  <c r="M23" i="8"/>
  <c r="L23" i="8"/>
  <c r="G19" i="9"/>
  <c r="E10" i="9"/>
  <c r="E8" i="9" s="1"/>
  <c r="G9" i="9"/>
  <c r="I21" i="8"/>
  <c r="F17" i="8"/>
  <c r="F9" i="8"/>
  <c r="E9" i="8"/>
  <c r="I16" i="8"/>
  <c r="I14" i="8"/>
  <c r="I11" i="8"/>
  <c r="I12" i="8"/>
  <c r="I13" i="8"/>
  <c r="I10" i="8"/>
  <c r="I18" i="8"/>
  <c r="J8" i="17"/>
  <c r="G20" i="9"/>
  <c r="G21" i="9"/>
  <c r="G22" i="9"/>
  <c r="G23" i="9"/>
  <c r="G24" i="9"/>
  <c r="G25" i="9"/>
  <c r="G26" i="9"/>
  <c r="G17" i="9"/>
  <c r="F16" i="9"/>
  <c r="G16" i="9" s="1"/>
  <c r="F10" i="8"/>
  <c r="G10" i="8"/>
  <c r="E10" i="8"/>
  <c r="I22" i="18"/>
  <c r="I52" i="18"/>
  <c r="S22" i="18"/>
  <c r="P23" i="18"/>
  <c r="J86" i="18" l="1"/>
  <c r="J52" i="18"/>
  <c r="L52" i="18" s="1"/>
  <c r="J108" i="18"/>
  <c r="I108" i="18"/>
  <c r="P46" i="18"/>
  <c r="D134" i="18"/>
  <c r="G18" i="9"/>
  <c r="J12" i="18" l="1"/>
  <c r="L33" i="18"/>
  <c r="I134" i="18"/>
  <c r="E134" i="18"/>
  <c r="F134" i="18"/>
  <c r="G134" i="18"/>
  <c r="H134" i="18"/>
  <c r="J134" i="18"/>
  <c r="C138" i="18"/>
  <c r="C137" i="18"/>
  <c r="C136" i="18"/>
  <c r="P138" i="18"/>
  <c r="P137" i="18"/>
  <c r="P136" i="18"/>
  <c r="L139" i="18"/>
  <c r="F14" i="9" l="1"/>
  <c r="G11" i="9"/>
  <c r="G12" i="9"/>
  <c r="G13" i="9"/>
  <c r="H8" i="17"/>
  <c r="G8" i="17"/>
  <c r="G14" i="9" l="1"/>
  <c r="G23" i="8"/>
  <c r="H9" i="8"/>
  <c r="G21" i="8"/>
  <c r="G19" i="8"/>
  <c r="G9" i="8" s="1"/>
  <c r="I22" i="8"/>
  <c r="I20" i="8"/>
  <c r="I19" i="8" s="1"/>
  <c r="I9" i="8" s="1"/>
  <c r="G11" i="8"/>
  <c r="D8" i="18"/>
  <c r="E8" i="18"/>
  <c r="F8" i="18"/>
  <c r="G8" i="18"/>
  <c r="H8" i="18"/>
  <c r="J8" i="18"/>
  <c r="G8" i="8" l="1"/>
  <c r="I8" i="8" s="1"/>
  <c r="C39" i="18"/>
  <c r="L121" i="18"/>
  <c r="L9" i="18"/>
  <c r="L10" i="18"/>
  <c r="L13" i="18"/>
  <c r="L17" i="18"/>
  <c r="L18" i="18"/>
  <c r="L19" i="18"/>
  <c r="L20" i="18"/>
  <c r="L23" i="18"/>
  <c r="L24" i="18"/>
  <c r="L25" i="18"/>
  <c r="L26" i="18"/>
  <c r="L28" i="18"/>
  <c r="L29" i="18"/>
  <c r="L30" i="18"/>
  <c r="L31" i="18"/>
  <c r="L32" i="18"/>
  <c r="L35" i="18"/>
  <c r="L36" i="18"/>
  <c r="L37" i="18"/>
  <c r="L38" i="18"/>
  <c r="L39" i="18"/>
  <c r="L42" i="18"/>
  <c r="L43" i="18"/>
  <c r="L44" i="18"/>
  <c r="L45" i="18"/>
  <c r="L47" i="18"/>
  <c r="L48" i="18"/>
  <c r="L49" i="18"/>
  <c r="L50" i="18"/>
  <c r="L5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76" i="18"/>
  <c r="L77" i="18"/>
  <c r="L78" i="18"/>
  <c r="L79" i="18"/>
  <c r="L80" i="18"/>
  <c r="L81" i="18"/>
  <c r="L82" i="18"/>
  <c r="L83" i="18"/>
  <c r="L84" i="18"/>
  <c r="L85" i="18"/>
  <c r="L87" i="18"/>
  <c r="L88" i="18"/>
  <c r="L89" i="18"/>
  <c r="L90" i="18"/>
  <c r="L91" i="18"/>
  <c r="L92" i="18"/>
  <c r="L93" i="18"/>
  <c r="L94" i="18"/>
  <c r="L95" i="18"/>
  <c r="L96" i="18"/>
  <c r="L97" i="18"/>
  <c r="L98" i="18"/>
  <c r="L99" i="18"/>
  <c r="L100" i="18"/>
  <c r="L101" i="18"/>
  <c r="L102" i="18"/>
  <c r="L103" i="18"/>
  <c r="L104" i="18"/>
  <c r="L105" i="18"/>
  <c r="L106" i="18"/>
  <c r="L107" i="18"/>
  <c r="L110" i="18"/>
  <c r="L112" i="18"/>
  <c r="L113" i="18"/>
  <c r="L114" i="18"/>
  <c r="L115" i="18"/>
  <c r="L116" i="18"/>
  <c r="L117" i="18"/>
  <c r="L118" i="18"/>
  <c r="L119" i="18"/>
  <c r="L120" i="18"/>
  <c r="L125" i="18"/>
  <c r="L126" i="18"/>
  <c r="L127" i="18"/>
  <c r="L128" i="18"/>
  <c r="L129" i="18"/>
  <c r="L130" i="18"/>
  <c r="L131" i="18"/>
  <c r="L132" i="18"/>
  <c r="L133" i="18"/>
  <c r="L135" i="18"/>
  <c r="L136" i="18"/>
  <c r="L137" i="18"/>
  <c r="L138" i="18"/>
  <c r="L141" i="18"/>
  <c r="J140" i="18"/>
  <c r="L108" i="18"/>
  <c r="L86" i="18"/>
  <c r="L12" i="18" s="1"/>
  <c r="J46" i="18"/>
  <c r="L46" i="18" s="1"/>
  <c r="J40" i="18"/>
  <c r="L40" i="18" s="1"/>
  <c r="J34" i="18"/>
  <c r="J16" i="18"/>
  <c r="J27" i="18"/>
  <c r="L27" i="18" s="1"/>
  <c r="I118" i="18"/>
  <c r="I117" i="18"/>
  <c r="I113" i="18"/>
  <c r="E108" i="18"/>
  <c r="F108" i="18"/>
  <c r="G108" i="18"/>
  <c r="E121" i="18"/>
  <c r="E12" i="18" s="1"/>
  <c r="F121" i="18"/>
  <c r="F12" i="18" s="1"/>
  <c r="G121" i="18"/>
  <c r="G12" i="18" s="1"/>
  <c r="E124" i="18"/>
  <c r="F124" i="18"/>
  <c r="G124" i="18"/>
  <c r="E140" i="18"/>
  <c r="F140" i="18"/>
  <c r="G140" i="18"/>
  <c r="I107" i="18"/>
  <c r="I106" i="18"/>
  <c r="I87" i="18"/>
  <c r="I86" i="18" s="1"/>
  <c r="I12" i="18" s="1"/>
  <c r="I47" i="18"/>
  <c r="I35" i="18"/>
  <c r="I27" i="18"/>
  <c r="I21" i="18" s="1"/>
  <c r="I17" i="18"/>
  <c r="I10" i="18"/>
  <c r="I9" i="18"/>
  <c r="C47" i="18"/>
  <c r="J21" i="18" l="1"/>
  <c r="L21" i="18" s="1"/>
  <c r="L22" i="18"/>
  <c r="L134" i="18"/>
  <c r="I8" i="18"/>
  <c r="L8" i="18"/>
  <c r="E11" i="18"/>
  <c r="E7" i="18" s="1"/>
  <c r="G11" i="18"/>
  <c r="G7" i="18" s="1"/>
  <c r="F11" i="18"/>
  <c r="F7" i="18" s="1"/>
  <c r="L41" i="18"/>
  <c r="J11" i="18" l="1"/>
  <c r="J7" i="18" s="1"/>
  <c r="C109" i="18" l="1"/>
  <c r="C108" i="18" s="1"/>
  <c r="C41" i="18"/>
  <c r="C40" i="18" s="1"/>
  <c r="C134" i="18"/>
  <c r="G15" i="8"/>
  <c r="I140" i="18"/>
  <c r="I124" i="18"/>
  <c r="I46" i="18"/>
  <c r="I40" i="18"/>
  <c r="I34" i="18"/>
  <c r="I16" i="18"/>
  <c r="G17" i="8"/>
  <c r="E17" i="8"/>
  <c r="E11" i="8"/>
  <c r="C107" i="18"/>
  <c r="N86" i="18"/>
  <c r="C87" i="18"/>
  <c r="C86" i="18" s="1"/>
  <c r="C54" i="18"/>
  <c r="C53" i="18" s="1"/>
  <c r="C48" i="18"/>
  <c r="C49" i="18"/>
  <c r="C85" i="18"/>
  <c r="C80" i="18"/>
  <c r="C78" i="18"/>
  <c r="C77" i="18"/>
  <c r="C76" i="18"/>
  <c r="C75" i="18"/>
  <c r="C74" i="18"/>
  <c r="C73" i="18"/>
  <c r="C72" i="18"/>
  <c r="C71" i="18"/>
  <c r="C84" i="18"/>
  <c r="C83" i="18"/>
  <c r="C82" i="18"/>
  <c r="C81" i="18"/>
  <c r="C79" i="18"/>
  <c r="C70" i="18"/>
  <c r="C69" i="18"/>
  <c r="C68" i="18"/>
  <c r="C67" i="18"/>
  <c r="C66" i="18"/>
  <c r="C65" i="18"/>
  <c r="C64" i="18"/>
  <c r="C63" i="18"/>
  <c r="C62" i="18"/>
  <c r="C26" i="18"/>
  <c r="C22" i="18"/>
  <c r="C50" i="18"/>
  <c r="C113" i="18"/>
  <c r="C51" i="18"/>
  <c r="S148" i="18"/>
  <c r="S147" i="18"/>
  <c r="S146" i="18"/>
  <c r="S141" i="18"/>
  <c r="S140" i="18"/>
  <c r="S138" i="18"/>
  <c r="S137" i="18"/>
  <c r="S136" i="18"/>
  <c r="C124" i="18"/>
  <c r="C21" i="18" l="1"/>
  <c r="P22" i="18"/>
  <c r="C52" i="18"/>
  <c r="C46" i="18"/>
  <c r="I11" i="18"/>
  <c r="I7" i="18" s="1"/>
  <c r="O86" i="18"/>
  <c r="C35" i="18"/>
  <c r="C34" i="18" s="1"/>
  <c r="Q52" i="18" l="1"/>
  <c r="C12" i="18"/>
  <c r="S21" i="18"/>
  <c r="P21" i="18"/>
  <c r="L16" i="18"/>
  <c r="D124" i="18"/>
  <c r="L124" i="18" s="1"/>
  <c r="H124" i="18"/>
  <c r="C118" i="18"/>
  <c r="C117" i="18"/>
  <c r="D34" i="18" l="1"/>
  <c r="L34" i="18" l="1"/>
  <c r="L145" i="18"/>
  <c r="L144" i="18"/>
  <c r="K144" i="18" s="1"/>
  <c r="L143" i="18"/>
  <c r="K143" i="18" s="1"/>
  <c r="C143" i="18"/>
  <c r="L142" i="18"/>
  <c r="K142" i="18" s="1"/>
  <c r="C140" i="18"/>
  <c r="H140" i="18"/>
  <c r="D140" i="18"/>
  <c r="L140" i="18" s="1"/>
  <c r="A137" i="18"/>
  <c r="A138" i="18" s="1"/>
  <c r="C11" i="18" l="1"/>
  <c r="C7" i="18" s="1"/>
  <c r="D11" i="18"/>
  <c r="D7" i="18" s="1"/>
  <c r="L7" i="18" s="1"/>
  <c r="H11" i="18"/>
  <c r="H7" i="18" s="1"/>
  <c r="L11" i="18"/>
  <c r="D10" i="9" l="1"/>
  <c r="D8" i="9" s="1"/>
  <c r="F10" i="9"/>
  <c r="F8" i="17"/>
  <c r="D9" i="8"/>
  <c r="I15" i="8" l="1"/>
  <c r="G10" i="9"/>
  <c r="G8" i="9" s="1"/>
  <c r="F8" i="8"/>
  <c r="E8" i="8" l="1"/>
  <c r="C11" i="17"/>
  <c r="I23" i="8"/>
  <c r="C15" i="8" l="1"/>
  <c r="C10" i="8"/>
  <c r="C9" i="8" s="1"/>
</calcChain>
</file>

<file path=xl/sharedStrings.xml><?xml version="1.0" encoding="utf-8"?>
<sst xmlns="http://schemas.openxmlformats.org/spreadsheetml/2006/main" count="508" uniqueCount="313">
  <si>
    <t>STT</t>
  </si>
  <si>
    <t>I</t>
  </si>
  <si>
    <t>III</t>
  </si>
  <si>
    <t>Sở Tài chính</t>
  </si>
  <si>
    <t>Sở Y tế</t>
  </si>
  <si>
    <t>Sở Giáo dục và Đào tạo</t>
  </si>
  <si>
    <t>Sở Khoa học và Công nghệ</t>
  </si>
  <si>
    <t>Sở Tư pháp</t>
  </si>
  <si>
    <t>Sở Công thương</t>
  </si>
  <si>
    <t>Văn phòng sở</t>
  </si>
  <si>
    <t>TỔNG CỘNG</t>
  </si>
  <si>
    <t xml:space="preserve">Tên đơn vị </t>
  </si>
  <si>
    <t>Biên chế, bao gồm cả b/c các đv trực thuộc</t>
  </si>
  <si>
    <t>Số đơn vị hành chính cấp huyện/Diện tích tự nhiên</t>
  </si>
  <si>
    <t>A</t>
  </si>
  <si>
    <t>KHỐI TỈNH</t>
  </si>
  <si>
    <t>Văn phòng UBND tỉnh</t>
  </si>
  <si>
    <t>Văn phòng HĐND tỉnh</t>
  </si>
  <si>
    <t>Sở Ngoại vụ</t>
  </si>
  <si>
    <t>-</t>
  </si>
  <si>
    <t>Văn phòng</t>
  </si>
  <si>
    <t>Sở Xây dựng</t>
  </si>
  <si>
    <t>Trung tâm quan trắc tài nguyên và môi trường</t>
  </si>
  <si>
    <t xml:space="preserve">Chi cục Kiểm lâm </t>
  </si>
  <si>
    <t>Hạt kiểm lâm các huyện</t>
  </si>
  <si>
    <t>Chi cục trồng trọt và BVTV</t>
  </si>
  <si>
    <t>Trung tâm Bảo trợ xã hội</t>
  </si>
  <si>
    <t>Sở Văn hóa thể thao và DL</t>
  </si>
  <si>
    <t>Ban an toàn giao thông tỉnh</t>
  </si>
  <si>
    <t>KHỐI CÁC CQ, ĐƠN VỊ KHÁC THUỘC UBND TỈNH (Hội có tính chất đặc thù)</t>
  </si>
  <si>
    <t>Liên minh HTX</t>
  </si>
  <si>
    <t>Hội Chữ thập đỏ</t>
  </si>
  <si>
    <t>Hội người cao tuổi</t>
  </si>
  <si>
    <t>Liên hiệp các hội khoa học kỹ thuật</t>
  </si>
  <si>
    <t>Hội Luật gia</t>
  </si>
  <si>
    <t>Hội Nhà báo</t>
  </si>
  <si>
    <t>Hội văn học nghệ thuật</t>
  </si>
  <si>
    <t>Hội khuyến học tỉnh</t>
  </si>
  <si>
    <t>Liên hiệp hội các hội tổ chức hữu nghị</t>
  </si>
  <si>
    <t>BQL Khu kinh tế tỉnh</t>
  </si>
  <si>
    <t>Ban QL trung tâm hành chính -chính trị tỉnh</t>
  </si>
  <si>
    <t xml:space="preserve">Ban QLDA đầu tư xây dựng các công trình Nông nghiệp và PTNT tỉnh </t>
  </si>
  <si>
    <t>Ban QLDA đầu tư xây dựng các công trình dân dụng và công nghiệp tỉnh</t>
  </si>
  <si>
    <t>Trường Cao đẳng Cộng đồng</t>
  </si>
  <si>
    <t>B</t>
  </si>
  <si>
    <t>7/92,37km2</t>
  </si>
  <si>
    <t>10/897km2</t>
  </si>
  <si>
    <t>18/1.029km2</t>
  </si>
  <si>
    <t>Trung tâm VH, TT và truyền thông, Ban QL rừng phòng hộ</t>
  </si>
  <si>
    <t>22/1.527km2</t>
  </si>
  <si>
    <t>13/684km2</t>
  </si>
  <si>
    <t>12/792.529km2</t>
  </si>
  <si>
    <t>Huyện ủy Nậm Nhùn</t>
  </si>
  <si>
    <t>HĐND-UBND huyện Nậm Nhùn</t>
  </si>
  <si>
    <t>Chủng loại</t>
  </si>
  <si>
    <t>II</t>
  </si>
  <si>
    <t>Xe bán tải</t>
  </si>
  <si>
    <t>Đối tượng sử dụng</t>
  </si>
  <si>
    <t>Ghi chú</t>
  </si>
  <si>
    <t>Tổng</t>
  </si>
  <si>
    <t>Sở Văn hóa, Thể thao và Du lịch</t>
  </si>
  <si>
    <t>a)</t>
  </si>
  <si>
    <t>Trung tâm Văn hóa nghệ thuật tỉnh</t>
  </si>
  <si>
    <t>Xe ô tô trên 16 chỗ ngồi</t>
  </si>
  <si>
    <t>b)</t>
  </si>
  <si>
    <t xml:space="preserve">Trung tâm Huấn luyện và Thi đấu TDTT </t>
  </si>
  <si>
    <t xml:space="preserve">Xe ô tô gắn thiết bị chuyên dùng </t>
  </si>
  <si>
    <t>Xe ô tô tải</t>
  </si>
  <si>
    <t>Số xe hiện có</t>
  </si>
  <si>
    <t>Số xe đủ điều kiện thanh lý</t>
  </si>
  <si>
    <t>Số lượng xe ô tô</t>
  </si>
  <si>
    <t>Định mức tối đa theo biên chế</t>
  </si>
  <si>
    <t>Số lượng ô tô</t>
  </si>
  <si>
    <t>KHỐI TỈNH CÁC VĂN PHÒNG CẤP TỈNH</t>
  </si>
  <si>
    <t>CÁC SỞ, BAN NGÀNH, MTTQ, ĐOÀN THỂ TỈNH</t>
  </si>
  <si>
    <t>ĐƠN VỊ SỰ NGHIỆP CÔNG LẬP THUỘC UBND TỈNH</t>
  </si>
  <si>
    <t>TỔNG SỐ</t>
  </si>
  <si>
    <t>Phụ lục số 02</t>
  </si>
  <si>
    <t>Phụ lục số 01</t>
  </si>
  <si>
    <t>Phụ lục số 03</t>
  </si>
  <si>
    <t>BIỂU TIÊU CHUẨN, ĐỊNH MỨC SỬ DỤNG XE Ô TÔ PHỤC VỤ CÔNG TÁC CHUNG 
CỦA CÁC CƠ QUAN, TỔ CHỨC, ĐƠN VỊ THUỘC CẤP TỈNH</t>
  </si>
  <si>
    <t>Số xe thừa, thiếu</t>
  </si>
  <si>
    <t>ĐƠN VỊ SỰ NGHIỆP CÔNG LẬP THUỘC LĨNH VỰC Y TẾ, GD&amp;ĐT</t>
  </si>
  <si>
    <t>Số lượng xe thừa thiếu</t>
  </si>
  <si>
    <t>Phụ lục số 04</t>
  </si>
  <si>
    <t>cộng 1 xe dự án</t>
  </si>
  <si>
    <t>Sở Dân tộc và tôn giáo</t>
  </si>
  <si>
    <t>2.1</t>
  </si>
  <si>
    <t>2.2</t>
  </si>
  <si>
    <t>3.1</t>
  </si>
  <si>
    <t>3.2</t>
  </si>
  <si>
    <t>4.1</t>
  </si>
  <si>
    <t>4.2</t>
  </si>
  <si>
    <t xml:space="preserve">Sở Nội vụ </t>
  </si>
  <si>
    <t xml:space="preserve">Sở Nông nghiệp và Môi trường </t>
  </si>
  <si>
    <t>TP</t>
  </si>
  <si>
    <t>TĐ</t>
  </si>
  <si>
    <t>Tân Uyên</t>
  </si>
  <si>
    <t>Than Uyên</t>
  </si>
  <si>
    <t>PT</t>
  </si>
  <si>
    <t>Sin Hồ</t>
  </si>
  <si>
    <t>Mường Tè</t>
  </si>
  <si>
    <t>Nậm Nhùn</t>
  </si>
  <si>
    <t>Định mức cũ</t>
  </si>
  <si>
    <t xml:space="preserve">Trung tâm Xúc tiến đầu tư và
Tư vấn, Dịch vụ Tài chính </t>
  </si>
  <si>
    <t>Trung tâm Lưu trữ lịch sử</t>
  </si>
  <si>
    <t>Trung tâm Điều dưỡng người có công và Dịch vụ việc làm</t>
  </si>
  <si>
    <t>25 biên chế viên chức dự phòng</t>
  </si>
  <si>
    <t>Trung tâm văn hóa nghệ thuật tỉnh</t>
  </si>
  <si>
    <t>Bảo tàng tỉnh</t>
  </si>
  <si>
    <t>Thư viện tỉnh</t>
  </si>
  <si>
    <t>Trung tâm Huấn luyện và thi đấu thể dục thể thao</t>
  </si>
  <si>
    <t>Trung tâm Trợ giúp pháp lý</t>
  </si>
  <si>
    <t>Trung tâm dịch vụ đấu giá tài sản</t>
  </si>
  <si>
    <t>Trung tâm Công nghệ thông tin và Truyền thông</t>
  </si>
  <si>
    <t>Trung tâm Kiểm định và Phát triển khoa học công nghệ</t>
  </si>
  <si>
    <t>Chi cục Kiểm lâm</t>
  </si>
  <si>
    <t>Chi cục phát triển nông thôn và Quản lý chất lượng Nông Lâm sản, thủy sản</t>
  </si>
  <si>
    <t>Chi cục Thủy lợi và Tài nguyên nước</t>
  </si>
  <si>
    <t>Chi cục Chăn nuôi và Thú y</t>
  </si>
  <si>
    <t>Chi cục Trồng trọt và bảo vệ thực vật</t>
  </si>
  <si>
    <t>Trung tâm khuyến nông và Kỹ thuật nông nghiệp</t>
  </si>
  <si>
    <t>Văn phòng đăng ký đất đai</t>
  </si>
  <si>
    <t>Trung tâm quan trắc Tài nguyên và Môi trường</t>
  </si>
  <si>
    <t>Quỹ bảo vệ và phát triển rừng</t>
  </si>
  <si>
    <t>Văn phòng và đơn vị trực thuộc dưới 20 biên chế</t>
  </si>
  <si>
    <t>Trường THPT chuyên Lê Quý Đôn</t>
  </si>
  <si>
    <t>Trường THPT thành phố</t>
  </si>
  <si>
    <t>Trường THPT Quyết Thắng</t>
  </si>
  <si>
    <t>Trường THPT Than Uyên</t>
  </si>
  <si>
    <t>Trường THPT Mường Than</t>
  </si>
  <si>
    <t>Trường THPT Mường Kim</t>
  </si>
  <si>
    <t>Trường THPT Tân Uyên</t>
  </si>
  <si>
    <t>Trường THPT Bình Lư</t>
  </si>
  <si>
    <t>Trường THPT Phong Thổ</t>
  </si>
  <si>
    <t xml:space="preserve">Trường THPT Dào San </t>
  </si>
  <si>
    <t>Trường THPT Sìn Hồ</t>
  </si>
  <si>
    <t xml:space="preserve">Trường THPT Nậm Tăm </t>
  </si>
  <si>
    <t>Trường THPT Nậm Nhùn</t>
  </si>
  <si>
    <t>Trường THPT Mường Tè</t>
  </si>
  <si>
    <t>Trường PTDTNT THPT Nội trú tỉnh</t>
  </si>
  <si>
    <t>Trường PTDTNT THPT huyện Than Uyên</t>
  </si>
  <si>
    <t>Trường PTDTNT THPT huyện Tân Uyên</t>
  </si>
  <si>
    <t>Trường PTDTNT THPT huyện Phong Thổ</t>
  </si>
  <si>
    <t>Trường PTDTNT THPT huyện Tam Đường</t>
  </si>
  <si>
    <t>Trường PTDTNT THPT huyện Sìn Hồ</t>
  </si>
  <si>
    <t>Trường PTDTNT THPT huyện Nậm Nhùn</t>
  </si>
  <si>
    <t>Trường PTDTNT THPT huyện Mường Tè</t>
  </si>
  <si>
    <t>Trường PTDTNT THPT Ka Lăng huyện Mường Tè</t>
  </si>
  <si>
    <t>Trung tâm GDTX - HN tỉnh</t>
  </si>
  <si>
    <t>Trung tâm Đăng kiểm và Quản lý bến xe</t>
  </si>
  <si>
    <t>Trung tâm Giám định chất lượng xây dựng</t>
  </si>
  <si>
    <t>Chi cục dân số</t>
  </si>
  <si>
    <t>Chi cục An toàn vệ sinh thực phẩm</t>
  </si>
  <si>
    <t>Bệnh viện đa khoa</t>
  </si>
  <si>
    <t>Bệnh viện phổi</t>
  </si>
  <si>
    <t>Bệnh viện y học cổ truyền</t>
  </si>
  <si>
    <t>Trung tâm Kiểm soát bệnh tật</t>
  </si>
  <si>
    <t>Trung tâm kiểm nghiệm thuốc, mỹ phẩm, thực phẩm</t>
  </si>
  <si>
    <t>Trung tâm pháp y</t>
  </si>
  <si>
    <t>Bảo trợ xã hội</t>
  </si>
  <si>
    <t xml:space="preserve">Thanh tra tỉnh </t>
  </si>
  <si>
    <t xml:space="preserve">Ban QLDA các công trình giao thông tỉnh </t>
  </si>
  <si>
    <t>Sở Nông nghiệp và Môi trường</t>
  </si>
  <si>
    <t>Sở Nội vụ</t>
  </si>
  <si>
    <t>Trung tâm dịch vụ Khu kinh tế</t>
  </si>
  <si>
    <t>Chi cục Quản lý thị trường</t>
  </si>
  <si>
    <t>Được mua bổ sung năm 2025</t>
  </si>
  <si>
    <t>Định mức mới tối đa</t>
  </si>
  <si>
    <t>Ban Quản lý dự án và bảo trì kết cấu hạ tầng giao thông tỉnh</t>
  </si>
  <si>
    <t>Ủy ban MTTQ tỉnh (bao gồm các tổ chức chính trị xã hội)</t>
  </si>
  <si>
    <t>CÁC SỞ, BAN NGÀNH VÀ TƯƠNG ĐƯƠNG, ỦY BAN MTTQ CẤP TỈNH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</si>
  <si>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</si>
  <si>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</si>
  <si>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</si>
  <si>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</si>
  <si>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</si>
  <si>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</si>
  <si>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</si>
  <si>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</si>
  <si>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</si>
  <si>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</si>
  <si>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</si>
  <si>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</si>
  <si>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</si>
  <si>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</si>
  <si>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</si>
  <si>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1 xe thu hồi trường chính trị</t>
  </si>
  <si>
    <t>Xã Mường Kim</t>
  </si>
  <si>
    <t>Xã Khoen On</t>
  </si>
  <si>
    <t>Xã Than Uyên</t>
  </si>
  <si>
    <t>Xã Mường Than</t>
  </si>
  <si>
    <t>Xã Pắc Ta</t>
  </si>
  <si>
    <t>Xã Nậm Sỏ</t>
  </si>
  <si>
    <t>Xã Tân Uyên</t>
  </si>
  <si>
    <t>Xã Mường Khoa</t>
  </si>
  <si>
    <t>Xã Bản Bo</t>
  </si>
  <si>
    <t>Xã Bình Lư</t>
  </si>
  <si>
    <t>Xã Tả Lèng</t>
  </si>
  <si>
    <t>Xã Khun Há</t>
  </si>
  <si>
    <t>Xã Sin Suối Hồ</t>
  </si>
  <si>
    <t>Xã Phong Thổ</t>
  </si>
  <si>
    <t>Xã Dào San</t>
  </si>
  <si>
    <t>Xã Sì Lở Lầu</t>
  </si>
  <si>
    <t>Xã Khổng Lào</t>
  </si>
  <si>
    <t>Xã Tủa Sín Chải</t>
  </si>
  <si>
    <t>Xã Sìn Hồ</t>
  </si>
  <si>
    <t>Xã Hồng Thu</t>
  </si>
  <si>
    <t>Xã Nậm Tăm</t>
  </si>
  <si>
    <t>Xã Pu Sam Cáp</t>
  </si>
  <si>
    <t>Xã Nậm Cuổi</t>
  </si>
  <si>
    <t>Xã Nậm Mạ</t>
  </si>
  <si>
    <t>Xã Lê Lợi</t>
  </si>
  <si>
    <t>Xã Nậm Hàng</t>
  </si>
  <si>
    <t>Xã Mường Mô</t>
  </si>
  <si>
    <t>Xã Hua Bum</t>
  </si>
  <si>
    <t>Xã Pa Tần</t>
  </si>
  <si>
    <t>Xã Bum Nưa</t>
  </si>
  <si>
    <t>Xã Bum Tở</t>
  </si>
  <si>
    <t>Xã Mường Tè</t>
  </si>
  <si>
    <t>Xã Thu Lũm</t>
  </si>
  <si>
    <t>Xã Pa Ủ</t>
  </si>
  <si>
    <t>Phường Tân Phong</t>
  </si>
  <si>
    <t>Phường Đoàn Kết</t>
  </si>
  <si>
    <t>Xã Mù Cả</t>
  </si>
  <si>
    <t>Xã Tà Tổng</t>
  </si>
  <si>
    <t>6= 2-4</t>
  </si>
  <si>
    <t>Xe phát thanh truyền hình lưu động</t>
  </si>
  <si>
    <t>Quỹ Phát triển đất</t>
  </si>
  <si>
    <t>bc cũ</t>
  </si>
  <si>
    <t>Ban Quản lý rừng phòng hộ</t>
  </si>
  <si>
    <t>Trung tâm y tế Than Uyên</t>
  </si>
  <si>
    <t>Trung tâm y tế Tân Uyên</t>
  </si>
  <si>
    <t>Trung tâm y tế Tam Đường</t>
  </si>
  <si>
    <t>Trung tâm y tế Phong Thổ</t>
  </si>
  <si>
    <t>Trung tâm y tế Sìn Hồ</t>
  </si>
  <si>
    <t>Trung tâm y tế Mường Tè</t>
  </si>
  <si>
    <t>Trung tâm y tế Nậm Nhùn</t>
  </si>
  <si>
    <t>Trung tâm y tế Lai Châu</t>
  </si>
  <si>
    <t>Trung tâm giáo dục nghề nghiệp - Giáo dục thường xuyên Sìn Hồ</t>
  </si>
  <si>
    <t>Trung tâm giáo dục nghề nghiệp - Giáo dục thường xuyên Nậm Nhùn</t>
  </si>
  <si>
    <t>Trung tâm giáo dục nghề nghiệp - Giáo dục thường xuyên Mường Tè</t>
  </si>
  <si>
    <t>Trung tâm giáo dục nghề nghiệp - Giáo dục thường xuyên Phong Thổ</t>
  </si>
  <si>
    <t>Trung tâm giáo dục nghề nghiệp - Giáo dục thường xuyên Than Uyên</t>
  </si>
  <si>
    <t>Trung tâm giáo dục nghề nghiệp - Giáo dục thường xuyên Tân Uyên</t>
  </si>
  <si>
    <t>Trung tâm giáo dục nghề nghiệp - Giáo dục thường xuyên Tam Đường</t>
  </si>
  <si>
    <t>Trường Cao đẳng Lai Châu</t>
  </si>
  <si>
    <t>Xe phục vụ đào tạo, giảng dạy</t>
  </si>
  <si>
    <t>49 xe dùng chung cấp huyện</t>
  </si>
  <si>
    <t>2 xe trường chính trị</t>
  </si>
  <si>
    <t>1 xe đài</t>
  </si>
  <si>
    <t>4 xe hội</t>
  </si>
  <si>
    <t>15 xe khối đảng</t>
  </si>
  <si>
    <t>7 =4-6</t>
  </si>
  <si>
    <t>Trung tâm Khuyến công</t>
  </si>
  <si>
    <t>Xe gắn biển hiệu nhận biết "Tuần kiểm đường bộ" và xe  thực hiện công tác phòng chống thiên tai và tìm kiếm cứu nạn</t>
  </si>
  <si>
    <t xml:space="preserve">BIỂU TIÊU CHUẨN, ĐỊNH MỨC SỬ DỤNG XE Ô TÔ PHỤC VỤ CÔNG TÁC CHUNG CỦA CẤP XÃ </t>
  </si>
  <si>
    <t>Xe gắn thiết bị quan trắc môi trường</t>
  </si>
  <si>
    <t>Định mức cũ (QĐ 51/2024)</t>
  </si>
  <si>
    <t>Xe 16 chỗ</t>
  </si>
  <si>
    <t>Định mức cũ (QĐ 35/2024)</t>
  </si>
  <si>
    <t>BIỂU SỐ LƯỢNG XE Ô TÔ BÁN TẢI, XE Ô TÔ 16 CHỖ NGỒI PHỤC VỤ CÔNG TÁC CHUNG  
CHO CÁC CƠ QUAN, ĐƠN VỊ THUỘC PHẠM VI QUẢN LÝ TỈNH LAI CHÂU</t>
  </si>
  <si>
    <t>Biên giới</t>
  </si>
  <si>
    <r>
      <t xml:space="preserve">S </t>
    </r>
    <r>
      <rPr>
        <b/>
        <sz val="12"/>
        <color theme="1"/>
        <rFont val="Times New Roman"/>
        <family val="1"/>
      </rPr>
      <t>≥ 200km2</t>
    </r>
  </si>
  <si>
    <t>BIỂU TIÊU CHUẨN ĐỊNH MỨC SỬ DỤNG XE Ô TÔ CHUYÊN DÙNG TRANG BỊ CHO CÁC CƠ QUAN, 
TỔ CHỨC, ĐƠN VỊ THUỘC PHẠM VI QUẢN LÝ CỦA TỈNH LAI CHÂU</t>
  </si>
  <si>
    <t>UBND các xã, phường</t>
  </si>
  <si>
    <t>7=3-6</t>
  </si>
  <si>
    <t>7 =3-5</t>
  </si>
  <si>
    <t>Trung tâm hoạt động cộng đồng</t>
  </si>
  <si>
    <t>1.1</t>
  </si>
  <si>
    <t>1.2</t>
  </si>
  <si>
    <t>3.3</t>
  </si>
  <si>
    <t>3.4</t>
  </si>
  <si>
    <t>3.5</t>
  </si>
  <si>
    <t>3.6</t>
  </si>
  <si>
    <t>3.7</t>
  </si>
  <si>
    <t>3.8</t>
  </si>
  <si>
    <t>6.1</t>
  </si>
  <si>
    <t>6.2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</si>
  <si>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</si>
  <si>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</si>
  <si>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</si>
  <si>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</si>
  <si>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</si>
  <si>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</si>
  <si>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</si>
  <si>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</si>
  <si>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</si>
  <si>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</si>
  <si>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</si>
  <si>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</si>
  <si>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</si>
  <si>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</si>
  <si>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</si>
  <si>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</si>
  <si>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</si>
  <si>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</si>
  <si>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</si>
  <si>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</si>
  <si>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</si>
  <si>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</si>
  <si>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</si>
  <si>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</si>
  <si>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</si>
  <si>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</si>
  <si>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 xml:space="preserve">
 Xe ô tô 2 cầu</t>
  </si>
  <si>
    <t xml:space="preserve">Chủng loại xe ô tô </t>
  </si>
  <si>
    <t>Định mức</t>
  </si>
  <si>
    <t xml:space="preserve"> Xe ô tô 1 cầu hoặc 2 cầu</t>
  </si>
  <si>
    <t>( Kèm theo Quyết định số:              /2025/QĐ-UBND ngày          /       /2025 của UBND tỉnh Lai Châu)</t>
  </si>
  <si>
    <t>(Kèm theo Quyết định số:              /2025/QĐ-UBND ngày          /       /2025 của UBND tỉnh Lai Châu)</t>
  </si>
  <si>
    <t>(Kèm theo Quyết định số           /2025/QĐ-UBND ngày         tháng       năm 2025 của UBND tỉnh Lai Châu)</t>
  </si>
  <si>
    <t>Xe ô tô 1 cầu hoặc 2 cầu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</si>
</sst>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0070C0"/>
      <name val="Tahoma"/>
      <family val="2"/>
      <charset val="163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  <charset val="163"/>
    </font>
    <font>
      <sz val="12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sz val="12"/>
      <color indexed="8"/>
      <name val="Tahoma"/>
      <family val="2"/>
      <charset val="163"/>
    </font>
    <font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b/>
      <sz val="12"/>
      <color rgb="FF0070C0"/>
      <name val="Tahoma"/>
      <family val="2"/>
      <charset val="163"/>
    </font>
    <font>
      <sz val="12"/>
      <color rgb="FF0070C0"/>
      <name val="Tahoma"/>
      <family val="2"/>
      <charset val="163"/>
    </font>
    <font>
      <sz val="12"/>
      <name val="Tahoma"/>
      <family val="2"/>
      <charset val="163"/>
    </font>
    <font>
      <i/>
      <sz val="12"/>
      <name val="Tahoma"/>
      <family val="2"/>
      <charset val="163"/>
    </font>
    <font>
      <b/>
      <i/>
      <sz val="12"/>
      <color rgb="FF0070C0"/>
      <name val="Tahoma"/>
      <family val="2"/>
      <charset val="163"/>
    </font>
    <font>
      <b/>
      <sz val="12"/>
      <name val="Tahoma"/>
      <family val="2"/>
      <charset val="163"/>
    </font>
    <font>
      <sz val="12"/>
      <color rgb="FFFF0000"/>
      <name val="Tahoma"/>
      <family val="2"/>
      <charset val="163"/>
    </font>
    <font>
      <b/>
      <i/>
      <sz val="12"/>
      <name val="Tahoma"/>
      <family val="2"/>
      <charset val="163"/>
    </font>
    <font>
      <u/>
      <sz val="12"/>
      <color indexed="8"/>
      <name val="Times New Roman"/>
      <family val="1"/>
      <charset val="163"/>
    </font>
    <font>
      <i/>
      <sz val="12"/>
      <color rgb="FF0070C0"/>
      <name val="Tahoma"/>
      <family val="2"/>
      <charset val="163"/>
    </font>
    <font>
      <b/>
      <sz val="11"/>
      <name val="Times New Roman"/>
      <family val="1"/>
      <charset val="163"/>
    </font>
    <font>
      <sz val="11"/>
      <color indexed="8"/>
      <name val="Tahoma"/>
      <family val="2"/>
      <charset val="163"/>
    </font>
    <font>
      <sz val="11"/>
      <color rgb="FF0070C0"/>
      <name val="Tahoma"/>
      <family val="2"/>
      <charset val="163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  <charset val="163"/>
    </font>
    <font>
      <sz val="12"/>
      <color theme="1"/>
      <name val="Tahoma"/>
      <family val="2"/>
      <charset val="163"/>
    </font>
    <font>
      <b/>
      <sz val="12"/>
      <color theme="1"/>
      <name val="Tahoma"/>
      <family val="2"/>
      <charset val="163"/>
    </font>
    <font>
      <i/>
      <sz val="12"/>
      <color theme="1"/>
      <name val="Tahoma"/>
      <family val="2"/>
      <charset val="163"/>
    </font>
    <font>
      <sz val="11"/>
      <color theme="1"/>
      <name val="Tahoma"/>
      <family val="2"/>
      <charset val="163"/>
    </font>
    <font>
      <i/>
      <sz val="12"/>
      <color theme="1"/>
      <name val="Times New Roman"/>
      <family val="1"/>
      <charset val="163"/>
    </font>
    <font>
      <i/>
      <sz val="12"/>
      <color indexed="8"/>
      <name val="Times New Roman"/>
      <family val="1"/>
      <charset val="163"/>
    </font>
    <font>
      <b/>
      <i/>
      <sz val="12"/>
      <color theme="1"/>
      <name val="Tahoma"/>
      <family val="2"/>
      <charset val="163"/>
    </font>
    <font>
      <i/>
      <sz val="12"/>
      <name val="Times New Roman"/>
      <family val="1"/>
    </font>
    <font>
      <i/>
      <sz val="12"/>
      <color rgb="FFFF0000"/>
      <name val="Times New Roman"/>
      <family val="1"/>
      <charset val="163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b/>
      <i/>
      <sz val="12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0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3" fontId="12" fillId="0" borderId="8" xfId="0" applyNumberFormat="1" applyFont="1" applyBorder="1" applyAlignment="1">
      <alignment horizontal="center" vertical="center" wrapText="1"/>
    </xf>
    <xf numFmtId="3" fontId="29" fillId="0" borderId="9" xfId="0" applyNumberFormat="1" applyFont="1" applyBorder="1" applyAlignment="1">
      <alignment horizontal="center" vertical="center"/>
    </xf>
    <xf numFmtId="3" fontId="28" fillId="0" borderId="9" xfId="0" applyNumberFormat="1" applyFont="1" applyBorder="1" applyAlignment="1">
      <alignment horizontal="center" vertical="center"/>
    </xf>
    <xf numFmtId="3" fontId="28" fillId="0" borderId="1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center" vertical="center" wrapText="1"/>
    </xf>
    <xf numFmtId="3" fontId="28" fillId="0" borderId="8" xfId="0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4" fillId="0" borderId="0" xfId="0" applyFont="1"/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5" fillId="0" borderId="0" xfId="0" applyFont="1"/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center" vertical="center"/>
    </xf>
    <xf numFmtId="0" fontId="26" fillId="0" borderId="0" xfId="0" applyFont="1"/>
    <xf numFmtId="0" fontId="12" fillId="0" borderId="9" xfId="0" applyFont="1" applyBorder="1" applyAlignment="1">
      <alignment horizontal="left" vertical="center" wrapText="1"/>
    </xf>
    <xf numFmtId="0" fontId="16" fillId="0" borderId="0" xfId="0" applyFont="1"/>
    <xf numFmtId="0" fontId="14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quotePrefix="1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0" fontId="11" fillId="0" borderId="9" xfId="0" quotePrefix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8" fillId="0" borderId="10" xfId="0" quotePrefix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4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11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wrapText="1"/>
    </xf>
    <xf numFmtId="0" fontId="28" fillId="0" borderId="0" xfId="0" applyFont="1"/>
    <xf numFmtId="0" fontId="27" fillId="0" borderId="1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left" vertical="center"/>
    </xf>
    <xf numFmtId="0" fontId="23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10" fillId="0" borderId="0" xfId="0" applyNumberFormat="1" applyFont="1"/>
    <xf numFmtId="3" fontId="29" fillId="0" borderId="8" xfId="0" applyNumberFormat="1" applyFont="1" applyBorder="1" applyAlignment="1">
      <alignment horizontal="center" vertical="center"/>
    </xf>
    <xf numFmtId="3" fontId="28" fillId="0" borderId="9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left" vertical="center"/>
    </xf>
    <xf numFmtId="3" fontId="30" fillId="0" borderId="9" xfId="0" applyNumberFormat="1" applyFont="1" applyBorder="1" applyAlignment="1">
      <alignment horizontal="center" vertical="center" wrapText="1"/>
    </xf>
    <xf numFmtId="3" fontId="30" fillId="0" borderId="9" xfId="0" applyNumberFormat="1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0" fillId="0" borderId="9" xfId="0" applyFont="1" applyBorder="1" applyAlignment="1">
      <alignment vertical="center"/>
    </xf>
    <xf numFmtId="0" fontId="30" fillId="0" borderId="9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9" xfId="0" applyFont="1" applyBorder="1" applyAlignment="1">
      <alignment horizontal="left" vertical="center"/>
    </xf>
    <xf numFmtId="3" fontId="35" fillId="0" borderId="9" xfId="0" applyNumberFormat="1" applyFont="1" applyBorder="1" applyAlignment="1">
      <alignment horizontal="center" vertical="center" wrapText="1"/>
    </xf>
    <xf numFmtId="3" fontId="36" fillId="0" borderId="9" xfId="0" applyNumberFormat="1" applyFont="1" applyBorder="1" applyAlignment="1">
      <alignment horizontal="center" vertical="center"/>
    </xf>
    <xf numFmtId="3" fontId="35" fillId="0" borderId="9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5" fillId="0" borderId="9" xfId="0" applyFont="1" applyBorder="1" applyAlignment="1">
      <alignment vertical="center"/>
    </xf>
    <xf numFmtId="0" fontId="38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38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0" fontId="35" fillId="0" borderId="9" xfId="0" quotePrefix="1" applyFont="1" applyBorder="1" applyAlignment="1">
      <alignment horizontal="center" vertical="center"/>
    </xf>
    <xf numFmtId="0" fontId="30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left" vertical="center" wrapText="1"/>
    </xf>
    <xf numFmtId="0" fontId="39" fillId="0" borderId="0" xfId="0" applyFont="1"/>
    <xf numFmtId="3" fontId="11" fillId="0" borderId="9" xfId="0" applyNumberFormat="1" applyFont="1" applyBorder="1" applyAlignment="1">
      <alignment horizontal="center" vertical="center"/>
    </xf>
    <xf numFmtId="0" fontId="37" fillId="0" borderId="0" xfId="0" applyFont="1"/>
    <xf numFmtId="0" fontId="7" fillId="0" borderId="0" xfId="0" applyFont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3" fontId="36" fillId="0" borderId="10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left" vertical="center" wrapText="1"/>
    </xf>
    <xf numFmtId="0" fontId="30" fillId="2" borderId="9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3" fontId="30" fillId="2" borderId="9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0" fontId="33" fillId="3" borderId="0" xfId="0" applyFont="1" applyFill="1"/>
    <xf numFmtId="3" fontId="33" fillId="3" borderId="0" xfId="0" applyNumberFormat="1" applyFont="1" applyFill="1"/>
    <xf numFmtId="0" fontId="41" fillId="0" borderId="0" xfId="0" applyFont="1" applyAlignment="1">
      <alignment horizontal="center" vertical="center"/>
    </xf>
    <xf numFmtId="3" fontId="43" fillId="0" borderId="8" xfId="0" applyNumberFormat="1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 wrapText="1"/>
    </xf>
    <xf numFmtId="0" fontId="41" fillId="2" borderId="9" xfId="0" applyFont="1" applyFill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0" fillId="0" borderId="9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3" fontId="44" fillId="0" borderId="9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vertical="center" wrapText="1"/>
    </xf>
    <xf numFmtId="0" fontId="45" fillId="0" borderId="9" xfId="0" applyFont="1" applyBorder="1" applyAlignment="1">
      <alignment horizontal="left" vertical="center" wrapText="1"/>
    </xf>
    <xf numFmtId="3" fontId="46" fillId="0" borderId="9" xfId="0" applyNumberFormat="1" applyFont="1" applyBorder="1" applyAlignment="1">
      <alignment horizontal="center" vertical="center"/>
    </xf>
    <xf numFmtId="3" fontId="4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0" fontId="41" fillId="0" borderId="0" xfId="0" applyFont="1"/>
    <xf numFmtId="0" fontId="28" fillId="0" borderId="1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10" fillId="3" borderId="0" xfId="0" applyFont="1" applyFill="1"/>
    <xf numFmtId="0" fontId="25" fillId="3" borderId="0" xfId="0" applyFont="1" applyFill="1"/>
    <xf numFmtId="3" fontId="33" fillId="0" borderId="0" xfId="0" applyNumberFormat="1" applyFont="1"/>
    <xf numFmtId="0" fontId="30" fillId="0" borderId="0" xfId="0" applyFont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28" fillId="0" borderId="8" xfId="0" applyFont="1" applyBorder="1"/>
    <xf numFmtId="0" fontId="28" fillId="0" borderId="9" xfId="0" applyFont="1" applyBorder="1"/>
    <xf numFmtId="0" fontId="6" fillId="0" borderId="9" xfId="0" applyFont="1" applyBorder="1"/>
    <xf numFmtId="0" fontId="38" fillId="0" borderId="9" xfId="0" applyFont="1" applyBorder="1"/>
    <xf numFmtId="0" fontId="5" fillId="0" borderId="9" xfId="0" applyFont="1" applyBorder="1"/>
    <xf numFmtId="0" fontId="6" fillId="0" borderId="9" xfId="0" applyFont="1" applyBorder="1" applyAlignment="1">
      <alignment wrapText="1"/>
    </xf>
    <xf numFmtId="0" fontId="41" fillId="0" borderId="9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6" fillId="0" borderId="0" xfId="0" applyFont="1"/>
    <xf numFmtId="0" fontId="3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47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9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6BAC2-ECF0-4C3D-8E20-F3345A22C49F}">
  <dimension ref="A1:HK362"/>
  <sheetViews>
    <sheetView tabSelected="1" workbookViewId="0">
      <pane ySplit="5" topLeftCell="A6" activePane="bottomLeft" state="frozen"/>
      <selection pane="bottomLeft" activeCell="O27" sqref="O27"/>
    </sheetView>
  </sheetViews>
  <sheetFormatPr defaultColWidth="11.5703125" defaultRowHeight="15.75" x14ac:dyDescent="0.25"/>
  <cols>
    <col min="1" max="1" width="6" style="15" customWidth="1"/>
    <col min="2" max="2" width="60.140625" style="16" customWidth="1"/>
    <col min="3" max="3" width="11.28515625" style="17" hidden="1" customWidth="1"/>
    <col min="4" max="4" width="9.5703125" style="138" hidden="1" customWidth="1"/>
    <col min="5" max="5" width="9.140625" style="17" hidden="1" customWidth="1"/>
    <col min="6" max="7" width="9.42578125" style="17" hidden="1" customWidth="1"/>
    <col min="8" max="8" width="9.5703125" style="18" hidden="1" customWidth="1"/>
    <col min="9" max="9" width="10.85546875" style="18" hidden="1" customWidth="1"/>
    <col min="10" max="10" width="21.140625" style="18" customWidth="1"/>
    <col min="11" max="11" width="19.140625" style="18" customWidth="1"/>
    <col min="12" max="12" width="9" style="19" hidden="1" customWidth="1"/>
    <col min="13" max="13" width="21.28515625" style="19" customWidth="1"/>
    <col min="14" max="14" width="11.5703125" style="4"/>
    <col min="15" max="15" width="13.42578125" style="4" customWidth="1"/>
    <col min="16" max="219" width="11.5703125" style="4"/>
    <col min="220" max="220" width="3.85546875" style="4" customWidth="1"/>
    <col min="221" max="221" width="24.85546875" style="4" customWidth="1"/>
    <col min="222" max="222" width="6" style="4" customWidth="1"/>
    <col min="223" max="223" width="8.5703125" style="4" customWidth="1"/>
    <col min="224" max="237" width="5.42578125" style="4" customWidth="1"/>
    <col min="238" max="241" width="6.28515625" style="4" customWidth="1"/>
    <col min="242" max="244" width="0" style="4" hidden="1" customWidth="1"/>
    <col min="245" max="245" width="23.5703125" style="4" customWidth="1"/>
    <col min="246" max="246" width="5.7109375" style="4" customWidth="1"/>
    <col min="247" max="247" width="41" style="4" customWidth="1"/>
    <col min="248" max="248" width="8.7109375" style="4" customWidth="1"/>
    <col min="249" max="249" width="9.140625" style="4" customWidth="1"/>
    <col min="250" max="250" width="9.7109375" style="4" customWidth="1"/>
    <col min="251" max="253" width="8.85546875" style="4" customWidth="1"/>
    <col min="254" max="254" width="8.5703125" style="4" customWidth="1"/>
    <col min="255" max="263" width="8.85546875" style="4" customWidth="1"/>
    <col min="264" max="264" width="10.85546875" style="4" customWidth="1"/>
    <col min="265" max="265" width="9.5703125" style="4" customWidth="1"/>
    <col min="266" max="266" width="6.140625" style="4" customWidth="1"/>
    <col min="267" max="475" width="11.5703125" style="4"/>
    <col min="476" max="476" width="3.85546875" style="4" customWidth="1"/>
    <col min="477" max="477" width="24.85546875" style="4" customWidth="1"/>
    <col min="478" max="478" width="6" style="4" customWidth="1"/>
    <col min="479" max="479" width="8.5703125" style="4" customWidth="1"/>
    <col min="480" max="493" width="5.42578125" style="4" customWidth="1"/>
    <col min="494" max="497" width="6.28515625" style="4" customWidth="1"/>
    <col min="498" max="500" width="0" style="4" hidden="1" customWidth="1"/>
    <col min="501" max="501" width="23.5703125" style="4" customWidth="1"/>
    <col min="502" max="502" width="5.7109375" style="4" customWidth="1"/>
    <col min="503" max="503" width="41" style="4" customWidth="1"/>
    <col min="504" max="504" width="8.7109375" style="4" customWidth="1"/>
    <col min="505" max="505" width="9.140625" style="4" customWidth="1"/>
    <col min="506" max="506" width="9.7109375" style="4" customWidth="1"/>
    <col min="507" max="509" width="8.85546875" style="4" customWidth="1"/>
    <col min="510" max="510" width="8.5703125" style="4" customWidth="1"/>
    <col min="511" max="519" width="8.85546875" style="4" customWidth="1"/>
    <col min="520" max="520" width="10.85546875" style="4" customWidth="1"/>
    <col min="521" max="521" width="9.5703125" style="4" customWidth="1"/>
    <col min="522" max="522" width="6.140625" style="4" customWidth="1"/>
    <col min="523" max="731" width="11.5703125" style="4"/>
    <col min="732" max="732" width="3.85546875" style="4" customWidth="1"/>
    <col min="733" max="733" width="24.85546875" style="4" customWidth="1"/>
    <col min="734" max="734" width="6" style="4" customWidth="1"/>
    <col min="735" max="735" width="8.5703125" style="4" customWidth="1"/>
    <col min="736" max="749" width="5.42578125" style="4" customWidth="1"/>
    <col min="750" max="753" width="6.28515625" style="4" customWidth="1"/>
    <col min="754" max="756" width="0" style="4" hidden="1" customWidth="1"/>
    <col min="757" max="757" width="23.5703125" style="4" customWidth="1"/>
    <col min="758" max="758" width="5.7109375" style="4" customWidth="1"/>
    <col min="759" max="759" width="41" style="4" customWidth="1"/>
    <col min="760" max="760" width="8.7109375" style="4" customWidth="1"/>
    <col min="761" max="761" width="9.140625" style="4" customWidth="1"/>
    <col min="762" max="762" width="9.7109375" style="4" customWidth="1"/>
    <col min="763" max="765" width="8.85546875" style="4" customWidth="1"/>
    <col min="766" max="766" width="8.5703125" style="4" customWidth="1"/>
    <col min="767" max="775" width="8.85546875" style="4" customWidth="1"/>
    <col min="776" max="776" width="10.85546875" style="4" customWidth="1"/>
    <col min="777" max="777" width="9.5703125" style="4" customWidth="1"/>
    <col min="778" max="778" width="6.140625" style="4" customWidth="1"/>
    <col min="779" max="987" width="11.5703125" style="4"/>
    <col min="988" max="988" width="3.85546875" style="4" customWidth="1"/>
    <col min="989" max="989" width="24.85546875" style="4" customWidth="1"/>
    <col min="990" max="990" width="6" style="4" customWidth="1"/>
    <col min="991" max="991" width="8.5703125" style="4" customWidth="1"/>
    <col min="992" max="1005" width="5.42578125" style="4" customWidth="1"/>
    <col min="1006" max="1009" width="6.28515625" style="4" customWidth="1"/>
    <col min="1010" max="1012" width="0" style="4" hidden="1" customWidth="1"/>
    <col min="1013" max="1013" width="23.5703125" style="4" customWidth="1"/>
    <col min="1014" max="1014" width="5.7109375" style="4" customWidth="1"/>
    <col min="1015" max="1015" width="41" style="4" customWidth="1"/>
    <col min="1016" max="1016" width="8.7109375" style="4" customWidth="1"/>
    <col min="1017" max="1017" width="9.140625" style="4" customWidth="1"/>
    <col min="1018" max="1018" width="9.7109375" style="4" customWidth="1"/>
    <col min="1019" max="1021" width="8.85546875" style="4" customWidth="1"/>
    <col min="1022" max="1022" width="8.5703125" style="4" customWidth="1"/>
    <col min="1023" max="1031" width="8.85546875" style="4" customWidth="1"/>
    <col min="1032" max="1032" width="10.85546875" style="4" customWidth="1"/>
    <col min="1033" max="1033" width="9.5703125" style="4" customWidth="1"/>
    <col min="1034" max="1034" width="6.140625" style="4" customWidth="1"/>
    <col min="1035" max="1243" width="11.5703125" style="4"/>
    <col min="1244" max="1244" width="3.85546875" style="4" customWidth="1"/>
    <col min="1245" max="1245" width="24.85546875" style="4" customWidth="1"/>
    <col min="1246" max="1246" width="6" style="4" customWidth="1"/>
    <col min="1247" max="1247" width="8.5703125" style="4" customWidth="1"/>
    <col min="1248" max="1261" width="5.42578125" style="4" customWidth="1"/>
    <col min="1262" max="1265" width="6.28515625" style="4" customWidth="1"/>
    <col min="1266" max="1268" width="0" style="4" hidden="1" customWidth="1"/>
    <col min="1269" max="1269" width="23.5703125" style="4" customWidth="1"/>
    <col min="1270" max="1270" width="5.7109375" style="4" customWidth="1"/>
    <col min="1271" max="1271" width="41" style="4" customWidth="1"/>
    <col min="1272" max="1272" width="8.7109375" style="4" customWidth="1"/>
    <col min="1273" max="1273" width="9.140625" style="4" customWidth="1"/>
    <col min="1274" max="1274" width="9.7109375" style="4" customWidth="1"/>
    <col min="1275" max="1277" width="8.85546875" style="4" customWidth="1"/>
    <col min="1278" max="1278" width="8.5703125" style="4" customWidth="1"/>
    <col min="1279" max="1287" width="8.85546875" style="4" customWidth="1"/>
    <col min="1288" max="1288" width="10.85546875" style="4" customWidth="1"/>
    <col min="1289" max="1289" width="9.5703125" style="4" customWidth="1"/>
    <col min="1290" max="1290" width="6.140625" style="4" customWidth="1"/>
    <col min="1291" max="1499" width="11.5703125" style="4"/>
    <col min="1500" max="1500" width="3.85546875" style="4" customWidth="1"/>
    <col min="1501" max="1501" width="24.85546875" style="4" customWidth="1"/>
    <col min="1502" max="1502" width="6" style="4" customWidth="1"/>
    <col min="1503" max="1503" width="8.5703125" style="4" customWidth="1"/>
    <col min="1504" max="1517" width="5.42578125" style="4" customWidth="1"/>
    <col min="1518" max="1521" width="6.28515625" style="4" customWidth="1"/>
    <col min="1522" max="1524" width="0" style="4" hidden="1" customWidth="1"/>
    <col min="1525" max="1525" width="23.5703125" style="4" customWidth="1"/>
    <col min="1526" max="1526" width="5.7109375" style="4" customWidth="1"/>
    <col min="1527" max="1527" width="41" style="4" customWidth="1"/>
    <col min="1528" max="1528" width="8.7109375" style="4" customWidth="1"/>
    <col min="1529" max="1529" width="9.140625" style="4" customWidth="1"/>
    <col min="1530" max="1530" width="9.7109375" style="4" customWidth="1"/>
    <col min="1531" max="1533" width="8.85546875" style="4" customWidth="1"/>
    <col min="1534" max="1534" width="8.5703125" style="4" customWidth="1"/>
    <col min="1535" max="1543" width="8.85546875" style="4" customWidth="1"/>
    <col min="1544" max="1544" width="10.85546875" style="4" customWidth="1"/>
    <col min="1545" max="1545" width="9.5703125" style="4" customWidth="1"/>
    <col min="1546" max="1546" width="6.140625" style="4" customWidth="1"/>
    <col min="1547" max="1755" width="11.5703125" style="4"/>
    <col min="1756" max="1756" width="3.85546875" style="4" customWidth="1"/>
    <col min="1757" max="1757" width="24.85546875" style="4" customWidth="1"/>
    <col min="1758" max="1758" width="6" style="4" customWidth="1"/>
    <col min="1759" max="1759" width="8.5703125" style="4" customWidth="1"/>
    <col min="1760" max="1773" width="5.42578125" style="4" customWidth="1"/>
    <col min="1774" max="1777" width="6.28515625" style="4" customWidth="1"/>
    <col min="1778" max="1780" width="0" style="4" hidden="1" customWidth="1"/>
    <col min="1781" max="1781" width="23.5703125" style="4" customWidth="1"/>
    <col min="1782" max="1782" width="5.7109375" style="4" customWidth="1"/>
    <col min="1783" max="1783" width="41" style="4" customWidth="1"/>
    <col min="1784" max="1784" width="8.7109375" style="4" customWidth="1"/>
    <col min="1785" max="1785" width="9.140625" style="4" customWidth="1"/>
    <col min="1786" max="1786" width="9.7109375" style="4" customWidth="1"/>
    <col min="1787" max="1789" width="8.85546875" style="4" customWidth="1"/>
    <col min="1790" max="1790" width="8.5703125" style="4" customWidth="1"/>
    <col min="1791" max="1799" width="8.85546875" style="4" customWidth="1"/>
    <col min="1800" max="1800" width="10.85546875" style="4" customWidth="1"/>
    <col min="1801" max="1801" width="9.5703125" style="4" customWidth="1"/>
    <col min="1802" max="1802" width="6.140625" style="4" customWidth="1"/>
    <col min="1803" max="2011" width="11.5703125" style="4"/>
    <col min="2012" max="2012" width="3.85546875" style="4" customWidth="1"/>
    <col min="2013" max="2013" width="24.85546875" style="4" customWidth="1"/>
    <col min="2014" max="2014" width="6" style="4" customWidth="1"/>
    <col min="2015" max="2015" width="8.5703125" style="4" customWidth="1"/>
    <col min="2016" max="2029" width="5.42578125" style="4" customWidth="1"/>
    <col min="2030" max="2033" width="6.28515625" style="4" customWidth="1"/>
    <col min="2034" max="2036" width="0" style="4" hidden="1" customWidth="1"/>
    <col min="2037" max="2037" width="23.5703125" style="4" customWidth="1"/>
    <col min="2038" max="2038" width="5.7109375" style="4" customWidth="1"/>
    <col min="2039" max="2039" width="41" style="4" customWidth="1"/>
    <col min="2040" max="2040" width="8.7109375" style="4" customWidth="1"/>
    <col min="2041" max="2041" width="9.140625" style="4" customWidth="1"/>
    <col min="2042" max="2042" width="9.7109375" style="4" customWidth="1"/>
    <col min="2043" max="2045" width="8.85546875" style="4" customWidth="1"/>
    <col min="2046" max="2046" width="8.5703125" style="4" customWidth="1"/>
    <col min="2047" max="2055" width="8.85546875" style="4" customWidth="1"/>
    <col min="2056" max="2056" width="10.85546875" style="4" customWidth="1"/>
    <col min="2057" max="2057" width="9.5703125" style="4" customWidth="1"/>
    <col min="2058" max="2058" width="6.140625" style="4" customWidth="1"/>
    <col min="2059" max="2267" width="11.5703125" style="4"/>
    <col min="2268" max="2268" width="3.85546875" style="4" customWidth="1"/>
    <col min="2269" max="2269" width="24.85546875" style="4" customWidth="1"/>
    <col min="2270" max="2270" width="6" style="4" customWidth="1"/>
    <col min="2271" max="2271" width="8.5703125" style="4" customWidth="1"/>
    <col min="2272" max="2285" width="5.42578125" style="4" customWidth="1"/>
    <col min="2286" max="2289" width="6.28515625" style="4" customWidth="1"/>
    <col min="2290" max="2292" width="0" style="4" hidden="1" customWidth="1"/>
    <col min="2293" max="2293" width="23.5703125" style="4" customWidth="1"/>
    <col min="2294" max="2294" width="5.7109375" style="4" customWidth="1"/>
    <col min="2295" max="2295" width="41" style="4" customWidth="1"/>
    <col min="2296" max="2296" width="8.7109375" style="4" customWidth="1"/>
    <col min="2297" max="2297" width="9.140625" style="4" customWidth="1"/>
    <col min="2298" max="2298" width="9.7109375" style="4" customWidth="1"/>
    <col min="2299" max="2301" width="8.85546875" style="4" customWidth="1"/>
    <col min="2302" max="2302" width="8.5703125" style="4" customWidth="1"/>
    <col min="2303" max="2311" width="8.85546875" style="4" customWidth="1"/>
    <col min="2312" max="2312" width="10.85546875" style="4" customWidth="1"/>
    <col min="2313" max="2313" width="9.5703125" style="4" customWidth="1"/>
    <col min="2314" max="2314" width="6.140625" style="4" customWidth="1"/>
    <col min="2315" max="2523" width="11.5703125" style="4"/>
    <col min="2524" max="2524" width="3.85546875" style="4" customWidth="1"/>
    <col min="2525" max="2525" width="24.85546875" style="4" customWidth="1"/>
    <col min="2526" max="2526" width="6" style="4" customWidth="1"/>
    <col min="2527" max="2527" width="8.5703125" style="4" customWidth="1"/>
    <col min="2528" max="2541" width="5.42578125" style="4" customWidth="1"/>
    <col min="2542" max="2545" width="6.28515625" style="4" customWidth="1"/>
    <col min="2546" max="2548" width="0" style="4" hidden="1" customWidth="1"/>
    <col min="2549" max="2549" width="23.5703125" style="4" customWidth="1"/>
    <col min="2550" max="2550" width="5.7109375" style="4" customWidth="1"/>
    <col min="2551" max="2551" width="41" style="4" customWidth="1"/>
    <col min="2552" max="2552" width="8.7109375" style="4" customWidth="1"/>
    <col min="2553" max="2553" width="9.140625" style="4" customWidth="1"/>
    <col min="2554" max="2554" width="9.7109375" style="4" customWidth="1"/>
    <col min="2555" max="2557" width="8.85546875" style="4" customWidth="1"/>
    <col min="2558" max="2558" width="8.5703125" style="4" customWidth="1"/>
    <col min="2559" max="2567" width="8.85546875" style="4" customWidth="1"/>
    <col min="2568" max="2568" width="10.85546875" style="4" customWidth="1"/>
    <col min="2569" max="2569" width="9.5703125" style="4" customWidth="1"/>
    <col min="2570" max="2570" width="6.140625" style="4" customWidth="1"/>
    <col min="2571" max="2779" width="11.5703125" style="4"/>
    <col min="2780" max="2780" width="3.85546875" style="4" customWidth="1"/>
    <col min="2781" max="2781" width="24.85546875" style="4" customWidth="1"/>
    <col min="2782" max="2782" width="6" style="4" customWidth="1"/>
    <col min="2783" max="2783" width="8.5703125" style="4" customWidth="1"/>
    <col min="2784" max="2797" width="5.42578125" style="4" customWidth="1"/>
    <col min="2798" max="2801" width="6.28515625" style="4" customWidth="1"/>
    <col min="2802" max="2804" width="0" style="4" hidden="1" customWidth="1"/>
    <col min="2805" max="2805" width="23.5703125" style="4" customWidth="1"/>
    <col min="2806" max="2806" width="5.7109375" style="4" customWidth="1"/>
    <col min="2807" max="2807" width="41" style="4" customWidth="1"/>
    <col min="2808" max="2808" width="8.7109375" style="4" customWidth="1"/>
    <col min="2809" max="2809" width="9.140625" style="4" customWidth="1"/>
    <col min="2810" max="2810" width="9.7109375" style="4" customWidth="1"/>
    <col min="2811" max="2813" width="8.85546875" style="4" customWidth="1"/>
    <col min="2814" max="2814" width="8.5703125" style="4" customWidth="1"/>
    <col min="2815" max="2823" width="8.85546875" style="4" customWidth="1"/>
    <col min="2824" max="2824" width="10.85546875" style="4" customWidth="1"/>
    <col min="2825" max="2825" width="9.5703125" style="4" customWidth="1"/>
    <col min="2826" max="2826" width="6.140625" style="4" customWidth="1"/>
    <col min="2827" max="3035" width="11.5703125" style="4"/>
    <col min="3036" max="3036" width="3.85546875" style="4" customWidth="1"/>
    <col min="3037" max="3037" width="24.85546875" style="4" customWidth="1"/>
    <col min="3038" max="3038" width="6" style="4" customWidth="1"/>
    <col min="3039" max="3039" width="8.5703125" style="4" customWidth="1"/>
    <col min="3040" max="3053" width="5.42578125" style="4" customWidth="1"/>
    <col min="3054" max="3057" width="6.28515625" style="4" customWidth="1"/>
    <col min="3058" max="3060" width="0" style="4" hidden="1" customWidth="1"/>
    <col min="3061" max="3061" width="23.5703125" style="4" customWidth="1"/>
    <col min="3062" max="3062" width="5.7109375" style="4" customWidth="1"/>
    <col min="3063" max="3063" width="41" style="4" customWidth="1"/>
    <col min="3064" max="3064" width="8.7109375" style="4" customWidth="1"/>
    <col min="3065" max="3065" width="9.140625" style="4" customWidth="1"/>
    <col min="3066" max="3066" width="9.7109375" style="4" customWidth="1"/>
    <col min="3067" max="3069" width="8.85546875" style="4" customWidth="1"/>
    <col min="3070" max="3070" width="8.5703125" style="4" customWidth="1"/>
    <col min="3071" max="3079" width="8.85546875" style="4" customWidth="1"/>
    <col min="3080" max="3080" width="10.85546875" style="4" customWidth="1"/>
    <col min="3081" max="3081" width="9.5703125" style="4" customWidth="1"/>
    <col min="3082" max="3082" width="6.140625" style="4" customWidth="1"/>
    <col min="3083" max="3291" width="11.5703125" style="4"/>
    <col min="3292" max="3292" width="3.85546875" style="4" customWidth="1"/>
    <col min="3293" max="3293" width="24.85546875" style="4" customWidth="1"/>
    <col min="3294" max="3294" width="6" style="4" customWidth="1"/>
    <col min="3295" max="3295" width="8.5703125" style="4" customWidth="1"/>
    <col min="3296" max="3309" width="5.42578125" style="4" customWidth="1"/>
    <col min="3310" max="3313" width="6.28515625" style="4" customWidth="1"/>
    <col min="3314" max="3316" width="0" style="4" hidden="1" customWidth="1"/>
    <col min="3317" max="3317" width="23.5703125" style="4" customWidth="1"/>
    <col min="3318" max="3318" width="5.7109375" style="4" customWidth="1"/>
    <col min="3319" max="3319" width="41" style="4" customWidth="1"/>
    <col min="3320" max="3320" width="8.7109375" style="4" customWidth="1"/>
    <col min="3321" max="3321" width="9.140625" style="4" customWidth="1"/>
    <col min="3322" max="3322" width="9.7109375" style="4" customWidth="1"/>
    <col min="3323" max="3325" width="8.85546875" style="4" customWidth="1"/>
    <col min="3326" max="3326" width="8.5703125" style="4" customWidth="1"/>
    <col min="3327" max="3335" width="8.85546875" style="4" customWidth="1"/>
    <col min="3336" max="3336" width="10.85546875" style="4" customWidth="1"/>
    <col min="3337" max="3337" width="9.5703125" style="4" customWidth="1"/>
    <col min="3338" max="3338" width="6.140625" style="4" customWidth="1"/>
    <col min="3339" max="3547" width="11.5703125" style="4"/>
    <col min="3548" max="3548" width="3.85546875" style="4" customWidth="1"/>
    <col min="3549" max="3549" width="24.85546875" style="4" customWidth="1"/>
    <col min="3550" max="3550" width="6" style="4" customWidth="1"/>
    <col min="3551" max="3551" width="8.5703125" style="4" customWidth="1"/>
    <col min="3552" max="3565" width="5.42578125" style="4" customWidth="1"/>
    <col min="3566" max="3569" width="6.28515625" style="4" customWidth="1"/>
    <col min="3570" max="3572" width="0" style="4" hidden="1" customWidth="1"/>
    <col min="3573" max="3573" width="23.5703125" style="4" customWidth="1"/>
    <col min="3574" max="3574" width="5.7109375" style="4" customWidth="1"/>
    <col min="3575" max="3575" width="41" style="4" customWidth="1"/>
    <col min="3576" max="3576" width="8.7109375" style="4" customWidth="1"/>
    <col min="3577" max="3577" width="9.140625" style="4" customWidth="1"/>
    <col min="3578" max="3578" width="9.7109375" style="4" customWidth="1"/>
    <col min="3579" max="3581" width="8.85546875" style="4" customWidth="1"/>
    <col min="3582" max="3582" width="8.5703125" style="4" customWidth="1"/>
    <col min="3583" max="3591" width="8.85546875" style="4" customWidth="1"/>
    <col min="3592" max="3592" width="10.85546875" style="4" customWidth="1"/>
    <col min="3593" max="3593" width="9.5703125" style="4" customWidth="1"/>
    <col min="3594" max="3594" width="6.140625" style="4" customWidth="1"/>
    <col min="3595" max="3803" width="11.5703125" style="4"/>
    <col min="3804" max="3804" width="3.85546875" style="4" customWidth="1"/>
    <col min="3805" max="3805" width="24.85546875" style="4" customWidth="1"/>
    <col min="3806" max="3806" width="6" style="4" customWidth="1"/>
    <col min="3807" max="3807" width="8.5703125" style="4" customWidth="1"/>
    <col min="3808" max="3821" width="5.42578125" style="4" customWidth="1"/>
    <col min="3822" max="3825" width="6.28515625" style="4" customWidth="1"/>
    <col min="3826" max="3828" width="0" style="4" hidden="1" customWidth="1"/>
    <col min="3829" max="3829" width="23.5703125" style="4" customWidth="1"/>
    <col min="3830" max="3830" width="5.7109375" style="4" customWidth="1"/>
    <col min="3831" max="3831" width="41" style="4" customWidth="1"/>
    <col min="3832" max="3832" width="8.7109375" style="4" customWidth="1"/>
    <col min="3833" max="3833" width="9.140625" style="4" customWidth="1"/>
    <col min="3834" max="3834" width="9.7109375" style="4" customWidth="1"/>
    <col min="3835" max="3837" width="8.85546875" style="4" customWidth="1"/>
    <col min="3838" max="3838" width="8.5703125" style="4" customWidth="1"/>
    <col min="3839" max="3847" width="8.85546875" style="4" customWidth="1"/>
    <col min="3848" max="3848" width="10.85546875" style="4" customWidth="1"/>
    <col min="3849" max="3849" width="9.5703125" style="4" customWidth="1"/>
    <col min="3850" max="3850" width="6.140625" style="4" customWidth="1"/>
    <col min="3851" max="4059" width="11.5703125" style="4"/>
    <col min="4060" max="4060" width="3.85546875" style="4" customWidth="1"/>
    <col min="4061" max="4061" width="24.85546875" style="4" customWidth="1"/>
    <col min="4062" max="4062" width="6" style="4" customWidth="1"/>
    <col min="4063" max="4063" width="8.5703125" style="4" customWidth="1"/>
    <col min="4064" max="4077" width="5.42578125" style="4" customWidth="1"/>
    <col min="4078" max="4081" width="6.28515625" style="4" customWidth="1"/>
    <col min="4082" max="4084" width="0" style="4" hidden="1" customWidth="1"/>
    <col min="4085" max="4085" width="23.5703125" style="4" customWidth="1"/>
    <col min="4086" max="4086" width="5.7109375" style="4" customWidth="1"/>
    <col min="4087" max="4087" width="41" style="4" customWidth="1"/>
    <col min="4088" max="4088" width="8.7109375" style="4" customWidth="1"/>
    <col min="4089" max="4089" width="9.140625" style="4" customWidth="1"/>
    <col min="4090" max="4090" width="9.7109375" style="4" customWidth="1"/>
    <col min="4091" max="4093" width="8.85546875" style="4" customWidth="1"/>
    <col min="4094" max="4094" width="8.5703125" style="4" customWidth="1"/>
    <col min="4095" max="4103" width="8.85546875" style="4" customWidth="1"/>
    <col min="4104" max="4104" width="10.85546875" style="4" customWidth="1"/>
    <col min="4105" max="4105" width="9.5703125" style="4" customWidth="1"/>
    <col min="4106" max="4106" width="6.140625" style="4" customWidth="1"/>
    <col min="4107" max="4315" width="11.5703125" style="4"/>
    <col min="4316" max="4316" width="3.85546875" style="4" customWidth="1"/>
    <col min="4317" max="4317" width="24.85546875" style="4" customWidth="1"/>
    <col min="4318" max="4318" width="6" style="4" customWidth="1"/>
    <col min="4319" max="4319" width="8.5703125" style="4" customWidth="1"/>
    <col min="4320" max="4333" width="5.42578125" style="4" customWidth="1"/>
    <col min="4334" max="4337" width="6.28515625" style="4" customWidth="1"/>
    <col min="4338" max="4340" width="0" style="4" hidden="1" customWidth="1"/>
    <col min="4341" max="4341" width="23.5703125" style="4" customWidth="1"/>
    <col min="4342" max="4342" width="5.7109375" style="4" customWidth="1"/>
    <col min="4343" max="4343" width="41" style="4" customWidth="1"/>
    <col min="4344" max="4344" width="8.7109375" style="4" customWidth="1"/>
    <col min="4345" max="4345" width="9.140625" style="4" customWidth="1"/>
    <col min="4346" max="4346" width="9.7109375" style="4" customWidth="1"/>
    <col min="4347" max="4349" width="8.85546875" style="4" customWidth="1"/>
    <col min="4350" max="4350" width="8.5703125" style="4" customWidth="1"/>
    <col min="4351" max="4359" width="8.85546875" style="4" customWidth="1"/>
    <col min="4360" max="4360" width="10.85546875" style="4" customWidth="1"/>
    <col min="4361" max="4361" width="9.5703125" style="4" customWidth="1"/>
    <col min="4362" max="4362" width="6.140625" style="4" customWidth="1"/>
    <col min="4363" max="4571" width="11.5703125" style="4"/>
    <col min="4572" max="4572" width="3.85546875" style="4" customWidth="1"/>
    <col min="4573" max="4573" width="24.85546875" style="4" customWidth="1"/>
    <col min="4574" max="4574" width="6" style="4" customWidth="1"/>
    <col min="4575" max="4575" width="8.5703125" style="4" customWidth="1"/>
    <col min="4576" max="4589" width="5.42578125" style="4" customWidth="1"/>
    <col min="4590" max="4593" width="6.28515625" style="4" customWidth="1"/>
    <col min="4594" max="4596" width="0" style="4" hidden="1" customWidth="1"/>
    <col min="4597" max="4597" width="23.5703125" style="4" customWidth="1"/>
    <col min="4598" max="4598" width="5.7109375" style="4" customWidth="1"/>
    <col min="4599" max="4599" width="41" style="4" customWidth="1"/>
    <col min="4600" max="4600" width="8.7109375" style="4" customWidth="1"/>
    <col min="4601" max="4601" width="9.140625" style="4" customWidth="1"/>
    <col min="4602" max="4602" width="9.7109375" style="4" customWidth="1"/>
    <col min="4603" max="4605" width="8.85546875" style="4" customWidth="1"/>
    <col min="4606" max="4606" width="8.5703125" style="4" customWidth="1"/>
    <col min="4607" max="4615" width="8.85546875" style="4" customWidth="1"/>
    <col min="4616" max="4616" width="10.85546875" style="4" customWidth="1"/>
    <col min="4617" max="4617" width="9.5703125" style="4" customWidth="1"/>
    <col min="4618" max="4618" width="6.140625" style="4" customWidth="1"/>
    <col min="4619" max="4827" width="11.5703125" style="4"/>
    <col min="4828" max="4828" width="3.85546875" style="4" customWidth="1"/>
    <col min="4829" max="4829" width="24.85546875" style="4" customWidth="1"/>
    <col min="4830" max="4830" width="6" style="4" customWidth="1"/>
    <col min="4831" max="4831" width="8.5703125" style="4" customWidth="1"/>
    <col min="4832" max="4845" width="5.42578125" style="4" customWidth="1"/>
    <col min="4846" max="4849" width="6.28515625" style="4" customWidth="1"/>
    <col min="4850" max="4852" width="0" style="4" hidden="1" customWidth="1"/>
    <col min="4853" max="4853" width="23.5703125" style="4" customWidth="1"/>
    <col min="4854" max="4854" width="5.7109375" style="4" customWidth="1"/>
    <col min="4855" max="4855" width="41" style="4" customWidth="1"/>
    <col min="4856" max="4856" width="8.7109375" style="4" customWidth="1"/>
    <col min="4857" max="4857" width="9.140625" style="4" customWidth="1"/>
    <col min="4858" max="4858" width="9.7109375" style="4" customWidth="1"/>
    <col min="4859" max="4861" width="8.85546875" style="4" customWidth="1"/>
    <col min="4862" max="4862" width="8.5703125" style="4" customWidth="1"/>
    <col min="4863" max="4871" width="8.85546875" style="4" customWidth="1"/>
    <col min="4872" max="4872" width="10.85546875" style="4" customWidth="1"/>
    <col min="4873" max="4873" width="9.5703125" style="4" customWidth="1"/>
    <col min="4874" max="4874" width="6.140625" style="4" customWidth="1"/>
    <col min="4875" max="5083" width="11.5703125" style="4"/>
    <col min="5084" max="5084" width="3.85546875" style="4" customWidth="1"/>
    <col min="5085" max="5085" width="24.85546875" style="4" customWidth="1"/>
    <col min="5086" max="5086" width="6" style="4" customWidth="1"/>
    <col min="5087" max="5087" width="8.5703125" style="4" customWidth="1"/>
    <col min="5088" max="5101" width="5.42578125" style="4" customWidth="1"/>
    <col min="5102" max="5105" width="6.28515625" style="4" customWidth="1"/>
    <col min="5106" max="5108" width="0" style="4" hidden="1" customWidth="1"/>
    <col min="5109" max="5109" width="23.5703125" style="4" customWidth="1"/>
    <col min="5110" max="5110" width="5.7109375" style="4" customWidth="1"/>
    <col min="5111" max="5111" width="41" style="4" customWidth="1"/>
    <col min="5112" max="5112" width="8.7109375" style="4" customWidth="1"/>
    <col min="5113" max="5113" width="9.140625" style="4" customWidth="1"/>
    <col min="5114" max="5114" width="9.7109375" style="4" customWidth="1"/>
    <col min="5115" max="5117" width="8.85546875" style="4" customWidth="1"/>
    <col min="5118" max="5118" width="8.5703125" style="4" customWidth="1"/>
    <col min="5119" max="5127" width="8.85546875" style="4" customWidth="1"/>
    <col min="5128" max="5128" width="10.85546875" style="4" customWidth="1"/>
    <col min="5129" max="5129" width="9.5703125" style="4" customWidth="1"/>
    <col min="5130" max="5130" width="6.140625" style="4" customWidth="1"/>
    <col min="5131" max="5339" width="11.5703125" style="4"/>
    <col min="5340" max="5340" width="3.85546875" style="4" customWidth="1"/>
    <col min="5341" max="5341" width="24.85546875" style="4" customWidth="1"/>
    <col min="5342" max="5342" width="6" style="4" customWidth="1"/>
    <col min="5343" max="5343" width="8.5703125" style="4" customWidth="1"/>
    <col min="5344" max="5357" width="5.42578125" style="4" customWidth="1"/>
    <col min="5358" max="5361" width="6.28515625" style="4" customWidth="1"/>
    <col min="5362" max="5364" width="0" style="4" hidden="1" customWidth="1"/>
    <col min="5365" max="5365" width="23.5703125" style="4" customWidth="1"/>
    <col min="5366" max="5366" width="5.7109375" style="4" customWidth="1"/>
    <col min="5367" max="5367" width="41" style="4" customWidth="1"/>
    <col min="5368" max="5368" width="8.7109375" style="4" customWidth="1"/>
    <col min="5369" max="5369" width="9.140625" style="4" customWidth="1"/>
    <col min="5370" max="5370" width="9.7109375" style="4" customWidth="1"/>
    <col min="5371" max="5373" width="8.85546875" style="4" customWidth="1"/>
    <col min="5374" max="5374" width="8.5703125" style="4" customWidth="1"/>
    <col min="5375" max="5383" width="8.85546875" style="4" customWidth="1"/>
    <col min="5384" max="5384" width="10.85546875" style="4" customWidth="1"/>
    <col min="5385" max="5385" width="9.5703125" style="4" customWidth="1"/>
    <col min="5386" max="5386" width="6.140625" style="4" customWidth="1"/>
    <col min="5387" max="5595" width="11.5703125" style="4"/>
    <col min="5596" max="5596" width="3.85546875" style="4" customWidth="1"/>
    <col min="5597" max="5597" width="24.85546875" style="4" customWidth="1"/>
    <col min="5598" max="5598" width="6" style="4" customWidth="1"/>
    <col min="5599" max="5599" width="8.5703125" style="4" customWidth="1"/>
    <col min="5600" max="5613" width="5.42578125" style="4" customWidth="1"/>
    <col min="5614" max="5617" width="6.28515625" style="4" customWidth="1"/>
    <col min="5618" max="5620" width="0" style="4" hidden="1" customWidth="1"/>
    <col min="5621" max="5621" width="23.5703125" style="4" customWidth="1"/>
    <col min="5622" max="5622" width="5.7109375" style="4" customWidth="1"/>
    <col min="5623" max="5623" width="41" style="4" customWidth="1"/>
    <col min="5624" max="5624" width="8.7109375" style="4" customWidth="1"/>
    <col min="5625" max="5625" width="9.140625" style="4" customWidth="1"/>
    <col min="5626" max="5626" width="9.7109375" style="4" customWidth="1"/>
    <col min="5627" max="5629" width="8.85546875" style="4" customWidth="1"/>
    <col min="5630" max="5630" width="8.5703125" style="4" customWidth="1"/>
    <col min="5631" max="5639" width="8.85546875" style="4" customWidth="1"/>
    <col min="5640" max="5640" width="10.85546875" style="4" customWidth="1"/>
    <col min="5641" max="5641" width="9.5703125" style="4" customWidth="1"/>
    <col min="5642" max="5642" width="6.140625" style="4" customWidth="1"/>
    <col min="5643" max="5851" width="11.5703125" style="4"/>
    <col min="5852" max="5852" width="3.85546875" style="4" customWidth="1"/>
    <col min="5853" max="5853" width="24.85546875" style="4" customWidth="1"/>
    <col min="5854" max="5854" width="6" style="4" customWidth="1"/>
    <col min="5855" max="5855" width="8.5703125" style="4" customWidth="1"/>
    <col min="5856" max="5869" width="5.42578125" style="4" customWidth="1"/>
    <col min="5870" max="5873" width="6.28515625" style="4" customWidth="1"/>
    <col min="5874" max="5876" width="0" style="4" hidden="1" customWidth="1"/>
    <col min="5877" max="5877" width="23.5703125" style="4" customWidth="1"/>
    <col min="5878" max="5878" width="5.7109375" style="4" customWidth="1"/>
    <col min="5879" max="5879" width="41" style="4" customWidth="1"/>
    <col min="5880" max="5880" width="8.7109375" style="4" customWidth="1"/>
    <col min="5881" max="5881" width="9.140625" style="4" customWidth="1"/>
    <col min="5882" max="5882" width="9.7109375" style="4" customWidth="1"/>
    <col min="5883" max="5885" width="8.85546875" style="4" customWidth="1"/>
    <col min="5886" max="5886" width="8.5703125" style="4" customWidth="1"/>
    <col min="5887" max="5895" width="8.85546875" style="4" customWidth="1"/>
    <col min="5896" max="5896" width="10.85546875" style="4" customWidth="1"/>
    <col min="5897" max="5897" width="9.5703125" style="4" customWidth="1"/>
    <col min="5898" max="5898" width="6.140625" style="4" customWidth="1"/>
    <col min="5899" max="6107" width="11.5703125" style="4"/>
    <col min="6108" max="6108" width="3.85546875" style="4" customWidth="1"/>
    <col min="6109" max="6109" width="24.85546875" style="4" customWidth="1"/>
    <col min="6110" max="6110" width="6" style="4" customWidth="1"/>
    <col min="6111" max="6111" width="8.5703125" style="4" customWidth="1"/>
    <col min="6112" max="6125" width="5.42578125" style="4" customWidth="1"/>
    <col min="6126" max="6129" width="6.28515625" style="4" customWidth="1"/>
    <col min="6130" max="6132" width="0" style="4" hidden="1" customWidth="1"/>
    <col min="6133" max="6133" width="23.5703125" style="4" customWidth="1"/>
    <col min="6134" max="6134" width="5.7109375" style="4" customWidth="1"/>
    <col min="6135" max="6135" width="41" style="4" customWidth="1"/>
    <col min="6136" max="6136" width="8.7109375" style="4" customWidth="1"/>
    <col min="6137" max="6137" width="9.140625" style="4" customWidth="1"/>
    <col min="6138" max="6138" width="9.7109375" style="4" customWidth="1"/>
    <col min="6139" max="6141" width="8.85546875" style="4" customWidth="1"/>
    <col min="6142" max="6142" width="8.5703125" style="4" customWidth="1"/>
    <col min="6143" max="6151" width="8.85546875" style="4" customWidth="1"/>
    <col min="6152" max="6152" width="10.85546875" style="4" customWidth="1"/>
    <col min="6153" max="6153" width="9.5703125" style="4" customWidth="1"/>
    <col min="6154" max="6154" width="6.140625" style="4" customWidth="1"/>
    <col min="6155" max="6363" width="11.5703125" style="4"/>
    <col min="6364" max="6364" width="3.85546875" style="4" customWidth="1"/>
    <col min="6365" max="6365" width="24.85546875" style="4" customWidth="1"/>
    <col min="6366" max="6366" width="6" style="4" customWidth="1"/>
    <col min="6367" max="6367" width="8.5703125" style="4" customWidth="1"/>
    <col min="6368" max="6381" width="5.42578125" style="4" customWidth="1"/>
    <col min="6382" max="6385" width="6.28515625" style="4" customWidth="1"/>
    <col min="6386" max="6388" width="0" style="4" hidden="1" customWidth="1"/>
    <col min="6389" max="6389" width="23.5703125" style="4" customWidth="1"/>
    <col min="6390" max="6390" width="5.7109375" style="4" customWidth="1"/>
    <col min="6391" max="6391" width="41" style="4" customWidth="1"/>
    <col min="6392" max="6392" width="8.7109375" style="4" customWidth="1"/>
    <col min="6393" max="6393" width="9.140625" style="4" customWidth="1"/>
    <col min="6394" max="6394" width="9.7109375" style="4" customWidth="1"/>
    <col min="6395" max="6397" width="8.85546875" style="4" customWidth="1"/>
    <col min="6398" max="6398" width="8.5703125" style="4" customWidth="1"/>
    <col min="6399" max="6407" width="8.85546875" style="4" customWidth="1"/>
    <col min="6408" max="6408" width="10.85546875" style="4" customWidth="1"/>
    <col min="6409" max="6409" width="9.5703125" style="4" customWidth="1"/>
    <col min="6410" max="6410" width="6.140625" style="4" customWidth="1"/>
    <col min="6411" max="6619" width="11.5703125" style="4"/>
    <col min="6620" max="6620" width="3.85546875" style="4" customWidth="1"/>
    <col min="6621" max="6621" width="24.85546875" style="4" customWidth="1"/>
    <col min="6622" max="6622" width="6" style="4" customWidth="1"/>
    <col min="6623" max="6623" width="8.5703125" style="4" customWidth="1"/>
    <col min="6624" max="6637" width="5.42578125" style="4" customWidth="1"/>
    <col min="6638" max="6641" width="6.28515625" style="4" customWidth="1"/>
    <col min="6642" max="6644" width="0" style="4" hidden="1" customWidth="1"/>
    <col min="6645" max="6645" width="23.5703125" style="4" customWidth="1"/>
    <col min="6646" max="6646" width="5.7109375" style="4" customWidth="1"/>
    <col min="6647" max="6647" width="41" style="4" customWidth="1"/>
    <col min="6648" max="6648" width="8.7109375" style="4" customWidth="1"/>
    <col min="6649" max="6649" width="9.140625" style="4" customWidth="1"/>
    <col min="6650" max="6650" width="9.7109375" style="4" customWidth="1"/>
    <col min="6651" max="6653" width="8.85546875" style="4" customWidth="1"/>
    <col min="6654" max="6654" width="8.5703125" style="4" customWidth="1"/>
    <col min="6655" max="6663" width="8.85546875" style="4" customWidth="1"/>
    <col min="6664" max="6664" width="10.85546875" style="4" customWidth="1"/>
    <col min="6665" max="6665" width="9.5703125" style="4" customWidth="1"/>
    <col min="6666" max="6666" width="6.140625" style="4" customWidth="1"/>
    <col min="6667" max="6875" width="11.5703125" style="4"/>
    <col min="6876" max="6876" width="3.85546875" style="4" customWidth="1"/>
    <col min="6877" max="6877" width="24.85546875" style="4" customWidth="1"/>
    <col min="6878" max="6878" width="6" style="4" customWidth="1"/>
    <col min="6879" max="6879" width="8.5703125" style="4" customWidth="1"/>
    <col min="6880" max="6893" width="5.42578125" style="4" customWidth="1"/>
    <col min="6894" max="6897" width="6.28515625" style="4" customWidth="1"/>
    <col min="6898" max="6900" width="0" style="4" hidden="1" customWidth="1"/>
    <col min="6901" max="6901" width="23.5703125" style="4" customWidth="1"/>
    <col min="6902" max="6902" width="5.7109375" style="4" customWidth="1"/>
    <col min="6903" max="6903" width="41" style="4" customWidth="1"/>
    <col min="6904" max="6904" width="8.7109375" style="4" customWidth="1"/>
    <col min="6905" max="6905" width="9.140625" style="4" customWidth="1"/>
    <col min="6906" max="6906" width="9.7109375" style="4" customWidth="1"/>
    <col min="6907" max="6909" width="8.85546875" style="4" customWidth="1"/>
    <col min="6910" max="6910" width="8.5703125" style="4" customWidth="1"/>
    <col min="6911" max="6919" width="8.85546875" style="4" customWidth="1"/>
    <col min="6920" max="6920" width="10.85546875" style="4" customWidth="1"/>
    <col min="6921" max="6921" width="9.5703125" style="4" customWidth="1"/>
    <col min="6922" max="6922" width="6.140625" style="4" customWidth="1"/>
    <col min="6923" max="7131" width="11.5703125" style="4"/>
    <col min="7132" max="7132" width="3.85546875" style="4" customWidth="1"/>
    <col min="7133" max="7133" width="24.85546875" style="4" customWidth="1"/>
    <col min="7134" max="7134" width="6" style="4" customWidth="1"/>
    <col min="7135" max="7135" width="8.5703125" style="4" customWidth="1"/>
    <col min="7136" max="7149" width="5.42578125" style="4" customWidth="1"/>
    <col min="7150" max="7153" width="6.28515625" style="4" customWidth="1"/>
    <col min="7154" max="7156" width="0" style="4" hidden="1" customWidth="1"/>
    <col min="7157" max="7157" width="23.5703125" style="4" customWidth="1"/>
    <col min="7158" max="7158" width="5.7109375" style="4" customWidth="1"/>
    <col min="7159" max="7159" width="41" style="4" customWidth="1"/>
    <col min="7160" max="7160" width="8.7109375" style="4" customWidth="1"/>
    <col min="7161" max="7161" width="9.140625" style="4" customWidth="1"/>
    <col min="7162" max="7162" width="9.7109375" style="4" customWidth="1"/>
    <col min="7163" max="7165" width="8.85546875" style="4" customWidth="1"/>
    <col min="7166" max="7166" width="8.5703125" style="4" customWidth="1"/>
    <col min="7167" max="7175" width="8.85546875" style="4" customWidth="1"/>
    <col min="7176" max="7176" width="10.85546875" style="4" customWidth="1"/>
    <col min="7177" max="7177" width="9.5703125" style="4" customWidth="1"/>
    <col min="7178" max="7178" width="6.140625" style="4" customWidth="1"/>
    <col min="7179" max="7387" width="11.5703125" style="4"/>
    <col min="7388" max="7388" width="3.85546875" style="4" customWidth="1"/>
    <col min="7389" max="7389" width="24.85546875" style="4" customWidth="1"/>
    <col min="7390" max="7390" width="6" style="4" customWidth="1"/>
    <col min="7391" max="7391" width="8.5703125" style="4" customWidth="1"/>
    <col min="7392" max="7405" width="5.42578125" style="4" customWidth="1"/>
    <col min="7406" max="7409" width="6.28515625" style="4" customWidth="1"/>
    <col min="7410" max="7412" width="0" style="4" hidden="1" customWidth="1"/>
    <col min="7413" max="7413" width="23.5703125" style="4" customWidth="1"/>
    <col min="7414" max="7414" width="5.7109375" style="4" customWidth="1"/>
    <col min="7415" max="7415" width="41" style="4" customWidth="1"/>
    <col min="7416" max="7416" width="8.7109375" style="4" customWidth="1"/>
    <col min="7417" max="7417" width="9.140625" style="4" customWidth="1"/>
    <col min="7418" max="7418" width="9.7109375" style="4" customWidth="1"/>
    <col min="7419" max="7421" width="8.85546875" style="4" customWidth="1"/>
    <col min="7422" max="7422" width="8.5703125" style="4" customWidth="1"/>
    <col min="7423" max="7431" width="8.85546875" style="4" customWidth="1"/>
    <col min="7432" max="7432" width="10.85546875" style="4" customWidth="1"/>
    <col min="7433" max="7433" width="9.5703125" style="4" customWidth="1"/>
    <col min="7434" max="7434" width="6.140625" style="4" customWidth="1"/>
    <col min="7435" max="7643" width="11.5703125" style="4"/>
    <col min="7644" max="7644" width="3.85546875" style="4" customWidth="1"/>
    <col min="7645" max="7645" width="24.85546875" style="4" customWidth="1"/>
    <col min="7646" max="7646" width="6" style="4" customWidth="1"/>
    <col min="7647" max="7647" width="8.5703125" style="4" customWidth="1"/>
    <col min="7648" max="7661" width="5.42578125" style="4" customWidth="1"/>
    <col min="7662" max="7665" width="6.28515625" style="4" customWidth="1"/>
    <col min="7666" max="7668" width="0" style="4" hidden="1" customWidth="1"/>
    <col min="7669" max="7669" width="23.5703125" style="4" customWidth="1"/>
    <col min="7670" max="7670" width="5.7109375" style="4" customWidth="1"/>
    <col min="7671" max="7671" width="41" style="4" customWidth="1"/>
    <col min="7672" max="7672" width="8.7109375" style="4" customWidth="1"/>
    <col min="7673" max="7673" width="9.140625" style="4" customWidth="1"/>
    <col min="7674" max="7674" width="9.7109375" style="4" customWidth="1"/>
    <col min="7675" max="7677" width="8.85546875" style="4" customWidth="1"/>
    <col min="7678" max="7678" width="8.5703125" style="4" customWidth="1"/>
    <col min="7679" max="7687" width="8.85546875" style="4" customWidth="1"/>
    <col min="7688" max="7688" width="10.85546875" style="4" customWidth="1"/>
    <col min="7689" max="7689" width="9.5703125" style="4" customWidth="1"/>
    <col min="7690" max="7690" width="6.140625" style="4" customWidth="1"/>
    <col min="7691" max="7899" width="11.5703125" style="4"/>
    <col min="7900" max="7900" width="3.85546875" style="4" customWidth="1"/>
    <col min="7901" max="7901" width="24.85546875" style="4" customWidth="1"/>
    <col min="7902" max="7902" width="6" style="4" customWidth="1"/>
    <col min="7903" max="7903" width="8.5703125" style="4" customWidth="1"/>
    <col min="7904" max="7917" width="5.42578125" style="4" customWidth="1"/>
    <col min="7918" max="7921" width="6.28515625" style="4" customWidth="1"/>
    <col min="7922" max="7924" width="0" style="4" hidden="1" customWidth="1"/>
    <col min="7925" max="7925" width="23.5703125" style="4" customWidth="1"/>
    <col min="7926" max="7926" width="5.7109375" style="4" customWidth="1"/>
    <col min="7927" max="7927" width="41" style="4" customWidth="1"/>
    <col min="7928" max="7928" width="8.7109375" style="4" customWidth="1"/>
    <col min="7929" max="7929" width="9.140625" style="4" customWidth="1"/>
    <col min="7930" max="7930" width="9.7109375" style="4" customWidth="1"/>
    <col min="7931" max="7933" width="8.85546875" style="4" customWidth="1"/>
    <col min="7934" max="7934" width="8.5703125" style="4" customWidth="1"/>
    <col min="7935" max="7943" width="8.85546875" style="4" customWidth="1"/>
    <col min="7944" max="7944" width="10.85546875" style="4" customWidth="1"/>
    <col min="7945" max="7945" width="9.5703125" style="4" customWidth="1"/>
    <col min="7946" max="7946" width="6.140625" style="4" customWidth="1"/>
    <col min="7947" max="8155" width="11.5703125" style="4"/>
    <col min="8156" max="8156" width="3.85546875" style="4" customWidth="1"/>
    <col min="8157" max="8157" width="24.85546875" style="4" customWidth="1"/>
    <col min="8158" max="8158" width="6" style="4" customWidth="1"/>
    <col min="8159" max="8159" width="8.5703125" style="4" customWidth="1"/>
    <col min="8160" max="8173" width="5.42578125" style="4" customWidth="1"/>
    <col min="8174" max="8177" width="6.28515625" style="4" customWidth="1"/>
    <col min="8178" max="8180" width="0" style="4" hidden="1" customWidth="1"/>
    <col min="8181" max="8181" width="23.5703125" style="4" customWidth="1"/>
    <col min="8182" max="8182" width="5.7109375" style="4" customWidth="1"/>
    <col min="8183" max="8183" width="41" style="4" customWidth="1"/>
    <col min="8184" max="8184" width="8.7109375" style="4" customWidth="1"/>
    <col min="8185" max="8185" width="9.140625" style="4" customWidth="1"/>
    <col min="8186" max="8186" width="9.7109375" style="4" customWidth="1"/>
    <col min="8187" max="8189" width="8.85546875" style="4" customWidth="1"/>
    <col min="8190" max="8190" width="8.5703125" style="4" customWidth="1"/>
    <col min="8191" max="8199" width="8.85546875" style="4" customWidth="1"/>
    <col min="8200" max="8200" width="10.85546875" style="4" customWidth="1"/>
    <col min="8201" max="8201" width="9.5703125" style="4" customWidth="1"/>
    <col min="8202" max="8202" width="6.140625" style="4" customWidth="1"/>
    <col min="8203" max="8411" width="11.5703125" style="4"/>
    <col min="8412" max="8412" width="3.85546875" style="4" customWidth="1"/>
    <col min="8413" max="8413" width="24.85546875" style="4" customWidth="1"/>
    <col min="8414" max="8414" width="6" style="4" customWidth="1"/>
    <col min="8415" max="8415" width="8.5703125" style="4" customWidth="1"/>
    <col min="8416" max="8429" width="5.42578125" style="4" customWidth="1"/>
    <col min="8430" max="8433" width="6.28515625" style="4" customWidth="1"/>
    <col min="8434" max="8436" width="0" style="4" hidden="1" customWidth="1"/>
    <col min="8437" max="8437" width="23.5703125" style="4" customWidth="1"/>
    <col min="8438" max="8438" width="5.7109375" style="4" customWidth="1"/>
    <col min="8439" max="8439" width="41" style="4" customWidth="1"/>
    <col min="8440" max="8440" width="8.7109375" style="4" customWidth="1"/>
    <col min="8441" max="8441" width="9.140625" style="4" customWidth="1"/>
    <col min="8442" max="8442" width="9.7109375" style="4" customWidth="1"/>
    <col min="8443" max="8445" width="8.85546875" style="4" customWidth="1"/>
    <col min="8446" max="8446" width="8.5703125" style="4" customWidth="1"/>
    <col min="8447" max="8455" width="8.85546875" style="4" customWidth="1"/>
    <col min="8456" max="8456" width="10.85546875" style="4" customWidth="1"/>
    <col min="8457" max="8457" width="9.5703125" style="4" customWidth="1"/>
    <col min="8458" max="8458" width="6.140625" style="4" customWidth="1"/>
    <col min="8459" max="8667" width="11.5703125" style="4"/>
    <col min="8668" max="8668" width="3.85546875" style="4" customWidth="1"/>
    <col min="8669" max="8669" width="24.85546875" style="4" customWidth="1"/>
    <col min="8670" max="8670" width="6" style="4" customWidth="1"/>
    <col min="8671" max="8671" width="8.5703125" style="4" customWidth="1"/>
    <col min="8672" max="8685" width="5.42578125" style="4" customWidth="1"/>
    <col min="8686" max="8689" width="6.28515625" style="4" customWidth="1"/>
    <col min="8690" max="8692" width="0" style="4" hidden="1" customWidth="1"/>
    <col min="8693" max="8693" width="23.5703125" style="4" customWidth="1"/>
    <col min="8694" max="8694" width="5.7109375" style="4" customWidth="1"/>
    <col min="8695" max="8695" width="41" style="4" customWidth="1"/>
    <col min="8696" max="8696" width="8.7109375" style="4" customWidth="1"/>
    <col min="8697" max="8697" width="9.140625" style="4" customWidth="1"/>
    <col min="8698" max="8698" width="9.7109375" style="4" customWidth="1"/>
    <col min="8699" max="8701" width="8.85546875" style="4" customWidth="1"/>
    <col min="8702" max="8702" width="8.5703125" style="4" customWidth="1"/>
    <col min="8703" max="8711" width="8.85546875" style="4" customWidth="1"/>
    <col min="8712" max="8712" width="10.85546875" style="4" customWidth="1"/>
    <col min="8713" max="8713" width="9.5703125" style="4" customWidth="1"/>
    <col min="8714" max="8714" width="6.140625" style="4" customWidth="1"/>
    <col min="8715" max="8923" width="11.5703125" style="4"/>
    <col min="8924" max="8924" width="3.85546875" style="4" customWidth="1"/>
    <col min="8925" max="8925" width="24.85546875" style="4" customWidth="1"/>
    <col min="8926" max="8926" width="6" style="4" customWidth="1"/>
    <col min="8927" max="8927" width="8.5703125" style="4" customWidth="1"/>
    <col min="8928" max="8941" width="5.42578125" style="4" customWidth="1"/>
    <col min="8942" max="8945" width="6.28515625" style="4" customWidth="1"/>
    <col min="8946" max="8948" width="0" style="4" hidden="1" customWidth="1"/>
    <col min="8949" max="8949" width="23.5703125" style="4" customWidth="1"/>
    <col min="8950" max="8950" width="5.7109375" style="4" customWidth="1"/>
    <col min="8951" max="8951" width="41" style="4" customWidth="1"/>
    <col min="8952" max="8952" width="8.7109375" style="4" customWidth="1"/>
    <col min="8953" max="8953" width="9.140625" style="4" customWidth="1"/>
    <col min="8954" max="8954" width="9.7109375" style="4" customWidth="1"/>
    <col min="8955" max="8957" width="8.85546875" style="4" customWidth="1"/>
    <col min="8958" max="8958" width="8.5703125" style="4" customWidth="1"/>
    <col min="8959" max="8967" width="8.85546875" style="4" customWidth="1"/>
    <col min="8968" max="8968" width="10.85546875" style="4" customWidth="1"/>
    <col min="8969" max="8969" width="9.5703125" style="4" customWidth="1"/>
    <col min="8970" max="8970" width="6.140625" style="4" customWidth="1"/>
    <col min="8971" max="9179" width="11.5703125" style="4"/>
    <col min="9180" max="9180" width="3.85546875" style="4" customWidth="1"/>
    <col min="9181" max="9181" width="24.85546875" style="4" customWidth="1"/>
    <col min="9182" max="9182" width="6" style="4" customWidth="1"/>
    <col min="9183" max="9183" width="8.5703125" style="4" customWidth="1"/>
    <col min="9184" max="9197" width="5.42578125" style="4" customWidth="1"/>
    <col min="9198" max="9201" width="6.28515625" style="4" customWidth="1"/>
    <col min="9202" max="9204" width="0" style="4" hidden="1" customWidth="1"/>
    <col min="9205" max="9205" width="23.5703125" style="4" customWidth="1"/>
    <col min="9206" max="9206" width="5.7109375" style="4" customWidth="1"/>
    <col min="9207" max="9207" width="41" style="4" customWidth="1"/>
    <col min="9208" max="9208" width="8.7109375" style="4" customWidth="1"/>
    <col min="9209" max="9209" width="9.140625" style="4" customWidth="1"/>
    <col min="9210" max="9210" width="9.7109375" style="4" customWidth="1"/>
    <col min="9211" max="9213" width="8.85546875" style="4" customWidth="1"/>
    <col min="9214" max="9214" width="8.5703125" style="4" customWidth="1"/>
    <col min="9215" max="9223" width="8.85546875" style="4" customWidth="1"/>
    <col min="9224" max="9224" width="10.85546875" style="4" customWidth="1"/>
    <col min="9225" max="9225" width="9.5703125" style="4" customWidth="1"/>
    <col min="9226" max="9226" width="6.140625" style="4" customWidth="1"/>
    <col min="9227" max="9435" width="11.5703125" style="4"/>
    <col min="9436" max="9436" width="3.85546875" style="4" customWidth="1"/>
    <col min="9437" max="9437" width="24.85546875" style="4" customWidth="1"/>
    <col min="9438" max="9438" width="6" style="4" customWidth="1"/>
    <col min="9439" max="9439" width="8.5703125" style="4" customWidth="1"/>
    <col min="9440" max="9453" width="5.42578125" style="4" customWidth="1"/>
    <col min="9454" max="9457" width="6.28515625" style="4" customWidth="1"/>
    <col min="9458" max="9460" width="0" style="4" hidden="1" customWidth="1"/>
    <col min="9461" max="9461" width="23.5703125" style="4" customWidth="1"/>
    <col min="9462" max="9462" width="5.7109375" style="4" customWidth="1"/>
    <col min="9463" max="9463" width="41" style="4" customWidth="1"/>
    <col min="9464" max="9464" width="8.7109375" style="4" customWidth="1"/>
    <col min="9465" max="9465" width="9.140625" style="4" customWidth="1"/>
    <col min="9466" max="9466" width="9.7109375" style="4" customWidth="1"/>
    <col min="9467" max="9469" width="8.85546875" style="4" customWidth="1"/>
    <col min="9470" max="9470" width="8.5703125" style="4" customWidth="1"/>
    <col min="9471" max="9479" width="8.85546875" style="4" customWidth="1"/>
    <col min="9480" max="9480" width="10.85546875" style="4" customWidth="1"/>
    <col min="9481" max="9481" width="9.5703125" style="4" customWidth="1"/>
    <col min="9482" max="9482" width="6.140625" style="4" customWidth="1"/>
    <col min="9483" max="9691" width="11.5703125" style="4"/>
    <col min="9692" max="9692" width="3.85546875" style="4" customWidth="1"/>
    <col min="9693" max="9693" width="24.85546875" style="4" customWidth="1"/>
    <col min="9694" max="9694" width="6" style="4" customWidth="1"/>
    <col min="9695" max="9695" width="8.5703125" style="4" customWidth="1"/>
    <col min="9696" max="9709" width="5.42578125" style="4" customWidth="1"/>
    <col min="9710" max="9713" width="6.28515625" style="4" customWidth="1"/>
    <col min="9714" max="9716" width="0" style="4" hidden="1" customWidth="1"/>
    <col min="9717" max="9717" width="23.5703125" style="4" customWidth="1"/>
    <col min="9718" max="9718" width="5.7109375" style="4" customWidth="1"/>
    <col min="9719" max="9719" width="41" style="4" customWidth="1"/>
    <col min="9720" max="9720" width="8.7109375" style="4" customWidth="1"/>
    <col min="9721" max="9721" width="9.140625" style="4" customWidth="1"/>
    <col min="9722" max="9722" width="9.7109375" style="4" customWidth="1"/>
    <col min="9723" max="9725" width="8.85546875" style="4" customWidth="1"/>
    <col min="9726" max="9726" width="8.5703125" style="4" customWidth="1"/>
    <col min="9727" max="9735" width="8.85546875" style="4" customWidth="1"/>
    <col min="9736" max="9736" width="10.85546875" style="4" customWidth="1"/>
    <col min="9737" max="9737" width="9.5703125" style="4" customWidth="1"/>
    <col min="9738" max="9738" width="6.140625" style="4" customWidth="1"/>
    <col min="9739" max="9947" width="11.5703125" style="4"/>
    <col min="9948" max="9948" width="3.85546875" style="4" customWidth="1"/>
    <col min="9949" max="9949" width="24.85546875" style="4" customWidth="1"/>
    <col min="9950" max="9950" width="6" style="4" customWidth="1"/>
    <col min="9951" max="9951" width="8.5703125" style="4" customWidth="1"/>
    <col min="9952" max="9965" width="5.42578125" style="4" customWidth="1"/>
    <col min="9966" max="9969" width="6.28515625" style="4" customWidth="1"/>
    <col min="9970" max="9972" width="0" style="4" hidden="1" customWidth="1"/>
    <col min="9973" max="9973" width="23.5703125" style="4" customWidth="1"/>
    <col min="9974" max="9974" width="5.7109375" style="4" customWidth="1"/>
    <col min="9975" max="9975" width="41" style="4" customWidth="1"/>
    <col min="9976" max="9976" width="8.7109375" style="4" customWidth="1"/>
    <col min="9977" max="9977" width="9.140625" style="4" customWidth="1"/>
    <col min="9978" max="9978" width="9.7109375" style="4" customWidth="1"/>
    <col min="9979" max="9981" width="8.85546875" style="4" customWidth="1"/>
    <col min="9982" max="9982" width="8.5703125" style="4" customWidth="1"/>
    <col min="9983" max="9991" width="8.85546875" style="4" customWidth="1"/>
    <col min="9992" max="9992" width="10.85546875" style="4" customWidth="1"/>
    <col min="9993" max="9993" width="9.5703125" style="4" customWidth="1"/>
    <col min="9994" max="9994" width="6.140625" style="4" customWidth="1"/>
    <col min="9995" max="10203" width="11.5703125" style="4"/>
    <col min="10204" max="10204" width="3.85546875" style="4" customWidth="1"/>
    <col min="10205" max="10205" width="24.85546875" style="4" customWidth="1"/>
    <col min="10206" max="10206" width="6" style="4" customWidth="1"/>
    <col min="10207" max="10207" width="8.5703125" style="4" customWidth="1"/>
    <col min="10208" max="10221" width="5.42578125" style="4" customWidth="1"/>
    <col min="10222" max="10225" width="6.28515625" style="4" customWidth="1"/>
    <col min="10226" max="10228" width="0" style="4" hidden="1" customWidth="1"/>
    <col min="10229" max="10229" width="23.5703125" style="4" customWidth="1"/>
    <col min="10230" max="10230" width="5.7109375" style="4" customWidth="1"/>
    <col min="10231" max="10231" width="41" style="4" customWidth="1"/>
    <col min="10232" max="10232" width="8.7109375" style="4" customWidth="1"/>
    <col min="10233" max="10233" width="9.140625" style="4" customWidth="1"/>
    <col min="10234" max="10234" width="9.7109375" style="4" customWidth="1"/>
    <col min="10235" max="10237" width="8.85546875" style="4" customWidth="1"/>
    <col min="10238" max="10238" width="8.5703125" style="4" customWidth="1"/>
    <col min="10239" max="10247" width="8.85546875" style="4" customWidth="1"/>
    <col min="10248" max="10248" width="10.85546875" style="4" customWidth="1"/>
    <col min="10249" max="10249" width="9.5703125" style="4" customWidth="1"/>
    <col min="10250" max="10250" width="6.140625" style="4" customWidth="1"/>
    <col min="10251" max="10459" width="11.5703125" style="4"/>
    <col min="10460" max="10460" width="3.85546875" style="4" customWidth="1"/>
    <col min="10461" max="10461" width="24.85546875" style="4" customWidth="1"/>
    <col min="10462" max="10462" width="6" style="4" customWidth="1"/>
    <col min="10463" max="10463" width="8.5703125" style="4" customWidth="1"/>
    <col min="10464" max="10477" width="5.42578125" style="4" customWidth="1"/>
    <col min="10478" max="10481" width="6.28515625" style="4" customWidth="1"/>
    <col min="10482" max="10484" width="0" style="4" hidden="1" customWidth="1"/>
    <col min="10485" max="10485" width="23.5703125" style="4" customWidth="1"/>
    <col min="10486" max="10486" width="5.7109375" style="4" customWidth="1"/>
    <col min="10487" max="10487" width="41" style="4" customWidth="1"/>
    <col min="10488" max="10488" width="8.7109375" style="4" customWidth="1"/>
    <col min="10489" max="10489" width="9.140625" style="4" customWidth="1"/>
    <col min="10490" max="10490" width="9.7109375" style="4" customWidth="1"/>
    <col min="10491" max="10493" width="8.85546875" style="4" customWidth="1"/>
    <col min="10494" max="10494" width="8.5703125" style="4" customWidth="1"/>
    <col min="10495" max="10503" width="8.85546875" style="4" customWidth="1"/>
    <col min="10504" max="10504" width="10.85546875" style="4" customWidth="1"/>
    <col min="10505" max="10505" width="9.5703125" style="4" customWidth="1"/>
    <col min="10506" max="10506" width="6.140625" style="4" customWidth="1"/>
    <col min="10507" max="10715" width="11.5703125" style="4"/>
    <col min="10716" max="10716" width="3.85546875" style="4" customWidth="1"/>
    <col min="10717" max="10717" width="24.85546875" style="4" customWidth="1"/>
    <col min="10718" max="10718" width="6" style="4" customWidth="1"/>
    <col min="10719" max="10719" width="8.5703125" style="4" customWidth="1"/>
    <col min="10720" max="10733" width="5.42578125" style="4" customWidth="1"/>
    <col min="10734" max="10737" width="6.28515625" style="4" customWidth="1"/>
    <col min="10738" max="10740" width="0" style="4" hidden="1" customWidth="1"/>
    <col min="10741" max="10741" width="23.5703125" style="4" customWidth="1"/>
    <col min="10742" max="10742" width="5.7109375" style="4" customWidth="1"/>
    <col min="10743" max="10743" width="41" style="4" customWidth="1"/>
    <col min="10744" max="10744" width="8.7109375" style="4" customWidth="1"/>
    <col min="10745" max="10745" width="9.140625" style="4" customWidth="1"/>
    <col min="10746" max="10746" width="9.7109375" style="4" customWidth="1"/>
    <col min="10747" max="10749" width="8.85546875" style="4" customWidth="1"/>
    <col min="10750" max="10750" width="8.5703125" style="4" customWidth="1"/>
    <col min="10751" max="10759" width="8.85546875" style="4" customWidth="1"/>
    <col min="10760" max="10760" width="10.85546875" style="4" customWidth="1"/>
    <col min="10761" max="10761" width="9.5703125" style="4" customWidth="1"/>
    <col min="10762" max="10762" width="6.140625" style="4" customWidth="1"/>
    <col min="10763" max="10971" width="11.5703125" style="4"/>
    <col min="10972" max="10972" width="3.85546875" style="4" customWidth="1"/>
    <col min="10973" max="10973" width="24.85546875" style="4" customWidth="1"/>
    <col min="10974" max="10974" width="6" style="4" customWidth="1"/>
    <col min="10975" max="10975" width="8.5703125" style="4" customWidth="1"/>
    <col min="10976" max="10989" width="5.42578125" style="4" customWidth="1"/>
    <col min="10990" max="10993" width="6.28515625" style="4" customWidth="1"/>
    <col min="10994" max="10996" width="0" style="4" hidden="1" customWidth="1"/>
    <col min="10997" max="10997" width="23.5703125" style="4" customWidth="1"/>
    <col min="10998" max="10998" width="5.7109375" style="4" customWidth="1"/>
    <col min="10999" max="10999" width="41" style="4" customWidth="1"/>
    <col min="11000" max="11000" width="8.7109375" style="4" customWidth="1"/>
    <col min="11001" max="11001" width="9.140625" style="4" customWidth="1"/>
    <col min="11002" max="11002" width="9.7109375" style="4" customWidth="1"/>
    <col min="11003" max="11005" width="8.85546875" style="4" customWidth="1"/>
    <col min="11006" max="11006" width="8.5703125" style="4" customWidth="1"/>
    <col min="11007" max="11015" width="8.85546875" style="4" customWidth="1"/>
    <col min="11016" max="11016" width="10.85546875" style="4" customWidth="1"/>
    <col min="11017" max="11017" width="9.5703125" style="4" customWidth="1"/>
    <col min="11018" max="11018" width="6.140625" style="4" customWidth="1"/>
    <col min="11019" max="11227" width="11.5703125" style="4"/>
    <col min="11228" max="11228" width="3.85546875" style="4" customWidth="1"/>
    <col min="11229" max="11229" width="24.85546875" style="4" customWidth="1"/>
    <col min="11230" max="11230" width="6" style="4" customWidth="1"/>
    <col min="11231" max="11231" width="8.5703125" style="4" customWidth="1"/>
    <col min="11232" max="11245" width="5.42578125" style="4" customWidth="1"/>
    <col min="11246" max="11249" width="6.28515625" style="4" customWidth="1"/>
    <col min="11250" max="11252" width="0" style="4" hidden="1" customWidth="1"/>
    <col min="11253" max="11253" width="23.5703125" style="4" customWidth="1"/>
    <col min="11254" max="11254" width="5.7109375" style="4" customWidth="1"/>
    <col min="11255" max="11255" width="41" style="4" customWidth="1"/>
    <col min="11256" max="11256" width="8.7109375" style="4" customWidth="1"/>
    <col min="11257" max="11257" width="9.140625" style="4" customWidth="1"/>
    <col min="11258" max="11258" width="9.7109375" style="4" customWidth="1"/>
    <col min="11259" max="11261" width="8.85546875" style="4" customWidth="1"/>
    <col min="11262" max="11262" width="8.5703125" style="4" customWidth="1"/>
    <col min="11263" max="11271" width="8.85546875" style="4" customWidth="1"/>
    <col min="11272" max="11272" width="10.85546875" style="4" customWidth="1"/>
    <col min="11273" max="11273" width="9.5703125" style="4" customWidth="1"/>
    <col min="11274" max="11274" width="6.140625" style="4" customWidth="1"/>
    <col min="11275" max="11483" width="11.5703125" style="4"/>
    <col min="11484" max="11484" width="3.85546875" style="4" customWidth="1"/>
    <col min="11485" max="11485" width="24.85546875" style="4" customWidth="1"/>
    <col min="11486" max="11486" width="6" style="4" customWidth="1"/>
    <col min="11487" max="11487" width="8.5703125" style="4" customWidth="1"/>
    <col min="11488" max="11501" width="5.42578125" style="4" customWidth="1"/>
    <col min="11502" max="11505" width="6.28515625" style="4" customWidth="1"/>
    <col min="11506" max="11508" width="0" style="4" hidden="1" customWidth="1"/>
    <col min="11509" max="11509" width="23.5703125" style="4" customWidth="1"/>
    <col min="11510" max="11510" width="5.7109375" style="4" customWidth="1"/>
    <col min="11511" max="11511" width="41" style="4" customWidth="1"/>
    <col min="11512" max="11512" width="8.7109375" style="4" customWidth="1"/>
    <col min="11513" max="11513" width="9.140625" style="4" customWidth="1"/>
    <col min="11514" max="11514" width="9.7109375" style="4" customWidth="1"/>
    <col min="11515" max="11517" width="8.85546875" style="4" customWidth="1"/>
    <col min="11518" max="11518" width="8.5703125" style="4" customWidth="1"/>
    <col min="11519" max="11527" width="8.85546875" style="4" customWidth="1"/>
    <col min="11528" max="11528" width="10.85546875" style="4" customWidth="1"/>
    <col min="11529" max="11529" width="9.5703125" style="4" customWidth="1"/>
    <col min="11530" max="11530" width="6.140625" style="4" customWidth="1"/>
    <col min="11531" max="11739" width="11.5703125" style="4"/>
    <col min="11740" max="11740" width="3.85546875" style="4" customWidth="1"/>
    <col min="11741" max="11741" width="24.85546875" style="4" customWidth="1"/>
    <col min="11742" max="11742" width="6" style="4" customWidth="1"/>
    <col min="11743" max="11743" width="8.5703125" style="4" customWidth="1"/>
    <col min="11744" max="11757" width="5.42578125" style="4" customWidth="1"/>
    <col min="11758" max="11761" width="6.28515625" style="4" customWidth="1"/>
    <col min="11762" max="11764" width="0" style="4" hidden="1" customWidth="1"/>
    <col min="11765" max="11765" width="23.5703125" style="4" customWidth="1"/>
    <col min="11766" max="11766" width="5.7109375" style="4" customWidth="1"/>
    <col min="11767" max="11767" width="41" style="4" customWidth="1"/>
    <col min="11768" max="11768" width="8.7109375" style="4" customWidth="1"/>
    <col min="11769" max="11769" width="9.140625" style="4" customWidth="1"/>
    <col min="11770" max="11770" width="9.7109375" style="4" customWidth="1"/>
    <col min="11771" max="11773" width="8.85546875" style="4" customWidth="1"/>
    <col min="11774" max="11774" width="8.5703125" style="4" customWidth="1"/>
    <col min="11775" max="11783" width="8.85546875" style="4" customWidth="1"/>
    <col min="11784" max="11784" width="10.85546875" style="4" customWidth="1"/>
    <col min="11785" max="11785" width="9.5703125" style="4" customWidth="1"/>
    <col min="11786" max="11786" width="6.140625" style="4" customWidth="1"/>
    <col min="11787" max="11995" width="11.5703125" style="4"/>
    <col min="11996" max="11996" width="3.85546875" style="4" customWidth="1"/>
    <col min="11997" max="11997" width="24.85546875" style="4" customWidth="1"/>
    <col min="11998" max="11998" width="6" style="4" customWidth="1"/>
    <col min="11999" max="11999" width="8.5703125" style="4" customWidth="1"/>
    <col min="12000" max="12013" width="5.42578125" style="4" customWidth="1"/>
    <col min="12014" max="12017" width="6.28515625" style="4" customWidth="1"/>
    <col min="12018" max="12020" width="0" style="4" hidden="1" customWidth="1"/>
    <col min="12021" max="12021" width="23.5703125" style="4" customWidth="1"/>
    <col min="12022" max="12022" width="5.7109375" style="4" customWidth="1"/>
    <col min="12023" max="12023" width="41" style="4" customWidth="1"/>
    <col min="12024" max="12024" width="8.7109375" style="4" customWidth="1"/>
    <col min="12025" max="12025" width="9.140625" style="4" customWidth="1"/>
    <col min="12026" max="12026" width="9.7109375" style="4" customWidth="1"/>
    <col min="12027" max="12029" width="8.85546875" style="4" customWidth="1"/>
    <col min="12030" max="12030" width="8.5703125" style="4" customWidth="1"/>
    <col min="12031" max="12039" width="8.85546875" style="4" customWidth="1"/>
    <col min="12040" max="12040" width="10.85546875" style="4" customWidth="1"/>
    <col min="12041" max="12041" width="9.5703125" style="4" customWidth="1"/>
    <col min="12042" max="12042" width="6.140625" style="4" customWidth="1"/>
    <col min="12043" max="12251" width="11.5703125" style="4"/>
    <col min="12252" max="12252" width="3.85546875" style="4" customWidth="1"/>
    <col min="12253" max="12253" width="24.85546875" style="4" customWidth="1"/>
    <col min="12254" max="12254" width="6" style="4" customWidth="1"/>
    <col min="12255" max="12255" width="8.5703125" style="4" customWidth="1"/>
    <col min="12256" max="12269" width="5.42578125" style="4" customWidth="1"/>
    <col min="12270" max="12273" width="6.28515625" style="4" customWidth="1"/>
    <col min="12274" max="12276" width="0" style="4" hidden="1" customWidth="1"/>
    <col min="12277" max="12277" width="23.5703125" style="4" customWidth="1"/>
    <col min="12278" max="12278" width="5.7109375" style="4" customWidth="1"/>
    <col min="12279" max="12279" width="41" style="4" customWidth="1"/>
    <col min="12280" max="12280" width="8.7109375" style="4" customWidth="1"/>
    <col min="12281" max="12281" width="9.140625" style="4" customWidth="1"/>
    <col min="12282" max="12282" width="9.7109375" style="4" customWidth="1"/>
    <col min="12283" max="12285" width="8.85546875" style="4" customWidth="1"/>
    <col min="12286" max="12286" width="8.5703125" style="4" customWidth="1"/>
    <col min="12287" max="12295" width="8.85546875" style="4" customWidth="1"/>
    <col min="12296" max="12296" width="10.85546875" style="4" customWidth="1"/>
    <col min="12297" max="12297" width="9.5703125" style="4" customWidth="1"/>
    <col min="12298" max="12298" width="6.140625" style="4" customWidth="1"/>
    <col min="12299" max="12507" width="11.5703125" style="4"/>
    <col min="12508" max="12508" width="3.85546875" style="4" customWidth="1"/>
    <col min="12509" max="12509" width="24.85546875" style="4" customWidth="1"/>
    <col min="12510" max="12510" width="6" style="4" customWidth="1"/>
    <col min="12511" max="12511" width="8.5703125" style="4" customWidth="1"/>
    <col min="12512" max="12525" width="5.42578125" style="4" customWidth="1"/>
    <col min="12526" max="12529" width="6.28515625" style="4" customWidth="1"/>
    <col min="12530" max="12532" width="0" style="4" hidden="1" customWidth="1"/>
    <col min="12533" max="12533" width="23.5703125" style="4" customWidth="1"/>
    <col min="12534" max="12534" width="5.7109375" style="4" customWidth="1"/>
    <col min="12535" max="12535" width="41" style="4" customWidth="1"/>
    <col min="12536" max="12536" width="8.7109375" style="4" customWidth="1"/>
    <col min="12537" max="12537" width="9.140625" style="4" customWidth="1"/>
    <col min="12538" max="12538" width="9.7109375" style="4" customWidth="1"/>
    <col min="12539" max="12541" width="8.85546875" style="4" customWidth="1"/>
    <col min="12542" max="12542" width="8.5703125" style="4" customWidth="1"/>
    <col min="12543" max="12551" width="8.85546875" style="4" customWidth="1"/>
    <col min="12552" max="12552" width="10.85546875" style="4" customWidth="1"/>
    <col min="12553" max="12553" width="9.5703125" style="4" customWidth="1"/>
    <col min="12554" max="12554" width="6.140625" style="4" customWidth="1"/>
    <col min="12555" max="12763" width="11.5703125" style="4"/>
    <col min="12764" max="12764" width="3.85546875" style="4" customWidth="1"/>
    <col min="12765" max="12765" width="24.85546875" style="4" customWidth="1"/>
    <col min="12766" max="12766" width="6" style="4" customWidth="1"/>
    <col min="12767" max="12767" width="8.5703125" style="4" customWidth="1"/>
    <col min="12768" max="12781" width="5.42578125" style="4" customWidth="1"/>
    <col min="12782" max="12785" width="6.28515625" style="4" customWidth="1"/>
    <col min="12786" max="12788" width="0" style="4" hidden="1" customWidth="1"/>
    <col min="12789" max="12789" width="23.5703125" style="4" customWidth="1"/>
    <col min="12790" max="12790" width="5.7109375" style="4" customWidth="1"/>
    <col min="12791" max="12791" width="41" style="4" customWidth="1"/>
    <col min="12792" max="12792" width="8.7109375" style="4" customWidth="1"/>
    <col min="12793" max="12793" width="9.140625" style="4" customWidth="1"/>
    <col min="12794" max="12794" width="9.7109375" style="4" customWidth="1"/>
    <col min="12795" max="12797" width="8.85546875" style="4" customWidth="1"/>
    <col min="12798" max="12798" width="8.5703125" style="4" customWidth="1"/>
    <col min="12799" max="12807" width="8.85546875" style="4" customWidth="1"/>
    <col min="12808" max="12808" width="10.85546875" style="4" customWidth="1"/>
    <col min="12809" max="12809" width="9.5703125" style="4" customWidth="1"/>
    <col min="12810" max="12810" width="6.140625" style="4" customWidth="1"/>
    <col min="12811" max="13019" width="11.5703125" style="4"/>
    <col min="13020" max="13020" width="3.85546875" style="4" customWidth="1"/>
    <col min="13021" max="13021" width="24.85546875" style="4" customWidth="1"/>
    <col min="13022" max="13022" width="6" style="4" customWidth="1"/>
    <col min="13023" max="13023" width="8.5703125" style="4" customWidth="1"/>
    <col min="13024" max="13037" width="5.42578125" style="4" customWidth="1"/>
    <col min="13038" max="13041" width="6.28515625" style="4" customWidth="1"/>
    <col min="13042" max="13044" width="0" style="4" hidden="1" customWidth="1"/>
    <col min="13045" max="13045" width="23.5703125" style="4" customWidth="1"/>
    <col min="13046" max="13046" width="5.7109375" style="4" customWidth="1"/>
    <col min="13047" max="13047" width="41" style="4" customWidth="1"/>
    <col min="13048" max="13048" width="8.7109375" style="4" customWidth="1"/>
    <col min="13049" max="13049" width="9.140625" style="4" customWidth="1"/>
    <col min="13050" max="13050" width="9.7109375" style="4" customWidth="1"/>
    <col min="13051" max="13053" width="8.85546875" style="4" customWidth="1"/>
    <col min="13054" max="13054" width="8.5703125" style="4" customWidth="1"/>
    <col min="13055" max="13063" width="8.85546875" style="4" customWidth="1"/>
    <col min="13064" max="13064" width="10.85546875" style="4" customWidth="1"/>
    <col min="13065" max="13065" width="9.5703125" style="4" customWidth="1"/>
    <col min="13066" max="13066" width="6.140625" style="4" customWidth="1"/>
    <col min="13067" max="13275" width="11.5703125" style="4"/>
    <col min="13276" max="13276" width="3.85546875" style="4" customWidth="1"/>
    <col min="13277" max="13277" width="24.85546875" style="4" customWidth="1"/>
    <col min="13278" max="13278" width="6" style="4" customWidth="1"/>
    <col min="13279" max="13279" width="8.5703125" style="4" customWidth="1"/>
    <col min="13280" max="13293" width="5.42578125" style="4" customWidth="1"/>
    <col min="13294" max="13297" width="6.28515625" style="4" customWidth="1"/>
    <col min="13298" max="13300" width="0" style="4" hidden="1" customWidth="1"/>
    <col min="13301" max="13301" width="23.5703125" style="4" customWidth="1"/>
    <col min="13302" max="13302" width="5.7109375" style="4" customWidth="1"/>
    <col min="13303" max="13303" width="41" style="4" customWidth="1"/>
    <col min="13304" max="13304" width="8.7109375" style="4" customWidth="1"/>
    <col min="13305" max="13305" width="9.140625" style="4" customWidth="1"/>
    <col min="13306" max="13306" width="9.7109375" style="4" customWidth="1"/>
    <col min="13307" max="13309" width="8.85546875" style="4" customWidth="1"/>
    <col min="13310" max="13310" width="8.5703125" style="4" customWidth="1"/>
    <col min="13311" max="13319" width="8.85546875" style="4" customWidth="1"/>
    <col min="13320" max="13320" width="10.85546875" style="4" customWidth="1"/>
    <col min="13321" max="13321" width="9.5703125" style="4" customWidth="1"/>
    <col min="13322" max="13322" width="6.140625" style="4" customWidth="1"/>
    <col min="13323" max="13531" width="11.5703125" style="4"/>
    <col min="13532" max="13532" width="3.85546875" style="4" customWidth="1"/>
    <col min="13533" max="13533" width="24.85546875" style="4" customWidth="1"/>
    <col min="13534" max="13534" width="6" style="4" customWidth="1"/>
    <col min="13535" max="13535" width="8.5703125" style="4" customWidth="1"/>
    <col min="13536" max="13549" width="5.42578125" style="4" customWidth="1"/>
    <col min="13550" max="13553" width="6.28515625" style="4" customWidth="1"/>
    <col min="13554" max="13556" width="0" style="4" hidden="1" customWidth="1"/>
    <col min="13557" max="13557" width="23.5703125" style="4" customWidth="1"/>
    <col min="13558" max="13558" width="5.7109375" style="4" customWidth="1"/>
    <col min="13559" max="13559" width="41" style="4" customWidth="1"/>
    <col min="13560" max="13560" width="8.7109375" style="4" customWidth="1"/>
    <col min="13561" max="13561" width="9.140625" style="4" customWidth="1"/>
    <col min="13562" max="13562" width="9.7109375" style="4" customWidth="1"/>
    <col min="13563" max="13565" width="8.85546875" style="4" customWidth="1"/>
    <col min="13566" max="13566" width="8.5703125" style="4" customWidth="1"/>
    <col min="13567" max="13575" width="8.85546875" style="4" customWidth="1"/>
    <col min="13576" max="13576" width="10.85546875" style="4" customWidth="1"/>
    <col min="13577" max="13577" width="9.5703125" style="4" customWidth="1"/>
    <col min="13578" max="13578" width="6.140625" style="4" customWidth="1"/>
    <col min="13579" max="13787" width="11.5703125" style="4"/>
    <col min="13788" max="13788" width="3.85546875" style="4" customWidth="1"/>
    <col min="13789" max="13789" width="24.85546875" style="4" customWidth="1"/>
    <col min="13790" max="13790" width="6" style="4" customWidth="1"/>
    <col min="13791" max="13791" width="8.5703125" style="4" customWidth="1"/>
    <col min="13792" max="13805" width="5.42578125" style="4" customWidth="1"/>
    <col min="13806" max="13809" width="6.28515625" style="4" customWidth="1"/>
    <col min="13810" max="13812" width="0" style="4" hidden="1" customWidth="1"/>
    <col min="13813" max="13813" width="23.5703125" style="4" customWidth="1"/>
    <col min="13814" max="13814" width="5.7109375" style="4" customWidth="1"/>
    <col min="13815" max="13815" width="41" style="4" customWidth="1"/>
    <col min="13816" max="13816" width="8.7109375" style="4" customWidth="1"/>
    <col min="13817" max="13817" width="9.140625" style="4" customWidth="1"/>
    <col min="13818" max="13818" width="9.7109375" style="4" customWidth="1"/>
    <col min="13819" max="13821" width="8.85546875" style="4" customWidth="1"/>
    <col min="13822" max="13822" width="8.5703125" style="4" customWidth="1"/>
    <col min="13823" max="13831" width="8.85546875" style="4" customWidth="1"/>
    <col min="13832" max="13832" width="10.85546875" style="4" customWidth="1"/>
    <col min="13833" max="13833" width="9.5703125" style="4" customWidth="1"/>
    <col min="13834" max="13834" width="6.140625" style="4" customWidth="1"/>
    <col min="13835" max="14043" width="11.5703125" style="4"/>
    <col min="14044" max="14044" width="3.85546875" style="4" customWidth="1"/>
    <col min="14045" max="14045" width="24.85546875" style="4" customWidth="1"/>
    <col min="14046" max="14046" width="6" style="4" customWidth="1"/>
    <col min="14047" max="14047" width="8.5703125" style="4" customWidth="1"/>
    <col min="14048" max="14061" width="5.42578125" style="4" customWidth="1"/>
    <col min="14062" max="14065" width="6.28515625" style="4" customWidth="1"/>
    <col min="14066" max="14068" width="0" style="4" hidden="1" customWidth="1"/>
    <col min="14069" max="14069" width="23.5703125" style="4" customWidth="1"/>
    <col min="14070" max="14070" width="5.7109375" style="4" customWidth="1"/>
    <col min="14071" max="14071" width="41" style="4" customWidth="1"/>
    <col min="14072" max="14072" width="8.7109375" style="4" customWidth="1"/>
    <col min="14073" max="14073" width="9.140625" style="4" customWidth="1"/>
    <col min="14074" max="14074" width="9.7109375" style="4" customWidth="1"/>
    <col min="14075" max="14077" width="8.85546875" style="4" customWidth="1"/>
    <col min="14078" max="14078" width="8.5703125" style="4" customWidth="1"/>
    <col min="14079" max="14087" width="8.85546875" style="4" customWidth="1"/>
    <col min="14088" max="14088" width="10.85546875" style="4" customWidth="1"/>
    <col min="14089" max="14089" width="9.5703125" style="4" customWidth="1"/>
    <col min="14090" max="14090" width="6.140625" style="4" customWidth="1"/>
    <col min="14091" max="14299" width="11.5703125" style="4"/>
    <col min="14300" max="14300" width="3.85546875" style="4" customWidth="1"/>
    <col min="14301" max="14301" width="24.85546875" style="4" customWidth="1"/>
    <col min="14302" max="14302" width="6" style="4" customWidth="1"/>
    <col min="14303" max="14303" width="8.5703125" style="4" customWidth="1"/>
    <col min="14304" max="14317" width="5.42578125" style="4" customWidth="1"/>
    <col min="14318" max="14321" width="6.28515625" style="4" customWidth="1"/>
    <col min="14322" max="14324" width="0" style="4" hidden="1" customWidth="1"/>
    <col min="14325" max="14325" width="23.5703125" style="4" customWidth="1"/>
    <col min="14326" max="14326" width="5.7109375" style="4" customWidth="1"/>
    <col min="14327" max="14327" width="41" style="4" customWidth="1"/>
    <col min="14328" max="14328" width="8.7109375" style="4" customWidth="1"/>
    <col min="14329" max="14329" width="9.140625" style="4" customWidth="1"/>
    <col min="14330" max="14330" width="9.7109375" style="4" customWidth="1"/>
    <col min="14331" max="14333" width="8.85546875" style="4" customWidth="1"/>
    <col min="14334" max="14334" width="8.5703125" style="4" customWidth="1"/>
    <col min="14335" max="14343" width="8.85546875" style="4" customWidth="1"/>
    <col min="14344" max="14344" width="10.85546875" style="4" customWidth="1"/>
    <col min="14345" max="14345" width="9.5703125" style="4" customWidth="1"/>
    <col min="14346" max="14346" width="6.140625" style="4" customWidth="1"/>
    <col min="14347" max="14555" width="11.5703125" style="4"/>
    <col min="14556" max="14556" width="3.85546875" style="4" customWidth="1"/>
    <col min="14557" max="14557" width="24.85546875" style="4" customWidth="1"/>
    <col min="14558" max="14558" width="6" style="4" customWidth="1"/>
    <col min="14559" max="14559" width="8.5703125" style="4" customWidth="1"/>
    <col min="14560" max="14573" width="5.42578125" style="4" customWidth="1"/>
    <col min="14574" max="14577" width="6.28515625" style="4" customWidth="1"/>
    <col min="14578" max="14580" width="0" style="4" hidden="1" customWidth="1"/>
    <col min="14581" max="14581" width="23.5703125" style="4" customWidth="1"/>
    <col min="14582" max="14582" width="5.7109375" style="4" customWidth="1"/>
    <col min="14583" max="14583" width="41" style="4" customWidth="1"/>
    <col min="14584" max="14584" width="8.7109375" style="4" customWidth="1"/>
    <col min="14585" max="14585" width="9.140625" style="4" customWidth="1"/>
    <col min="14586" max="14586" width="9.7109375" style="4" customWidth="1"/>
    <col min="14587" max="14589" width="8.85546875" style="4" customWidth="1"/>
    <col min="14590" max="14590" width="8.5703125" style="4" customWidth="1"/>
    <col min="14591" max="14599" width="8.85546875" style="4" customWidth="1"/>
    <col min="14600" max="14600" width="10.85546875" style="4" customWidth="1"/>
    <col min="14601" max="14601" width="9.5703125" style="4" customWidth="1"/>
    <col min="14602" max="14602" width="6.140625" style="4" customWidth="1"/>
    <col min="14603" max="14811" width="11.5703125" style="4"/>
    <col min="14812" max="14812" width="3.85546875" style="4" customWidth="1"/>
    <col min="14813" max="14813" width="24.85546875" style="4" customWidth="1"/>
    <col min="14814" max="14814" width="6" style="4" customWidth="1"/>
    <col min="14815" max="14815" width="8.5703125" style="4" customWidth="1"/>
    <col min="14816" max="14829" width="5.42578125" style="4" customWidth="1"/>
    <col min="14830" max="14833" width="6.28515625" style="4" customWidth="1"/>
    <col min="14834" max="14836" width="0" style="4" hidden="1" customWidth="1"/>
    <col min="14837" max="14837" width="23.5703125" style="4" customWidth="1"/>
    <col min="14838" max="14838" width="5.7109375" style="4" customWidth="1"/>
    <col min="14839" max="14839" width="41" style="4" customWidth="1"/>
    <col min="14840" max="14840" width="8.7109375" style="4" customWidth="1"/>
    <col min="14841" max="14841" width="9.140625" style="4" customWidth="1"/>
    <col min="14842" max="14842" width="9.7109375" style="4" customWidth="1"/>
    <col min="14843" max="14845" width="8.85546875" style="4" customWidth="1"/>
    <col min="14846" max="14846" width="8.5703125" style="4" customWidth="1"/>
    <col min="14847" max="14855" width="8.85546875" style="4" customWidth="1"/>
    <col min="14856" max="14856" width="10.85546875" style="4" customWidth="1"/>
    <col min="14857" max="14857" width="9.5703125" style="4" customWidth="1"/>
    <col min="14858" max="14858" width="6.140625" style="4" customWidth="1"/>
    <col min="14859" max="15067" width="11.5703125" style="4"/>
    <col min="15068" max="15068" width="3.85546875" style="4" customWidth="1"/>
    <col min="15069" max="15069" width="24.85546875" style="4" customWidth="1"/>
    <col min="15070" max="15070" width="6" style="4" customWidth="1"/>
    <col min="15071" max="15071" width="8.5703125" style="4" customWidth="1"/>
    <col min="15072" max="15085" width="5.42578125" style="4" customWidth="1"/>
    <col min="15086" max="15089" width="6.28515625" style="4" customWidth="1"/>
    <col min="15090" max="15092" width="0" style="4" hidden="1" customWidth="1"/>
    <col min="15093" max="15093" width="23.5703125" style="4" customWidth="1"/>
    <col min="15094" max="15094" width="5.7109375" style="4" customWidth="1"/>
    <col min="15095" max="15095" width="41" style="4" customWidth="1"/>
    <col min="15096" max="15096" width="8.7109375" style="4" customWidth="1"/>
    <col min="15097" max="15097" width="9.140625" style="4" customWidth="1"/>
    <col min="15098" max="15098" width="9.7109375" style="4" customWidth="1"/>
    <col min="15099" max="15101" width="8.85546875" style="4" customWidth="1"/>
    <col min="15102" max="15102" width="8.5703125" style="4" customWidth="1"/>
    <col min="15103" max="15111" width="8.85546875" style="4" customWidth="1"/>
    <col min="15112" max="15112" width="10.85546875" style="4" customWidth="1"/>
    <col min="15113" max="15113" width="9.5703125" style="4" customWidth="1"/>
    <col min="15114" max="15114" width="6.140625" style="4" customWidth="1"/>
    <col min="15115" max="15323" width="11.5703125" style="4"/>
    <col min="15324" max="15324" width="3.85546875" style="4" customWidth="1"/>
    <col min="15325" max="15325" width="24.85546875" style="4" customWidth="1"/>
    <col min="15326" max="15326" width="6" style="4" customWidth="1"/>
    <col min="15327" max="15327" width="8.5703125" style="4" customWidth="1"/>
    <col min="15328" max="15341" width="5.42578125" style="4" customWidth="1"/>
    <col min="15342" max="15345" width="6.28515625" style="4" customWidth="1"/>
    <col min="15346" max="15348" width="0" style="4" hidden="1" customWidth="1"/>
    <col min="15349" max="15349" width="23.5703125" style="4" customWidth="1"/>
    <col min="15350" max="15350" width="5.7109375" style="4" customWidth="1"/>
    <col min="15351" max="15351" width="41" style="4" customWidth="1"/>
    <col min="15352" max="15352" width="8.7109375" style="4" customWidth="1"/>
    <col min="15353" max="15353" width="9.140625" style="4" customWidth="1"/>
    <col min="15354" max="15354" width="9.7109375" style="4" customWidth="1"/>
    <col min="15355" max="15357" width="8.85546875" style="4" customWidth="1"/>
    <col min="15358" max="15358" width="8.5703125" style="4" customWidth="1"/>
    <col min="15359" max="15367" width="8.85546875" style="4" customWidth="1"/>
    <col min="15368" max="15368" width="10.85546875" style="4" customWidth="1"/>
    <col min="15369" max="15369" width="9.5703125" style="4" customWidth="1"/>
    <col min="15370" max="15370" width="6.140625" style="4" customWidth="1"/>
    <col min="15371" max="15579" width="11.5703125" style="4"/>
    <col min="15580" max="15580" width="3.85546875" style="4" customWidth="1"/>
    <col min="15581" max="15581" width="24.85546875" style="4" customWidth="1"/>
    <col min="15582" max="15582" width="6" style="4" customWidth="1"/>
    <col min="15583" max="15583" width="8.5703125" style="4" customWidth="1"/>
    <col min="15584" max="15597" width="5.42578125" style="4" customWidth="1"/>
    <col min="15598" max="15601" width="6.28515625" style="4" customWidth="1"/>
    <col min="15602" max="15604" width="0" style="4" hidden="1" customWidth="1"/>
    <col min="15605" max="15605" width="23.5703125" style="4" customWidth="1"/>
    <col min="15606" max="15606" width="5.7109375" style="4" customWidth="1"/>
    <col min="15607" max="15607" width="41" style="4" customWidth="1"/>
    <col min="15608" max="15608" width="8.7109375" style="4" customWidth="1"/>
    <col min="15609" max="15609" width="9.140625" style="4" customWidth="1"/>
    <col min="15610" max="15610" width="9.7109375" style="4" customWidth="1"/>
    <col min="15611" max="15613" width="8.85546875" style="4" customWidth="1"/>
    <col min="15614" max="15614" width="8.5703125" style="4" customWidth="1"/>
    <col min="15615" max="15623" width="8.85546875" style="4" customWidth="1"/>
    <col min="15624" max="15624" width="10.85546875" style="4" customWidth="1"/>
    <col min="15625" max="15625" width="9.5703125" style="4" customWidth="1"/>
    <col min="15626" max="15626" width="6.140625" style="4" customWidth="1"/>
    <col min="15627" max="15835" width="11.5703125" style="4"/>
    <col min="15836" max="15836" width="3.85546875" style="4" customWidth="1"/>
    <col min="15837" max="15837" width="24.85546875" style="4" customWidth="1"/>
    <col min="15838" max="15838" width="6" style="4" customWidth="1"/>
    <col min="15839" max="15839" width="8.5703125" style="4" customWidth="1"/>
    <col min="15840" max="15853" width="5.42578125" style="4" customWidth="1"/>
    <col min="15854" max="15857" width="6.28515625" style="4" customWidth="1"/>
    <col min="15858" max="15860" width="0" style="4" hidden="1" customWidth="1"/>
    <col min="15861" max="15861" width="23.5703125" style="4" customWidth="1"/>
    <col min="15862" max="15862" width="5.7109375" style="4" customWidth="1"/>
    <col min="15863" max="15863" width="41" style="4" customWidth="1"/>
    <col min="15864" max="15864" width="8.7109375" style="4" customWidth="1"/>
    <col min="15865" max="15865" width="9.140625" style="4" customWidth="1"/>
    <col min="15866" max="15866" width="9.7109375" style="4" customWidth="1"/>
    <col min="15867" max="15869" width="8.85546875" style="4" customWidth="1"/>
    <col min="15870" max="15870" width="8.5703125" style="4" customWidth="1"/>
    <col min="15871" max="15879" width="8.85546875" style="4" customWidth="1"/>
    <col min="15880" max="15880" width="10.85546875" style="4" customWidth="1"/>
    <col min="15881" max="15881" width="9.5703125" style="4" customWidth="1"/>
    <col min="15882" max="15882" width="6.140625" style="4" customWidth="1"/>
    <col min="15883" max="16091" width="11.5703125" style="4"/>
    <col min="16092" max="16092" width="3.85546875" style="4" customWidth="1"/>
    <col min="16093" max="16093" width="24.85546875" style="4" customWidth="1"/>
    <col min="16094" max="16094" width="6" style="4" customWidth="1"/>
    <col min="16095" max="16095" width="8.5703125" style="4" customWidth="1"/>
    <col min="16096" max="16109" width="5.42578125" style="4" customWidth="1"/>
    <col min="16110" max="16113" width="6.28515625" style="4" customWidth="1"/>
    <col min="16114" max="16116" width="0" style="4" hidden="1" customWidth="1"/>
    <col min="16117" max="16117" width="23.5703125" style="4" customWidth="1"/>
    <col min="16118" max="16118" width="5.7109375" style="4" customWidth="1"/>
    <col min="16119" max="16119" width="41" style="4" customWidth="1"/>
    <col min="16120" max="16120" width="8.7109375" style="4" customWidth="1"/>
    <col min="16121" max="16121" width="9.140625" style="4" customWidth="1"/>
    <col min="16122" max="16122" width="9.7109375" style="4" customWidth="1"/>
    <col min="16123" max="16125" width="8.85546875" style="4" customWidth="1"/>
    <col min="16126" max="16126" width="8.5703125" style="4" customWidth="1"/>
    <col min="16127" max="16135" width="8.85546875" style="4" customWidth="1"/>
    <col min="16136" max="16136" width="10.85546875" style="4" customWidth="1"/>
    <col min="16137" max="16137" width="9.5703125" style="4" customWidth="1"/>
    <col min="16138" max="16138" width="6.140625" style="4" customWidth="1"/>
    <col min="16139" max="16384" width="11.5703125" style="4"/>
  </cols>
  <sheetData>
    <row r="1" spans="1:219" x14ac:dyDescent="0.25">
      <c r="K1" s="202" t="s">
        <v>78</v>
      </c>
      <c r="L1" s="202"/>
      <c r="M1" s="202"/>
    </row>
    <row r="2" spans="1:219" ht="38.25" customHeight="1" x14ac:dyDescent="0.2">
      <c r="A2" s="203" t="s">
        <v>80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219" ht="24.75" customHeight="1" x14ac:dyDescent="0.2">
      <c r="A3" s="196" t="s">
        <v>310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219" ht="26.25" customHeight="1" x14ac:dyDescent="0.2">
      <c r="A4" s="204" t="s">
        <v>0</v>
      </c>
      <c r="B4" s="204" t="s">
        <v>11</v>
      </c>
      <c r="C4" s="205" t="s">
        <v>12</v>
      </c>
      <c r="D4" s="206" t="s">
        <v>68</v>
      </c>
      <c r="E4" s="93"/>
      <c r="F4" s="93"/>
      <c r="G4" s="208" t="s">
        <v>167</v>
      </c>
      <c r="H4" s="208" t="s">
        <v>103</v>
      </c>
      <c r="I4" s="208" t="s">
        <v>168</v>
      </c>
      <c r="J4" s="208" t="s">
        <v>307</v>
      </c>
      <c r="K4" s="205" t="s">
        <v>306</v>
      </c>
      <c r="L4" s="201" t="s">
        <v>81</v>
      </c>
      <c r="M4" s="201" t="s">
        <v>58</v>
      </c>
    </row>
    <row r="5" spans="1:219" ht="26.25" customHeight="1" x14ac:dyDescent="0.2">
      <c r="A5" s="204"/>
      <c r="B5" s="204"/>
      <c r="C5" s="205"/>
      <c r="D5" s="207"/>
      <c r="E5" s="61" t="s">
        <v>69</v>
      </c>
      <c r="F5" s="61" t="s">
        <v>71</v>
      </c>
      <c r="G5" s="209"/>
      <c r="H5" s="209"/>
      <c r="I5" s="209"/>
      <c r="J5" s="209"/>
      <c r="K5" s="205"/>
      <c r="L5" s="201"/>
      <c r="M5" s="201"/>
    </row>
    <row r="6" spans="1:219" s="20" customFormat="1" ht="25.5" customHeight="1" x14ac:dyDescent="0.25">
      <c r="A6" s="149"/>
      <c r="B6" s="150">
        <v>1</v>
      </c>
      <c r="C6" s="151">
        <v>2</v>
      </c>
      <c r="D6" s="150">
        <v>3</v>
      </c>
      <c r="E6" s="151">
        <v>4</v>
      </c>
      <c r="F6" s="150">
        <v>5</v>
      </c>
      <c r="G6" s="151">
        <v>6</v>
      </c>
      <c r="H6" s="150">
        <v>4</v>
      </c>
      <c r="I6" s="150">
        <v>5</v>
      </c>
      <c r="J6" s="151">
        <v>6</v>
      </c>
      <c r="K6" s="150">
        <v>11</v>
      </c>
      <c r="L6" s="151" t="s">
        <v>266</v>
      </c>
      <c r="M6" s="152"/>
    </row>
    <row r="7" spans="1:219" ht="29.25" customHeight="1" x14ac:dyDescent="0.2">
      <c r="A7" s="5"/>
      <c r="B7" s="6" t="s">
        <v>10</v>
      </c>
      <c r="C7" s="7">
        <f>C8+C11</f>
        <v>6407</v>
      </c>
      <c r="D7" s="139">
        <f t="shared" ref="D7:G7" si="0">D8+D11</f>
        <v>80</v>
      </c>
      <c r="E7" s="139" t="e">
        <f t="shared" si="0"/>
        <v>#REF!</v>
      </c>
      <c r="F7" s="139" t="e">
        <f t="shared" si="0"/>
        <v>#REF!</v>
      </c>
      <c r="G7" s="139" t="e">
        <f t="shared" si="0"/>
        <v>#REF!</v>
      </c>
      <c r="H7" s="155">
        <f>H8+H11</f>
        <v>95</v>
      </c>
      <c r="I7" s="155">
        <f>I8+I11</f>
        <v>171</v>
      </c>
      <c r="J7" s="155">
        <f>J8+J11</f>
        <v>117</v>
      </c>
      <c r="K7" s="155"/>
      <c r="L7" s="155">
        <f>D7-J7</f>
        <v>-37</v>
      </c>
      <c r="M7" s="90"/>
      <c r="N7" s="89"/>
      <c r="Q7" s="170" t="s">
        <v>248</v>
      </c>
    </row>
    <row r="8" spans="1:219" s="26" customFormat="1" ht="25.5" customHeight="1" x14ac:dyDescent="0.2">
      <c r="A8" s="23" t="s">
        <v>14</v>
      </c>
      <c r="B8" s="24" t="s">
        <v>73</v>
      </c>
      <c r="C8" s="23">
        <f>C9+C10</f>
        <v>119</v>
      </c>
      <c r="D8" s="23">
        <f>D9+D10</f>
        <v>14</v>
      </c>
      <c r="E8" s="23">
        <f t="shared" ref="E8:L8" si="1">E9+E10</f>
        <v>7</v>
      </c>
      <c r="F8" s="23">
        <f t="shared" si="1"/>
        <v>12</v>
      </c>
      <c r="G8" s="23">
        <f t="shared" si="1"/>
        <v>0</v>
      </c>
      <c r="H8" s="23">
        <f t="shared" si="1"/>
        <v>15</v>
      </c>
      <c r="I8" s="23">
        <f t="shared" si="1"/>
        <v>16</v>
      </c>
      <c r="J8" s="23">
        <f t="shared" si="1"/>
        <v>16</v>
      </c>
      <c r="K8" s="199" t="s">
        <v>308</v>
      </c>
      <c r="L8" s="23">
        <f t="shared" si="1"/>
        <v>-2</v>
      </c>
      <c r="M8" s="8"/>
      <c r="N8" s="25"/>
      <c r="O8" s="25"/>
      <c r="P8" s="25"/>
      <c r="Q8" s="171" t="s">
        <v>249</v>
      </c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</row>
    <row r="9" spans="1:219" s="33" customFormat="1" ht="22.5" customHeight="1" x14ac:dyDescent="0.2">
      <c r="A9" s="27">
        <v>1</v>
      </c>
      <c r="B9" s="31" t="s">
        <v>16</v>
      </c>
      <c r="C9" s="32">
        <f>55+9+9</f>
        <v>73</v>
      </c>
      <c r="D9" s="141">
        <v>6</v>
      </c>
      <c r="E9" s="32">
        <v>4</v>
      </c>
      <c r="F9" s="32">
        <v>6</v>
      </c>
      <c r="G9" s="32"/>
      <c r="H9" s="156">
        <v>6</v>
      </c>
      <c r="I9" s="156">
        <f>5+2+1</f>
        <v>8</v>
      </c>
      <c r="J9" s="156">
        <v>8</v>
      </c>
      <c r="K9" s="200"/>
      <c r="L9" s="155">
        <f t="shared" ref="L9:L73" si="2">D9-J9</f>
        <v>-2</v>
      </c>
      <c r="M9" s="9"/>
      <c r="N9" s="4"/>
      <c r="O9" s="4"/>
      <c r="P9" s="4"/>
      <c r="Q9" s="170" t="s">
        <v>250</v>
      </c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</row>
    <row r="10" spans="1:219" s="30" customFormat="1" ht="30.75" customHeight="1" x14ac:dyDescent="0.2">
      <c r="A10" s="27">
        <v>2</v>
      </c>
      <c r="B10" s="31" t="s">
        <v>17</v>
      </c>
      <c r="C10" s="32">
        <f>37+9</f>
        <v>46</v>
      </c>
      <c r="D10" s="141">
        <v>8</v>
      </c>
      <c r="E10" s="32">
        <v>3</v>
      </c>
      <c r="F10" s="32">
        <v>6</v>
      </c>
      <c r="G10" s="32"/>
      <c r="H10" s="156">
        <v>9</v>
      </c>
      <c r="I10" s="156">
        <f>5+2+1</f>
        <v>8</v>
      </c>
      <c r="J10" s="156">
        <v>8</v>
      </c>
      <c r="K10" s="200"/>
      <c r="L10" s="155">
        <f t="shared" si="2"/>
        <v>0</v>
      </c>
      <c r="M10" s="9"/>
      <c r="N10" s="4"/>
      <c r="O10" s="4"/>
      <c r="P10" s="4"/>
      <c r="Q10" s="170" t="s">
        <v>251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</row>
    <row r="11" spans="1:219" s="26" customFormat="1" ht="37.5" customHeight="1" x14ac:dyDescent="0.2">
      <c r="A11" s="23" t="s">
        <v>44</v>
      </c>
      <c r="B11" s="24" t="s">
        <v>171</v>
      </c>
      <c r="C11" s="154">
        <f t="shared" ref="C11:L11" si="3">C12+C134+C140</f>
        <v>6288</v>
      </c>
      <c r="D11" s="154">
        <f t="shared" si="3"/>
        <v>66</v>
      </c>
      <c r="E11" s="154" t="e">
        <f t="shared" si="3"/>
        <v>#REF!</v>
      </c>
      <c r="F11" s="154" t="e">
        <f t="shared" si="3"/>
        <v>#REF!</v>
      </c>
      <c r="G11" s="154" t="e">
        <f t="shared" si="3"/>
        <v>#REF!</v>
      </c>
      <c r="H11" s="154">
        <f t="shared" si="3"/>
        <v>80</v>
      </c>
      <c r="I11" s="154">
        <f t="shared" si="3"/>
        <v>155</v>
      </c>
      <c r="J11" s="154">
        <f t="shared" si="3"/>
        <v>101</v>
      </c>
      <c r="K11" s="200"/>
      <c r="L11" s="154">
        <f t="shared" si="3"/>
        <v>-35</v>
      </c>
      <c r="M11" s="8"/>
      <c r="N11" s="25"/>
      <c r="O11" s="25"/>
      <c r="P11" s="25"/>
      <c r="Q11" s="171" t="s">
        <v>252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</row>
    <row r="12" spans="1:219" s="39" customFormat="1" ht="32.25" customHeight="1" x14ac:dyDescent="0.2">
      <c r="A12" s="23" t="s">
        <v>1</v>
      </c>
      <c r="B12" s="24" t="s">
        <v>74</v>
      </c>
      <c r="C12" s="38">
        <f>C13+C16+C21+C34+C39+C40+C46+C52+C86+C106+C107+C108+C113+C117+C118+C121</f>
        <v>5889</v>
      </c>
      <c r="D12" s="38">
        <f t="shared" ref="D12:L12" si="4">D13+D16+D21+D34+D39+D40+D46+D52+D86+D106+D107+D108+D113+D117+D118+D121</f>
        <v>62</v>
      </c>
      <c r="E12" s="38" t="e">
        <f t="shared" si="4"/>
        <v>#REF!</v>
      </c>
      <c r="F12" s="38" t="e">
        <f t="shared" si="4"/>
        <v>#REF!</v>
      </c>
      <c r="G12" s="38" t="e">
        <f t="shared" si="4"/>
        <v>#REF!</v>
      </c>
      <c r="H12" s="38">
        <f t="shared" si="4"/>
        <v>74</v>
      </c>
      <c r="I12" s="38">
        <f t="shared" si="4"/>
        <v>144</v>
      </c>
      <c r="J12" s="38">
        <f t="shared" si="4"/>
        <v>87</v>
      </c>
      <c r="K12" s="200"/>
      <c r="L12" s="38">
        <f t="shared" si="4"/>
        <v>-25</v>
      </c>
      <c r="M12" s="8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</row>
    <row r="13" spans="1:219" s="99" customFormat="1" ht="22.5" customHeight="1" x14ac:dyDescent="0.25">
      <c r="A13" s="94">
        <v>1</v>
      </c>
      <c r="B13" s="95" t="s">
        <v>3</v>
      </c>
      <c r="C13" s="27">
        <f>C14+C15</f>
        <v>111</v>
      </c>
      <c r="D13" s="140">
        <v>4</v>
      </c>
      <c r="E13" s="94">
        <v>2</v>
      </c>
      <c r="F13" s="96">
        <v>3</v>
      </c>
      <c r="G13" s="96"/>
      <c r="H13" s="96">
        <v>4</v>
      </c>
      <c r="I13" s="96">
        <f>3+1+1</f>
        <v>5</v>
      </c>
      <c r="J13" s="96">
        <v>5</v>
      </c>
      <c r="K13" s="200"/>
      <c r="L13" s="157">
        <f t="shared" si="2"/>
        <v>-1</v>
      </c>
      <c r="M13" s="97"/>
      <c r="N13" s="98"/>
      <c r="O13" s="163" t="s">
        <v>187</v>
      </c>
      <c r="P13" s="163"/>
      <c r="Q13" s="163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</row>
    <row r="14" spans="1:219" s="112" customFormat="1" ht="22.5" hidden="1" customHeight="1" x14ac:dyDescent="0.2">
      <c r="A14" s="107" t="s">
        <v>269</v>
      </c>
      <c r="B14" s="108" t="s">
        <v>20</v>
      </c>
      <c r="C14" s="114">
        <f>88+4</f>
        <v>92</v>
      </c>
      <c r="D14" s="142"/>
      <c r="E14" s="107"/>
      <c r="F14" s="109"/>
      <c r="G14" s="109"/>
      <c r="H14" s="109"/>
      <c r="I14" s="109"/>
      <c r="J14" s="109"/>
      <c r="K14" s="200"/>
      <c r="L14" s="157"/>
      <c r="M14" s="111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</row>
    <row r="15" spans="1:219" s="112" customFormat="1" ht="40.5" hidden="1" customHeight="1" x14ac:dyDescent="0.2">
      <c r="A15" s="107" t="s">
        <v>270</v>
      </c>
      <c r="B15" s="121" t="s">
        <v>104</v>
      </c>
      <c r="C15" s="114">
        <v>19</v>
      </c>
      <c r="D15" s="142"/>
      <c r="E15" s="107"/>
      <c r="F15" s="109"/>
      <c r="G15" s="109"/>
      <c r="H15" s="109"/>
      <c r="I15" s="109"/>
      <c r="J15" s="109"/>
      <c r="K15" s="200"/>
      <c r="L15" s="157"/>
      <c r="M15" s="111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4"/>
      <c r="FY15" s="104"/>
      <c r="FZ15" s="104"/>
      <c r="GA15" s="104"/>
      <c r="GB15" s="104"/>
      <c r="GC15" s="104"/>
      <c r="GD15" s="104"/>
      <c r="GE15" s="104"/>
      <c r="GF15" s="104"/>
      <c r="GG15" s="104"/>
      <c r="GH15" s="104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</row>
    <row r="16" spans="1:219" s="99" customFormat="1" ht="33" customHeight="1" x14ac:dyDescent="0.2">
      <c r="A16" s="94">
        <v>2</v>
      </c>
      <c r="B16" s="120" t="s">
        <v>93</v>
      </c>
      <c r="C16" s="32">
        <f>C17+C20</f>
        <v>114</v>
      </c>
      <c r="D16" s="140">
        <v>4</v>
      </c>
      <c r="E16" s="94">
        <v>1</v>
      </c>
      <c r="F16" s="96">
        <v>3</v>
      </c>
      <c r="G16" s="96"/>
      <c r="H16" s="96">
        <v>4</v>
      </c>
      <c r="I16" s="96">
        <f>I17+I20</f>
        <v>6</v>
      </c>
      <c r="J16" s="96">
        <f>J17+J20</f>
        <v>6</v>
      </c>
      <c r="K16" s="200"/>
      <c r="L16" s="155">
        <f t="shared" si="2"/>
        <v>-2</v>
      </c>
      <c r="M16" s="97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</row>
    <row r="17" spans="1:219" s="112" customFormat="1" ht="34.5" customHeight="1" x14ac:dyDescent="0.25">
      <c r="A17" s="107" t="s">
        <v>87</v>
      </c>
      <c r="B17" s="121" t="s">
        <v>125</v>
      </c>
      <c r="C17" s="34">
        <f>C18+C19</f>
        <v>83</v>
      </c>
      <c r="D17" s="142"/>
      <c r="E17" s="107"/>
      <c r="F17" s="109"/>
      <c r="G17" s="109"/>
      <c r="H17" s="109"/>
      <c r="I17" s="109">
        <f>3+1+1</f>
        <v>5</v>
      </c>
      <c r="J17" s="109">
        <v>5</v>
      </c>
      <c r="K17" s="200"/>
      <c r="L17" s="157">
        <f t="shared" si="2"/>
        <v>-5</v>
      </c>
      <c r="M17" s="111"/>
      <c r="N17" s="122" t="s">
        <v>85</v>
      </c>
      <c r="O17" s="122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</row>
    <row r="18" spans="1:219" s="112" customFormat="1" ht="27.75" customHeight="1" x14ac:dyDescent="0.25">
      <c r="A18" s="119" t="s">
        <v>19</v>
      </c>
      <c r="B18" s="121" t="s">
        <v>20</v>
      </c>
      <c r="C18" s="34">
        <f>65+4</f>
        <v>69</v>
      </c>
      <c r="D18" s="142"/>
      <c r="E18" s="107"/>
      <c r="F18" s="109"/>
      <c r="G18" s="109"/>
      <c r="H18" s="109"/>
      <c r="I18" s="109"/>
      <c r="J18" s="109"/>
      <c r="K18" s="200"/>
      <c r="L18" s="157">
        <f t="shared" si="2"/>
        <v>0</v>
      </c>
      <c r="M18" s="111"/>
      <c r="N18" s="122"/>
      <c r="O18" s="122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</row>
    <row r="19" spans="1:219" s="112" customFormat="1" ht="27.75" customHeight="1" x14ac:dyDescent="0.25">
      <c r="A19" s="119" t="s">
        <v>19</v>
      </c>
      <c r="B19" s="121" t="s">
        <v>105</v>
      </c>
      <c r="C19" s="34">
        <f>11+3</f>
        <v>14</v>
      </c>
      <c r="D19" s="142"/>
      <c r="E19" s="107"/>
      <c r="F19" s="109"/>
      <c r="G19" s="109"/>
      <c r="H19" s="109"/>
      <c r="I19" s="109"/>
      <c r="J19" s="109"/>
      <c r="K19" s="200"/>
      <c r="L19" s="157">
        <f t="shared" si="2"/>
        <v>0</v>
      </c>
      <c r="M19" s="111"/>
      <c r="N19" s="122">
        <v>25</v>
      </c>
      <c r="O19" s="122" t="s">
        <v>107</v>
      </c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</row>
    <row r="20" spans="1:219" s="112" customFormat="1" ht="31.5" customHeight="1" x14ac:dyDescent="0.2">
      <c r="A20" s="107" t="s">
        <v>88</v>
      </c>
      <c r="B20" s="121" t="s">
        <v>106</v>
      </c>
      <c r="C20" s="34">
        <f>18+3+10</f>
        <v>31</v>
      </c>
      <c r="D20" s="142"/>
      <c r="E20" s="107"/>
      <c r="F20" s="109"/>
      <c r="G20" s="109"/>
      <c r="H20" s="109"/>
      <c r="I20" s="109">
        <v>1</v>
      </c>
      <c r="J20" s="109">
        <v>1</v>
      </c>
      <c r="K20" s="200"/>
      <c r="L20" s="157">
        <f t="shared" si="2"/>
        <v>-1</v>
      </c>
      <c r="M20" s="111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</row>
    <row r="21" spans="1:219" s="103" customFormat="1" ht="39" customHeight="1" x14ac:dyDescent="0.2">
      <c r="A21" s="94">
        <v>3</v>
      </c>
      <c r="B21" s="101" t="s">
        <v>94</v>
      </c>
      <c r="C21" s="32">
        <f>C22+C27+C28+C29+C30+C31+C32+C33</f>
        <v>644</v>
      </c>
      <c r="D21" s="141">
        <f>10</f>
        <v>10</v>
      </c>
      <c r="E21" s="102">
        <v>7</v>
      </c>
      <c r="F21" s="96">
        <v>6</v>
      </c>
      <c r="G21" s="96">
        <v>1</v>
      </c>
      <c r="H21" s="96">
        <v>7</v>
      </c>
      <c r="I21" s="32">
        <f>I22+I27+I28+I29+I30+I31+I32+I33</f>
        <v>17</v>
      </c>
      <c r="J21" s="29">
        <f>J22+J27+J28+J29+J30+J31+J32+J33</f>
        <v>15</v>
      </c>
      <c r="K21" s="200"/>
      <c r="L21" s="155">
        <f>D21-J21</f>
        <v>-5</v>
      </c>
      <c r="M21" s="96"/>
      <c r="N21" s="98"/>
      <c r="O21" s="98">
        <v>422</v>
      </c>
      <c r="P21" s="98">
        <f>C21-O21</f>
        <v>222</v>
      </c>
      <c r="Q21" s="98"/>
      <c r="R21" s="98"/>
      <c r="S21" s="98">
        <f>C21-C33</f>
        <v>560</v>
      </c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</row>
    <row r="22" spans="1:219" s="124" customFormat="1" ht="31.5" customHeight="1" x14ac:dyDescent="0.2">
      <c r="A22" s="119" t="s">
        <v>89</v>
      </c>
      <c r="B22" s="121" t="s">
        <v>125</v>
      </c>
      <c r="C22" s="36">
        <f>C23+C24+C25+C26</f>
        <v>117</v>
      </c>
      <c r="D22" s="143"/>
      <c r="E22" s="129"/>
      <c r="F22" s="109"/>
      <c r="G22" s="109"/>
      <c r="H22" s="109"/>
      <c r="I22" s="109">
        <f>3+1+1</f>
        <v>5</v>
      </c>
      <c r="J22" s="109">
        <v>5</v>
      </c>
      <c r="K22" s="200"/>
      <c r="L22" s="157">
        <f>D22-J22</f>
        <v>-5</v>
      </c>
      <c r="M22" s="109"/>
      <c r="N22" s="104"/>
      <c r="O22" s="104"/>
      <c r="P22" s="104">
        <f>C23+C24+C27+C28+C29+C30</f>
        <v>348</v>
      </c>
      <c r="Q22" s="104"/>
      <c r="R22" s="104"/>
      <c r="S22" s="104">
        <f>331+149+18+4</f>
        <v>502</v>
      </c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</row>
    <row r="23" spans="1:219" s="124" customFormat="1" ht="21" customHeight="1" x14ac:dyDescent="0.2">
      <c r="A23" s="119" t="s">
        <v>19</v>
      </c>
      <c r="B23" s="121" t="s">
        <v>20</v>
      </c>
      <c r="C23" s="36">
        <f>70+5</f>
        <v>75</v>
      </c>
      <c r="D23" s="143"/>
      <c r="E23" s="129"/>
      <c r="F23" s="109"/>
      <c r="G23" s="109"/>
      <c r="H23" s="109"/>
      <c r="I23" s="109"/>
      <c r="J23" s="109"/>
      <c r="K23" s="200"/>
      <c r="L23" s="157">
        <f t="shared" si="2"/>
        <v>0</v>
      </c>
      <c r="M23" s="109"/>
      <c r="N23" s="104"/>
      <c r="O23" s="104"/>
      <c r="P23" s="104">
        <f>331+18</f>
        <v>349</v>
      </c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</row>
    <row r="24" spans="1:219" s="124" customFormat="1" ht="21" customHeight="1" x14ac:dyDescent="0.2">
      <c r="A24" s="119" t="s">
        <v>19</v>
      </c>
      <c r="B24" s="121" t="s">
        <v>118</v>
      </c>
      <c r="C24" s="36">
        <f>12+1</f>
        <v>13</v>
      </c>
      <c r="D24" s="143"/>
      <c r="E24" s="129"/>
      <c r="F24" s="109"/>
      <c r="G24" s="109"/>
      <c r="H24" s="109"/>
      <c r="I24" s="109"/>
      <c r="J24" s="109"/>
      <c r="K24" s="200"/>
      <c r="L24" s="157">
        <f t="shared" si="2"/>
        <v>0</v>
      </c>
      <c r="M24" s="109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</row>
    <row r="25" spans="1:219" s="112" customFormat="1" ht="24" customHeight="1" x14ac:dyDescent="0.2">
      <c r="A25" s="119" t="s">
        <v>19</v>
      </c>
      <c r="B25" s="121" t="s">
        <v>123</v>
      </c>
      <c r="C25" s="36">
        <v>15</v>
      </c>
      <c r="D25" s="142"/>
      <c r="E25" s="107"/>
      <c r="F25" s="109"/>
      <c r="G25" s="109"/>
      <c r="H25" s="109"/>
      <c r="I25" s="109"/>
      <c r="J25" s="109"/>
      <c r="K25" s="200"/>
      <c r="L25" s="157">
        <f t="shared" si="2"/>
        <v>0</v>
      </c>
      <c r="M25" s="111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</row>
    <row r="26" spans="1:219" s="112" customFormat="1" ht="24" customHeight="1" x14ac:dyDescent="0.2">
      <c r="A26" s="119" t="s">
        <v>19</v>
      </c>
      <c r="B26" s="121" t="s">
        <v>124</v>
      </c>
      <c r="C26" s="34">
        <f>13+1</f>
        <v>14</v>
      </c>
      <c r="D26" s="142"/>
      <c r="E26" s="107"/>
      <c r="F26" s="109"/>
      <c r="G26" s="109"/>
      <c r="H26" s="109"/>
      <c r="I26" s="109"/>
      <c r="J26" s="109"/>
      <c r="K26" s="200"/>
      <c r="L26" s="157">
        <f t="shared" si="2"/>
        <v>0</v>
      </c>
      <c r="M26" s="111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</row>
    <row r="27" spans="1:219" s="124" customFormat="1" ht="21" customHeight="1" x14ac:dyDescent="0.2">
      <c r="A27" s="119" t="s">
        <v>90</v>
      </c>
      <c r="B27" s="121" t="s">
        <v>116</v>
      </c>
      <c r="C27" s="36">
        <f>182+6</f>
        <v>188</v>
      </c>
      <c r="D27" s="143"/>
      <c r="E27" s="129"/>
      <c r="F27" s="109"/>
      <c r="G27" s="109"/>
      <c r="H27" s="109"/>
      <c r="I27" s="109">
        <f>3</f>
        <v>3</v>
      </c>
      <c r="J27" s="109">
        <f>3</f>
        <v>3</v>
      </c>
      <c r="K27" s="200"/>
      <c r="L27" s="157">
        <f>D27-J27</f>
        <v>-3</v>
      </c>
      <c r="M27" s="109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</row>
    <row r="28" spans="1:219" s="124" customFormat="1" ht="32.25" customHeight="1" x14ac:dyDescent="0.2">
      <c r="A28" s="119" t="s">
        <v>271</v>
      </c>
      <c r="B28" s="121" t="s">
        <v>117</v>
      </c>
      <c r="C28" s="36">
        <f>30+1</f>
        <v>31</v>
      </c>
      <c r="D28" s="143"/>
      <c r="E28" s="129"/>
      <c r="F28" s="109"/>
      <c r="G28" s="109"/>
      <c r="H28" s="109"/>
      <c r="I28" s="109">
        <v>1</v>
      </c>
      <c r="J28" s="109">
        <v>1</v>
      </c>
      <c r="K28" s="200"/>
      <c r="L28" s="157">
        <f t="shared" si="2"/>
        <v>-1</v>
      </c>
      <c r="M28" s="109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</row>
    <row r="29" spans="1:219" s="124" customFormat="1" ht="21" customHeight="1" x14ac:dyDescent="0.2">
      <c r="A29" s="119" t="s">
        <v>272</v>
      </c>
      <c r="B29" s="121" t="s">
        <v>119</v>
      </c>
      <c r="C29" s="36">
        <f>19+2</f>
        <v>21</v>
      </c>
      <c r="D29" s="143"/>
      <c r="E29" s="129"/>
      <c r="F29" s="109"/>
      <c r="G29" s="109"/>
      <c r="H29" s="109"/>
      <c r="I29" s="109">
        <v>1</v>
      </c>
      <c r="J29" s="109">
        <v>1</v>
      </c>
      <c r="K29" s="200"/>
      <c r="L29" s="157">
        <f t="shared" si="2"/>
        <v>-1</v>
      </c>
      <c r="M29" s="109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</row>
    <row r="30" spans="1:219" s="124" customFormat="1" ht="21" customHeight="1" x14ac:dyDescent="0.2">
      <c r="A30" s="119" t="s">
        <v>273</v>
      </c>
      <c r="B30" s="121" t="s">
        <v>120</v>
      </c>
      <c r="C30" s="36">
        <f>18+2</f>
        <v>20</v>
      </c>
      <c r="D30" s="143"/>
      <c r="E30" s="129"/>
      <c r="F30" s="109"/>
      <c r="G30" s="109"/>
      <c r="H30" s="109"/>
      <c r="I30" s="109">
        <v>1</v>
      </c>
      <c r="J30" s="109">
        <v>1</v>
      </c>
      <c r="K30" s="200"/>
      <c r="L30" s="157">
        <f t="shared" si="2"/>
        <v>-1</v>
      </c>
      <c r="M30" s="109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104"/>
      <c r="FZ30" s="104"/>
      <c r="GA30" s="104"/>
      <c r="GB30" s="104"/>
      <c r="GC30" s="104"/>
      <c r="GD30" s="104"/>
      <c r="GE30" s="104"/>
      <c r="GF30" s="104"/>
      <c r="GG30" s="104"/>
      <c r="GH30" s="104"/>
      <c r="GI30" s="104"/>
      <c r="GJ30" s="104"/>
      <c r="GK30" s="104"/>
      <c r="GL30" s="104"/>
      <c r="GM30" s="104"/>
      <c r="GN30" s="104"/>
      <c r="GO30" s="104"/>
      <c r="GP30" s="104"/>
      <c r="GQ30" s="104"/>
      <c r="GR30" s="104"/>
      <c r="GS30" s="104"/>
      <c r="GT30" s="104"/>
      <c r="GU30" s="104"/>
      <c r="GV30" s="104"/>
      <c r="GW30" s="104"/>
      <c r="GX30" s="104"/>
      <c r="GY30" s="104"/>
      <c r="GZ30" s="104"/>
      <c r="HA30" s="104"/>
      <c r="HB30" s="104"/>
      <c r="HC30" s="104"/>
      <c r="HD30" s="104"/>
      <c r="HE30" s="104"/>
      <c r="HF30" s="104"/>
      <c r="HG30" s="104"/>
      <c r="HH30" s="104"/>
      <c r="HI30" s="104"/>
      <c r="HJ30" s="104"/>
      <c r="HK30" s="104"/>
    </row>
    <row r="31" spans="1:219" s="124" customFormat="1" ht="32.25" customHeight="1" x14ac:dyDescent="0.2">
      <c r="A31" s="119" t="s">
        <v>274</v>
      </c>
      <c r="B31" s="121" t="s">
        <v>121</v>
      </c>
      <c r="C31" s="36">
        <v>158</v>
      </c>
      <c r="D31" s="143"/>
      <c r="E31" s="129"/>
      <c r="F31" s="109"/>
      <c r="G31" s="109"/>
      <c r="H31" s="109"/>
      <c r="I31" s="109">
        <v>3</v>
      </c>
      <c r="J31" s="109">
        <v>1</v>
      </c>
      <c r="K31" s="200"/>
      <c r="L31" s="157">
        <f t="shared" si="2"/>
        <v>-1</v>
      </c>
      <c r="M31" s="109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4"/>
      <c r="FY31" s="104"/>
      <c r="FZ31" s="104"/>
      <c r="GA31" s="104"/>
      <c r="GB31" s="104"/>
      <c r="GC31" s="104"/>
      <c r="GD31" s="104"/>
      <c r="GE31" s="104"/>
      <c r="GF31" s="104"/>
      <c r="GG31" s="104"/>
      <c r="GH31" s="104"/>
      <c r="GI31" s="104"/>
      <c r="GJ31" s="104"/>
      <c r="GK31" s="104"/>
      <c r="GL31" s="104"/>
      <c r="GM31" s="104"/>
      <c r="GN31" s="104"/>
      <c r="GO31" s="104"/>
      <c r="GP31" s="104"/>
      <c r="GQ31" s="104"/>
      <c r="GR31" s="104"/>
      <c r="GS31" s="104"/>
      <c r="GT31" s="104"/>
      <c r="GU31" s="104"/>
      <c r="GV31" s="104"/>
      <c r="GW31" s="104"/>
      <c r="GX31" s="104"/>
      <c r="GY31" s="104"/>
      <c r="GZ31" s="104"/>
      <c r="HA31" s="104"/>
      <c r="HB31" s="104"/>
      <c r="HC31" s="104"/>
      <c r="HD31" s="104"/>
      <c r="HE31" s="104"/>
      <c r="HF31" s="104"/>
      <c r="HG31" s="104"/>
      <c r="HH31" s="104"/>
      <c r="HI31" s="104"/>
      <c r="HJ31" s="104"/>
      <c r="HK31" s="104"/>
    </row>
    <row r="32" spans="1:219" s="124" customFormat="1" ht="21" customHeight="1" x14ac:dyDescent="0.2">
      <c r="A32" s="119" t="s">
        <v>275</v>
      </c>
      <c r="B32" s="121" t="s">
        <v>122</v>
      </c>
      <c r="C32" s="36">
        <v>25</v>
      </c>
      <c r="D32" s="143"/>
      <c r="E32" s="129"/>
      <c r="F32" s="109"/>
      <c r="G32" s="109"/>
      <c r="H32" s="109"/>
      <c r="I32" s="109">
        <v>1</v>
      </c>
      <c r="J32" s="109">
        <v>1</v>
      </c>
      <c r="K32" s="200"/>
      <c r="L32" s="157">
        <f t="shared" si="2"/>
        <v>-1</v>
      </c>
      <c r="M32" s="109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</row>
    <row r="33" spans="1:219" s="124" customFormat="1" ht="21" customHeight="1" x14ac:dyDescent="0.2">
      <c r="A33" s="119" t="s">
        <v>276</v>
      </c>
      <c r="B33" s="121" t="s">
        <v>230</v>
      </c>
      <c r="C33" s="36">
        <f>83+1</f>
        <v>84</v>
      </c>
      <c r="D33" s="143"/>
      <c r="E33" s="129"/>
      <c r="F33" s="109"/>
      <c r="G33" s="109"/>
      <c r="H33" s="109"/>
      <c r="I33" s="109">
        <v>2</v>
      </c>
      <c r="J33" s="109">
        <v>2</v>
      </c>
      <c r="K33" s="200"/>
      <c r="L33" s="157">
        <f t="shared" si="2"/>
        <v>-2</v>
      </c>
      <c r="M33" s="109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104"/>
      <c r="FZ33" s="104"/>
      <c r="GA33" s="104"/>
      <c r="GB33" s="104"/>
      <c r="GC33" s="104"/>
      <c r="GD33" s="104"/>
      <c r="GE33" s="104"/>
      <c r="GF33" s="104"/>
      <c r="GG33" s="104"/>
      <c r="GH33" s="104"/>
      <c r="GI33" s="104"/>
      <c r="GJ33" s="104"/>
      <c r="GK33" s="104"/>
      <c r="GL33" s="104"/>
      <c r="GM33" s="104"/>
      <c r="GN33" s="104"/>
      <c r="GO33" s="104"/>
      <c r="GP33" s="104"/>
      <c r="GQ33" s="104"/>
      <c r="GR33" s="104"/>
      <c r="GS33" s="104"/>
      <c r="GT33" s="104"/>
      <c r="GU33" s="104"/>
      <c r="GV33" s="104"/>
      <c r="GW33" s="104"/>
      <c r="GX33" s="104"/>
      <c r="GY33" s="104"/>
      <c r="GZ33" s="104"/>
      <c r="HA33" s="104"/>
      <c r="HB33" s="104"/>
      <c r="HC33" s="104"/>
      <c r="HD33" s="104"/>
      <c r="HE33" s="104"/>
      <c r="HF33" s="104"/>
      <c r="HG33" s="104"/>
      <c r="HH33" s="104"/>
      <c r="HI33" s="104"/>
      <c r="HJ33" s="104"/>
      <c r="HK33" s="104"/>
    </row>
    <row r="34" spans="1:219" s="98" customFormat="1" ht="26.25" customHeight="1" x14ac:dyDescent="0.2">
      <c r="A34" s="94">
        <v>4</v>
      </c>
      <c r="B34" s="100" t="s">
        <v>6</v>
      </c>
      <c r="C34" s="27">
        <f>C35+C38</f>
        <v>82</v>
      </c>
      <c r="D34" s="140">
        <f>1+1</f>
        <v>2</v>
      </c>
      <c r="E34" s="94">
        <v>1</v>
      </c>
      <c r="F34" s="96">
        <v>3</v>
      </c>
      <c r="G34" s="96"/>
      <c r="H34" s="96">
        <v>3</v>
      </c>
      <c r="I34" s="96">
        <f>I35+I38</f>
        <v>5</v>
      </c>
      <c r="J34" s="96">
        <f>J35+J38</f>
        <v>5</v>
      </c>
      <c r="K34" s="200"/>
      <c r="L34" s="155">
        <f t="shared" si="2"/>
        <v>-3</v>
      </c>
      <c r="M34" s="97"/>
    </row>
    <row r="35" spans="1:219" s="112" customFormat="1" ht="30.75" customHeight="1" x14ac:dyDescent="0.2">
      <c r="A35" s="119" t="s">
        <v>91</v>
      </c>
      <c r="B35" s="121" t="s">
        <v>125</v>
      </c>
      <c r="C35" s="114">
        <f>C36+C37</f>
        <v>61</v>
      </c>
      <c r="D35" s="142"/>
      <c r="E35" s="117"/>
      <c r="F35" s="118"/>
      <c r="G35" s="118"/>
      <c r="H35" s="118"/>
      <c r="I35" s="118">
        <f>2+1+1</f>
        <v>4</v>
      </c>
      <c r="J35" s="118">
        <v>4</v>
      </c>
      <c r="K35" s="200"/>
      <c r="L35" s="157">
        <f t="shared" si="2"/>
        <v>-4</v>
      </c>
      <c r="M35" s="111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4"/>
      <c r="FB35" s="104"/>
      <c r="FC35" s="104"/>
      <c r="FD35" s="104"/>
      <c r="FE35" s="104"/>
      <c r="FF35" s="104"/>
      <c r="FG35" s="104"/>
      <c r="FH35" s="104"/>
      <c r="FI35" s="104"/>
      <c r="FJ35" s="104"/>
      <c r="FK35" s="104"/>
      <c r="FL35" s="104"/>
      <c r="FM35" s="104"/>
      <c r="FN35" s="104"/>
      <c r="FO35" s="104"/>
      <c r="FP35" s="104"/>
      <c r="FQ35" s="104"/>
      <c r="FR35" s="104"/>
      <c r="FS35" s="104"/>
      <c r="FT35" s="104"/>
      <c r="FU35" s="104"/>
      <c r="FV35" s="104"/>
      <c r="FW35" s="104"/>
      <c r="FX35" s="104"/>
      <c r="FY35" s="104"/>
      <c r="FZ35" s="104"/>
      <c r="GA35" s="104"/>
      <c r="GB35" s="104"/>
      <c r="GC35" s="104"/>
      <c r="GD35" s="104"/>
      <c r="GE35" s="104"/>
      <c r="GF35" s="104"/>
      <c r="GG35" s="104"/>
      <c r="GH35" s="104"/>
      <c r="GI35" s="104"/>
      <c r="GJ35" s="104"/>
      <c r="GK35" s="104"/>
      <c r="GL35" s="104"/>
      <c r="GM35" s="104"/>
      <c r="GN35" s="104"/>
      <c r="GO35" s="104"/>
      <c r="GP35" s="104"/>
      <c r="GQ35" s="104"/>
      <c r="GR35" s="104"/>
      <c r="GS35" s="104"/>
      <c r="GT35" s="104"/>
      <c r="GU35" s="104"/>
      <c r="GV35" s="104"/>
      <c r="GW35" s="104"/>
      <c r="GX35" s="104"/>
      <c r="GY35" s="104"/>
      <c r="GZ35" s="104"/>
      <c r="HA35" s="104"/>
      <c r="HB35" s="104"/>
      <c r="HC35" s="104"/>
      <c r="HD35" s="104"/>
      <c r="HE35" s="104"/>
      <c r="HF35" s="104"/>
      <c r="HG35" s="104"/>
      <c r="HH35" s="104"/>
      <c r="HI35" s="104"/>
      <c r="HJ35" s="104"/>
      <c r="HK35" s="104"/>
    </row>
    <row r="36" spans="1:219" s="112" customFormat="1" ht="24.75" customHeight="1" x14ac:dyDescent="0.2">
      <c r="A36" s="119" t="s">
        <v>19</v>
      </c>
      <c r="B36" s="115" t="s">
        <v>9</v>
      </c>
      <c r="C36" s="114">
        <f>42+3</f>
        <v>45</v>
      </c>
      <c r="D36" s="142"/>
      <c r="E36" s="117"/>
      <c r="F36" s="118"/>
      <c r="G36" s="118"/>
      <c r="H36" s="118"/>
      <c r="I36" s="118"/>
      <c r="J36" s="118"/>
      <c r="K36" s="200"/>
      <c r="L36" s="157">
        <f t="shared" si="2"/>
        <v>0</v>
      </c>
      <c r="M36" s="111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4"/>
      <c r="FB36" s="104"/>
      <c r="FC36" s="104"/>
      <c r="FD36" s="104"/>
      <c r="FE36" s="104"/>
      <c r="FF36" s="104"/>
      <c r="FG36" s="104"/>
      <c r="FH36" s="104"/>
      <c r="FI36" s="104"/>
      <c r="FJ36" s="104"/>
      <c r="FK36" s="104"/>
      <c r="FL36" s="104"/>
      <c r="FM36" s="104"/>
      <c r="FN36" s="104"/>
      <c r="FO36" s="104"/>
      <c r="FP36" s="104"/>
      <c r="FQ36" s="104"/>
      <c r="FR36" s="104"/>
      <c r="FS36" s="104"/>
      <c r="FT36" s="104"/>
      <c r="FU36" s="104"/>
      <c r="FV36" s="104"/>
      <c r="FW36" s="104"/>
      <c r="FX36" s="104"/>
      <c r="FY36" s="104"/>
      <c r="FZ36" s="104"/>
      <c r="GA36" s="104"/>
      <c r="GB36" s="104"/>
      <c r="GC36" s="104"/>
      <c r="GD36" s="104"/>
      <c r="GE36" s="104"/>
      <c r="GF36" s="104"/>
      <c r="GG36" s="104"/>
      <c r="GH36" s="104"/>
      <c r="GI36" s="104"/>
      <c r="GJ36" s="104"/>
      <c r="GK36" s="104"/>
      <c r="GL36" s="104"/>
      <c r="GM36" s="104"/>
      <c r="GN36" s="104"/>
      <c r="GO36" s="104"/>
      <c r="GP36" s="104"/>
      <c r="GQ36" s="104"/>
      <c r="GR36" s="104"/>
      <c r="GS36" s="104"/>
      <c r="GT36" s="104"/>
      <c r="GU36" s="104"/>
      <c r="GV36" s="104"/>
      <c r="GW36" s="104"/>
      <c r="GX36" s="104"/>
      <c r="GY36" s="104"/>
      <c r="GZ36" s="104"/>
      <c r="HA36" s="104"/>
      <c r="HB36" s="104"/>
      <c r="HC36" s="104"/>
      <c r="HD36" s="104"/>
      <c r="HE36" s="104"/>
      <c r="HF36" s="104"/>
      <c r="HG36" s="104"/>
      <c r="HH36" s="104"/>
      <c r="HI36" s="104"/>
      <c r="HJ36" s="104"/>
      <c r="HK36" s="104"/>
    </row>
    <row r="37" spans="1:219" s="112" customFormat="1" ht="36" customHeight="1" x14ac:dyDescent="0.2">
      <c r="A37" s="119" t="s">
        <v>19</v>
      </c>
      <c r="B37" s="121" t="s">
        <v>115</v>
      </c>
      <c r="C37" s="114">
        <f>15+1</f>
        <v>16</v>
      </c>
      <c r="D37" s="142"/>
      <c r="E37" s="117"/>
      <c r="F37" s="118"/>
      <c r="G37" s="118"/>
      <c r="H37" s="118"/>
      <c r="I37" s="118"/>
      <c r="J37" s="118"/>
      <c r="K37" s="200"/>
      <c r="L37" s="157">
        <f t="shared" si="2"/>
        <v>0</v>
      </c>
      <c r="M37" s="111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4"/>
      <c r="FY37" s="104"/>
      <c r="FZ37" s="104"/>
      <c r="GA37" s="104"/>
      <c r="GB37" s="104"/>
      <c r="GC37" s="104"/>
      <c r="GD37" s="104"/>
      <c r="GE37" s="104"/>
      <c r="GF37" s="104"/>
      <c r="GG37" s="104"/>
      <c r="GH37" s="104"/>
      <c r="GI37" s="104"/>
      <c r="GJ37" s="104"/>
      <c r="GK37" s="104"/>
      <c r="GL37" s="104"/>
      <c r="GM37" s="104"/>
      <c r="GN37" s="104"/>
      <c r="GO37" s="104"/>
      <c r="GP37" s="104"/>
      <c r="GQ37" s="104"/>
      <c r="GR37" s="104"/>
      <c r="GS37" s="104"/>
      <c r="GT37" s="104"/>
      <c r="GU37" s="104"/>
      <c r="GV37" s="104"/>
      <c r="GW37" s="104"/>
      <c r="GX37" s="104"/>
      <c r="GY37" s="104"/>
      <c r="GZ37" s="104"/>
      <c r="HA37" s="104"/>
      <c r="HB37" s="104"/>
      <c r="HC37" s="104"/>
      <c r="HD37" s="104"/>
      <c r="HE37" s="104"/>
      <c r="HF37" s="104"/>
      <c r="HG37" s="104"/>
      <c r="HH37" s="104"/>
      <c r="HI37" s="104"/>
      <c r="HJ37" s="104"/>
      <c r="HK37" s="104"/>
    </row>
    <row r="38" spans="1:219" s="112" customFormat="1" ht="29.25" customHeight="1" x14ac:dyDescent="0.2">
      <c r="A38" s="119" t="s">
        <v>92</v>
      </c>
      <c r="B38" s="116" t="s">
        <v>114</v>
      </c>
      <c r="C38" s="114">
        <f>20+1</f>
        <v>21</v>
      </c>
      <c r="D38" s="142"/>
      <c r="E38" s="117"/>
      <c r="F38" s="118"/>
      <c r="G38" s="118"/>
      <c r="H38" s="118"/>
      <c r="I38" s="118">
        <v>1</v>
      </c>
      <c r="J38" s="118">
        <v>1</v>
      </c>
      <c r="K38" s="200"/>
      <c r="L38" s="157">
        <f t="shared" si="2"/>
        <v>-1</v>
      </c>
      <c r="M38" s="111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4"/>
      <c r="FY38" s="104"/>
      <c r="FZ38" s="104"/>
      <c r="GA38" s="104"/>
      <c r="GB38" s="104"/>
      <c r="GC38" s="104"/>
      <c r="GD38" s="104"/>
      <c r="GE38" s="104"/>
      <c r="GF38" s="104"/>
      <c r="GG38" s="104"/>
      <c r="GH38" s="104"/>
      <c r="GI38" s="104"/>
      <c r="GJ38" s="104"/>
      <c r="GK38" s="104"/>
      <c r="GL38" s="104"/>
      <c r="GM38" s="104"/>
      <c r="GN38" s="104"/>
      <c r="GO38" s="104"/>
      <c r="GP38" s="104"/>
      <c r="GQ38" s="104"/>
      <c r="GR38" s="104"/>
      <c r="GS38" s="104"/>
      <c r="GT38" s="104"/>
      <c r="GU38" s="104"/>
      <c r="GV38" s="104"/>
      <c r="GW38" s="104"/>
      <c r="GX38" s="104"/>
      <c r="GY38" s="104"/>
      <c r="GZ38" s="104"/>
      <c r="HA38" s="104"/>
      <c r="HB38" s="104"/>
      <c r="HC38" s="104"/>
      <c r="HD38" s="104"/>
      <c r="HE38" s="104"/>
      <c r="HF38" s="104"/>
      <c r="HG38" s="104"/>
      <c r="HH38" s="104"/>
      <c r="HI38" s="104"/>
      <c r="HJ38" s="104"/>
      <c r="HK38" s="104"/>
    </row>
    <row r="39" spans="1:219" s="98" customFormat="1" ht="30.75" customHeight="1" x14ac:dyDescent="0.2">
      <c r="A39" s="94">
        <v>5</v>
      </c>
      <c r="B39" s="100" t="s">
        <v>86</v>
      </c>
      <c r="C39" s="32">
        <f>28-4+2</f>
        <v>26</v>
      </c>
      <c r="D39" s="140">
        <v>1</v>
      </c>
      <c r="E39" s="94"/>
      <c r="F39" s="96">
        <v>2</v>
      </c>
      <c r="G39" s="96"/>
      <c r="H39" s="96">
        <v>2</v>
      </c>
      <c r="I39" s="96">
        <f>1+1+1</f>
        <v>3</v>
      </c>
      <c r="J39" s="96">
        <v>3</v>
      </c>
      <c r="K39" s="200"/>
      <c r="L39" s="155">
        <f t="shared" si="2"/>
        <v>-2</v>
      </c>
      <c r="M39" s="97"/>
    </row>
    <row r="40" spans="1:219" s="135" customFormat="1" ht="34.5" customHeight="1" x14ac:dyDescent="0.2">
      <c r="A40" s="131">
        <v>6</v>
      </c>
      <c r="B40" s="132" t="s">
        <v>21</v>
      </c>
      <c r="C40" s="133">
        <f>C41+C45</f>
        <v>129</v>
      </c>
      <c r="D40" s="144">
        <v>5</v>
      </c>
      <c r="E40" s="131">
        <v>1</v>
      </c>
      <c r="F40" s="134">
        <v>3</v>
      </c>
      <c r="G40" s="134"/>
      <c r="H40" s="134">
        <v>4</v>
      </c>
      <c r="I40" s="134">
        <f>I41+I45</f>
        <v>6</v>
      </c>
      <c r="J40" s="134">
        <f>J41+J45</f>
        <v>6</v>
      </c>
      <c r="K40" s="200"/>
      <c r="L40" s="155">
        <f t="shared" si="2"/>
        <v>-1</v>
      </c>
      <c r="M40" s="134"/>
    </row>
    <row r="41" spans="1:219" s="135" customFormat="1" ht="34.5" customHeight="1" x14ac:dyDescent="0.2">
      <c r="A41" s="107" t="s">
        <v>277</v>
      </c>
      <c r="B41" s="121" t="s">
        <v>125</v>
      </c>
      <c r="C41" s="133">
        <f>C42+C43+C44</f>
        <v>109</v>
      </c>
      <c r="D41" s="144"/>
      <c r="E41" s="131"/>
      <c r="F41" s="134"/>
      <c r="G41" s="134"/>
      <c r="H41" s="134"/>
      <c r="I41" s="134">
        <f>3+1+1</f>
        <v>5</v>
      </c>
      <c r="J41" s="134">
        <v>5</v>
      </c>
      <c r="K41" s="200"/>
      <c r="L41" s="157">
        <f t="shared" si="2"/>
        <v>-5</v>
      </c>
      <c r="M41" s="134"/>
    </row>
    <row r="42" spans="1:219" s="112" customFormat="1" ht="29.25" customHeight="1" x14ac:dyDescent="0.2">
      <c r="A42" s="119" t="s">
        <v>19</v>
      </c>
      <c r="B42" s="115" t="s">
        <v>20</v>
      </c>
      <c r="C42" s="114">
        <f>78+5</f>
        <v>83</v>
      </c>
      <c r="D42" s="142"/>
      <c r="E42" s="117"/>
      <c r="F42" s="118"/>
      <c r="G42" s="118"/>
      <c r="H42" s="118"/>
      <c r="I42" s="118"/>
      <c r="J42" s="118"/>
      <c r="K42" s="197" t="s">
        <v>312</v>
      </c>
      <c r="L42" s="157">
        <f t="shared" si="2"/>
        <v>0</v>
      </c>
      <c r="M42" s="111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</row>
    <row r="43" spans="1:219" s="112" customFormat="1" ht="29.25" customHeight="1" x14ac:dyDescent="0.2">
      <c r="A43" s="119" t="s">
        <v>19</v>
      </c>
      <c r="B43" s="116" t="s">
        <v>150</v>
      </c>
      <c r="C43" s="114">
        <v>10</v>
      </c>
      <c r="D43" s="142"/>
      <c r="E43" s="117"/>
      <c r="F43" s="118"/>
      <c r="G43" s="118"/>
      <c r="H43" s="118"/>
      <c r="I43" s="118"/>
      <c r="J43" s="118"/>
      <c r="K43" s="197"/>
      <c r="L43" s="157">
        <f t="shared" si="2"/>
        <v>0</v>
      </c>
      <c r="M43" s="111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</row>
    <row r="44" spans="1:219" s="112" customFormat="1" ht="29.25" customHeight="1" x14ac:dyDescent="0.2">
      <c r="A44" s="119" t="s">
        <v>19</v>
      </c>
      <c r="B44" s="116" t="s">
        <v>151</v>
      </c>
      <c r="C44" s="114">
        <v>16</v>
      </c>
      <c r="D44" s="142"/>
      <c r="E44" s="117"/>
      <c r="F44" s="118"/>
      <c r="G44" s="118"/>
      <c r="H44" s="118"/>
      <c r="I44" s="118"/>
      <c r="J44" s="118"/>
      <c r="K44" s="197"/>
      <c r="L44" s="157">
        <f t="shared" si="2"/>
        <v>0</v>
      </c>
      <c r="M44" s="111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4"/>
      <c r="DV44" s="104"/>
      <c r="DW44" s="104"/>
      <c r="DX44" s="104"/>
      <c r="DY44" s="104"/>
      <c r="DZ44" s="104"/>
      <c r="EA44" s="104"/>
      <c r="EB44" s="104"/>
      <c r="EC44" s="104"/>
      <c r="ED44" s="104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</row>
    <row r="45" spans="1:219" s="112" customFormat="1" ht="37.5" customHeight="1" x14ac:dyDescent="0.2">
      <c r="A45" s="107" t="s">
        <v>278</v>
      </c>
      <c r="B45" s="130" t="s">
        <v>169</v>
      </c>
      <c r="C45" s="114">
        <v>20</v>
      </c>
      <c r="D45" s="142"/>
      <c r="E45" s="117"/>
      <c r="F45" s="118"/>
      <c r="G45" s="118"/>
      <c r="H45" s="118"/>
      <c r="I45" s="118">
        <v>1</v>
      </c>
      <c r="J45" s="118">
        <v>1</v>
      </c>
      <c r="K45" s="197"/>
      <c r="L45" s="157">
        <f t="shared" si="2"/>
        <v>-1</v>
      </c>
      <c r="M45" s="111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</row>
    <row r="46" spans="1:219" s="98" customFormat="1" ht="28.5" customHeight="1" x14ac:dyDescent="0.2">
      <c r="A46" s="94">
        <v>7</v>
      </c>
      <c r="B46" s="100" t="s">
        <v>27</v>
      </c>
      <c r="C46" s="27">
        <f>C47+C48+C49+C50+C51</f>
        <v>206</v>
      </c>
      <c r="D46" s="140">
        <v>6</v>
      </c>
      <c r="E46" s="94">
        <v>3</v>
      </c>
      <c r="F46" s="96">
        <v>5</v>
      </c>
      <c r="G46" s="96"/>
      <c r="H46" s="96">
        <v>5</v>
      </c>
      <c r="I46" s="96">
        <f>I47+I48+I49+I50+I51</f>
        <v>9</v>
      </c>
      <c r="J46" s="96">
        <f>J47+J48+J49+J50+J51</f>
        <v>9</v>
      </c>
      <c r="K46" s="197"/>
      <c r="L46" s="155">
        <f t="shared" si="2"/>
        <v>-3</v>
      </c>
      <c r="M46" s="96"/>
      <c r="P46" s="27">
        <f>45+151+3+11</f>
        <v>210</v>
      </c>
    </row>
    <row r="47" spans="1:219" s="104" customFormat="1" ht="26.25" customHeight="1" x14ac:dyDescent="0.2">
      <c r="A47" s="119" t="s">
        <v>19</v>
      </c>
      <c r="B47" s="121" t="s">
        <v>20</v>
      </c>
      <c r="C47" s="34">
        <f>45-4+3</f>
        <v>44</v>
      </c>
      <c r="D47" s="142"/>
      <c r="E47" s="107"/>
      <c r="F47" s="109"/>
      <c r="G47" s="109"/>
      <c r="H47" s="109"/>
      <c r="I47" s="109">
        <f>2+1+1</f>
        <v>4</v>
      </c>
      <c r="J47" s="109">
        <v>4</v>
      </c>
      <c r="K47" s="197"/>
      <c r="L47" s="157">
        <f t="shared" si="2"/>
        <v>-4</v>
      </c>
      <c r="M47" s="109"/>
    </row>
    <row r="48" spans="1:219" s="104" customFormat="1" ht="25.5" customHeight="1" x14ac:dyDescent="0.2">
      <c r="A48" s="119" t="s">
        <v>19</v>
      </c>
      <c r="B48" s="113" t="s">
        <v>108</v>
      </c>
      <c r="C48" s="34">
        <f>87+5</f>
        <v>92</v>
      </c>
      <c r="D48" s="142"/>
      <c r="E48" s="107"/>
      <c r="F48" s="109"/>
      <c r="G48" s="109"/>
      <c r="H48" s="109"/>
      <c r="I48" s="109">
        <v>2</v>
      </c>
      <c r="J48" s="109">
        <v>2</v>
      </c>
      <c r="K48" s="197"/>
      <c r="L48" s="157">
        <f t="shared" si="2"/>
        <v>-2</v>
      </c>
      <c r="M48" s="109"/>
    </row>
    <row r="49" spans="1:219" s="104" customFormat="1" ht="25.5" customHeight="1" x14ac:dyDescent="0.2">
      <c r="A49" s="119" t="s">
        <v>19</v>
      </c>
      <c r="B49" s="113" t="s">
        <v>109</v>
      </c>
      <c r="C49" s="34">
        <f>20+1</f>
        <v>21</v>
      </c>
      <c r="D49" s="142"/>
      <c r="E49" s="107"/>
      <c r="F49" s="109"/>
      <c r="G49" s="109"/>
      <c r="H49" s="109"/>
      <c r="I49" s="109">
        <v>1</v>
      </c>
      <c r="J49" s="109">
        <v>1</v>
      </c>
      <c r="K49" s="197"/>
      <c r="L49" s="157">
        <f t="shared" si="2"/>
        <v>-1</v>
      </c>
      <c r="M49" s="109"/>
    </row>
    <row r="50" spans="1:219" s="104" customFormat="1" ht="25.5" customHeight="1" x14ac:dyDescent="0.2">
      <c r="A50" s="119" t="s">
        <v>19</v>
      </c>
      <c r="B50" s="113" t="s">
        <v>110</v>
      </c>
      <c r="C50" s="34">
        <f>19+1</f>
        <v>20</v>
      </c>
      <c r="D50" s="142"/>
      <c r="E50" s="107"/>
      <c r="F50" s="109"/>
      <c r="G50" s="109"/>
      <c r="H50" s="109"/>
      <c r="I50" s="109">
        <v>1</v>
      </c>
      <c r="J50" s="109">
        <v>1</v>
      </c>
      <c r="K50" s="197"/>
      <c r="L50" s="157">
        <f t="shared" si="2"/>
        <v>-1</v>
      </c>
      <c r="M50" s="109"/>
    </row>
    <row r="51" spans="1:219" s="104" customFormat="1" ht="31.5" customHeight="1" x14ac:dyDescent="0.2">
      <c r="A51" s="119" t="s">
        <v>19</v>
      </c>
      <c r="B51" s="158" t="s">
        <v>111</v>
      </c>
      <c r="C51" s="34">
        <f>25+4</f>
        <v>29</v>
      </c>
      <c r="D51" s="142"/>
      <c r="E51" s="107"/>
      <c r="F51" s="109"/>
      <c r="G51" s="109"/>
      <c r="H51" s="109"/>
      <c r="I51" s="109">
        <v>1</v>
      </c>
      <c r="J51" s="109">
        <v>1</v>
      </c>
      <c r="K51" s="197"/>
      <c r="L51" s="157">
        <f t="shared" si="2"/>
        <v>-1</v>
      </c>
      <c r="M51" s="109"/>
    </row>
    <row r="52" spans="1:219" s="98" customFormat="1" ht="33" customHeight="1" x14ac:dyDescent="0.2">
      <c r="A52" s="94">
        <v>8</v>
      </c>
      <c r="B52" s="100" t="s">
        <v>5</v>
      </c>
      <c r="C52" s="71">
        <f>C53+C61+C62+C63+C64+C65+C66+C67+C68+C69+C70+C71+C72+C73+C74+C75+C76+C77+C78+C79+C80+C81+C82+C83+C84+C85</f>
        <v>1190</v>
      </c>
      <c r="D52" s="140">
        <v>4</v>
      </c>
      <c r="E52" s="94">
        <v>3</v>
      </c>
      <c r="F52" s="96">
        <v>8</v>
      </c>
      <c r="G52" s="96"/>
      <c r="H52" s="96">
        <v>8</v>
      </c>
      <c r="I52" s="71">
        <f>I53+I61+I62+I63+I64+I65+I66+I67+I68+I69+I70+I71+I72+I73+I74+I75+I76+I77+I78+I79+I80+I81+I82+I83+I84+I85</f>
        <v>31</v>
      </c>
      <c r="J52" s="71">
        <f>J53+J61+J62+J63+J64+J65+J66+J67+J68+J69+J70+J71+J72+J73+J74+J75+J76+J77+J78+J79+J80+J81+J82+J83+J84+J85</f>
        <v>6</v>
      </c>
      <c r="K52" s="197"/>
      <c r="L52" s="155">
        <f>D52-J52</f>
        <v>-2</v>
      </c>
      <c r="M52" s="97"/>
      <c r="N52" s="104"/>
      <c r="O52" s="104"/>
      <c r="P52" s="104"/>
      <c r="Q52" s="172">
        <f>C52-1077</f>
        <v>113</v>
      </c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104"/>
      <c r="FZ52" s="104"/>
      <c r="GA52" s="104"/>
      <c r="GB52" s="104"/>
      <c r="GC52" s="104"/>
      <c r="GD52" s="104"/>
      <c r="GE52" s="104"/>
      <c r="GF52" s="104"/>
      <c r="GG52" s="104"/>
      <c r="GH52" s="104"/>
      <c r="GI52" s="104"/>
      <c r="GJ52" s="104"/>
      <c r="GK52" s="104"/>
      <c r="GL52" s="104"/>
      <c r="GM52" s="104"/>
      <c r="GN52" s="104"/>
      <c r="GO52" s="104"/>
      <c r="GP52" s="104"/>
      <c r="GQ52" s="104"/>
      <c r="GR52" s="104"/>
      <c r="GS52" s="104"/>
      <c r="GT52" s="104"/>
      <c r="GU52" s="104"/>
      <c r="GV52" s="104"/>
      <c r="GW52" s="104"/>
      <c r="GX52" s="104"/>
      <c r="GY52" s="104"/>
      <c r="GZ52" s="104"/>
      <c r="HA52" s="104"/>
      <c r="HB52" s="104"/>
      <c r="HC52" s="104"/>
      <c r="HD52" s="104"/>
      <c r="HE52" s="104"/>
      <c r="HF52" s="104"/>
      <c r="HG52" s="104"/>
      <c r="HH52" s="104"/>
      <c r="HI52" s="104"/>
      <c r="HJ52" s="104"/>
      <c r="HK52" s="104"/>
    </row>
    <row r="53" spans="1:219" s="98" customFormat="1" ht="33" hidden="1" customHeight="1" x14ac:dyDescent="0.2">
      <c r="A53" s="94" t="s">
        <v>279</v>
      </c>
      <c r="B53" s="121" t="s">
        <v>125</v>
      </c>
      <c r="C53" s="71">
        <f>SUM(C54:C60)</f>
        <v>126</v>
      </c>
      <c r="D53" s="140"/>
      <c r="E53" s="94"/>
      <c r="F53" s="96"/>
      <c r="G53" s="96"/>
      <c r="H53" s="96"/>
      <c r="I53" s="109">
        <v>6</v>
      </c>
      <c r="J53" s="109">
        <v>6</v>
      </c>
      <c r="K53" s="197"/>
      <c r="L53" s="157"/>
      <c r="M53" s="97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</row>
    <row r="54" spans="1:219" s="104" customFormat="1" ht="25.5" hidden="1" customHeight="1" x14ac:dyDescent="0.2">
      <c r="A54" s="119" t="s">
        <v>19</v>
      </c>
      <c r="B54" s="113" t="s">
        <v>9</v>
      </c>
      <c r="C54" s="123">
        <f>50-4+3</f>
        <v>49</v>
      </c>
      <c r="D54" s="142"/>
      <c r="E54" s="107"/>
      <c r="F54" s="109"/>
      <c r="G54" s="109"/>
      <c r="H54" s="109"/>
      <c r="I54" s="109"/>
      <c r="J54" s="109"/>
      <c r="K54" s="197"/>
      <c r="L54" s="157"/>
      <c r="M54" s="111"/>
    </row>
    <row r="55" spans="1:219" s="104" customFormat="1" ht="36" hidden="1" customHeight="1" x14ac:dyDescent="0.2">
      <c r="A55" s="119" t="s">
        <v>19</v>
      </c>
      <c r="B55" s="158" t="s">
        <v>239</v>
      </c>
      <c r="C55" s="123">
        <v>13</v>
      </c>
      <c r="D55" s="142"/>
      <c r="E55" s="107"/>
      <c r="F55" s="109"/>
      <c r="G55" s="109"/>
      <c r="H55" s="109"/>
      <c r="I55" s="109"/>
      <c r="J55" s="109"/>
      <c r="K55" s="197"/>
      <c r="L55" s="157"/>
      <c r="M55" s="111"/>
    </row>
    <row r="56" spans="1:219" s="104" customFormat="1" ht="30" hidden="1" customHeight="1" x14ac:dyDescent="0.2">
      <c r="A56" s="119" t="s">
        <v>19</v>
      </c>
      <c r="B56" s="158" t="s">
        <v>240</v>
      </c>
      <c r="C56" s="123">
        <v>4</v>
      </c>
      <c r="D56" s="142"/>
      <c r="E56" s="107"/>
      <c r="F56" s="109"/>
      <c r="G56" s="109"/>
      <c r="H56" s="109"/>
      <c r="I56" s="109"/>
      <c r="J56" s="109"/>
      <c r="K56" s="197"/>
      <c r="L56" s="157"/>
      <c r="M56" s="111"/>
    </row>
    <row r="57" spans="1:219" s="104" customFormat="1" ht="30" hidden="1" customHeight="1" x14ac:dyDescent="0.2">
      <c r="A57" s="119" t="s">
        <v>19</v>
      </c>
      <c r="B57" s="158" t="s">
        <v>241</v>
      </c>
      <c r="C57" s="123">
        <v>15</v>
      </c>
      <c r="D57" s="142"/>
      <c r="E57" s="107"/>
      <c r="F57" s="109"/>
      <c r="G57" s="109"/>
      <c r="H57" s="109"/>
      <c r="I57" s="109"/>
      <c r="J57" s="109"/>
      <c r="K57" s="197"/>
      <c r="L57" s="157"/>
      <c r="M57" s="111"/>
    </row>
    <row r="58" spans="1:219" s="104" customFormat="1" ht="30" hidden="1" customHeight="1" x14ac:dyDescent="0.2">
      <c r="A58" s="119" t="s">
        <v>19</v>
      </c>
      <c r="B58" s="158" t="s">
        <v>242</v>
      </c>
      <c r="C58" s="123">
        <v>15</v>
      </c>
      <c r="D58" s="142"/>
      <c r="E58" s="107"/>
      <c r="F58" s="109"/>
      <c r="G58" s="109"/>
      <c r="H58" s="109"/>
      <c r="I58" s="109"/>
      <c r="J58" s="109"/>
      <c r="K58" s="197"/>
      <c r="L58" s="157"/>
      <c r="M58" s="111"/>
    </row>
    <row r="59" spans="1:219" s="104" customFormat="1" ht="30" hidden="1" customHeight="1" x14ac:dyDescent="0.2">
      <c r="A59" s="119" t="s">
        <v>19</v>
      </c>
      <c r="B59" s="158" t="s">
        <v>244</v>
      </c>
      <c r="C59" s="123">
        <v>14</v>
      </c>
      <c r="D59" s="142"/>
      <c r="E59" s="107"/>
      <c r="F59" s="109"/>
      <c r="G59" s="109"/>
      <c r="H59" s="109"/>
      <c r="I59" s="109"/>
      <c r="J59" s="109"/>
      <c r="K59" s="197"/>
      <c r="L59" s="157"/>
      <c r="M59" s="111"/>
    </row>
    <row r="60" spans="1:219" s="104" customFormat="1" ht="30" hidden="1" customHeight="1" x14ac:dyDescent="0.2">
      <c r="A60" s="119" t="s">
        <v>19</v>
      </c>
      <c r="B60" s="158" t="s">
        <v>245</v>
      </c>
      <c r="C60" s="123">
        <v>16</v>
      </c>
      <c r="D60" s="142"/>
      <c r="E60" s="107"/>
      <c r="F60" s="109"/>
      <c r="G60" s="109"/>
      <c r="H60" s="109"/>
      <c r="I60" s="109"/>
      <c r="J60" s="109"/>
      <c r="K60" s="197"/>
      <c r="L60" s="157"/>
      <c r="M60" s="111"/>
    </row>
    <row r="61" spans="1:219" s="104" customFormat="1" ht="30" hidden="1" customHeight="1" x14ac:dyDescent="0.2">
      <c r="A61" s="119" t="s">
        <v>280</v>
      </c>
      <c r="B61" s="158" t="s">
        <v>243</v>
      </c>
      <c r="C61" s="123">
        <v>20</v>
      </c>
      <c r="D61" s="142"/>
      <c r="E61" s="107"/>
      <c r="F61" s="109"/>
      <c r="G61" s="109"/>
      <c r="H61" s="109"/>
      <c r="I61" s="109">
        <v>1</v>
      </c>
      <c r="J61" s="109"/>
      <c r="K61" s="197"/>
      <c r="L61" s="157"/>
      <c r="M61" s="111"/>
    </row>
    <row r="62" spans="1:219" s="104" customFormat="1" ht="25.5" hidden="1" customHeight="1" x14ac:dyDescent="0.2">
      <c r="A62" s="119" t="s">
        <v>281</v>
      </c>
      <c r="B62" s="113" t="s">
        <v>149</v>
      </c>
      <c r="C62" s="123">
        <f>27+3</f>
        <v>30</v>
      </c>
      <c r="D62" s="142"/>
      <c r="E62" s="107"/>
      <c r="F62" s="109"/>
      <c r="G62" s="109"/>
      <c r="H62" s="109"/>
      <c r="I62" s="109">
        <v>1</v>
      </c>
      <c r="J62" s="109"/>
      <c r="K62" s="197"/>
      <c r="L62" s="157">
        <f t="shared" si="2"/>
        <v>0</v>
      </c>
      <c r="M62" s="111"/>
    </row>
    <row r="63" spans="1:219" s="104" customFormat="1" ht="25.5" hidden="1" customHeight="1" x14ac:dyDescent="0.2">
      <c r="A63" s="119" t="s">
        <v>282</v>
      </c>
      <c r="B63" s="113" t="s">
        <v>126</v>
      </c>
      <c r="C63" s="123">
        <f>65+3</f>
        <v>68</v>
      </c>
      <c r="D63" s="142"/>
      <c r="E63" s="107"/>
      <c r="F63" s="109"/>
      <c r="G63" s="109"/>
      <c r="H63" s="109"/>
      <c r="I63" s="109">
        <v>1</v>
      </c>
      <c r="J63" s="109"/>
      <c r="K63" s="197"/>
      <c r="L63" s="157">
        <f t="shared" si="2"/>
        <v>0</v>
      </c>
      <c r="M63" s="111"/>
    </row>
    <row r="64" spans="1:219" s="104" customFormat="1" ht="25.5" hidden="1" customHeight="1" x14ac:dyDescent="0.2">
      <c r="A64" s="119" t="s">
        <v>283</v>
      </c>
      <c r="B64" s="113" t="s">
        <v>127</v>
      </c>
      <c r="C64" s="123">
        <f>57+3</f>
        <v>60</v>
      </c>
      <c r="D64" s="142"/>
      <c r="E64" s="107"/>
      <c r="F64" s="109"/>
      <c r="G64" s="109"/>
      <c r="H64" s="109"/>
      <c r="I64" s="109">
        <v>1</v>
      </c>
      <c r="J64" s="109"/>
      <c r="K64" s="197"/>
      <c r="L64" s="157">
        <f t="shared" si="2"/>
        <v>0</v>
      </c>
      <c r="M64" s="111"/>
    </row>
    <row r="65" spans="1:17" s="104" customFormat="1" ht="25.5" hidden="1" customHeight="1" x14ac:dyDescent="0.2">
      <c r="A65" s="119" t="s">
        <v>284</v>
      </c>
      <c r="B65" s="113" t="s">
        <v>128</v>
      </c>
      <c r="C65" s="123">
        <f>43+3</f>
        <v>46</v>
      </c>
      <c r="D65" s="142"/>
      <c r="E65" s="107"/>
      <c r="F65" s="109"/>
      <c r="G65" s="109"/>
      <c r="H65" s="109"/>
      <c r="I65" s="109">
        <v>1</v>
      </c>
      <c r="J65" s="109"/>
      <c r="K65" s="197"/>
      <c r="L65" s="157">
        <f t="shared" si="2"/>
        <v>0</v>
      </c>
      <c r="M65" s="111"/>
    </row>
    <row r="66" spans="1:17" s="104" customFormat="1" ht="25.5" hidden="1" customHeight="1" x14ac:dyDescent="0.2">
      <c r="A66" s="119" t="s">
        <v>285</v>
      </c>
      <c r="B66" s="113" t="s">
        <v>129</v>
      </c>
      <c r="C66" s="123">
        <f>49+3</f>
        <v>52</v>
      </c>
      <c r="D66" s="142"/>
      <c r="E66" s="107"/>
      <c r="F66" s="109"/>
      <c r="G66" s="109"/>
      <c r="H66" s="109"/>
      <c r="I66" s="109">
        <v>1</v>
      </c>
      <c r="J66" s="109"/>
      <c r="K66" s="197"/>
      <c r="L66" s="157">
        <f t="shared" si="2"/>
        <v>0</v>
      </c>
      <c r="M66" s="111"/>
    </row>
    <row r="67" spans="1:17" s="104" customFormat="1" ht="25.5" hidden="1" customHeight="1" x14ac:dyDescent="0.2">
      <c r="A67" s="119" t="s">
        <v>286</v>
      </c>
      <c r="B67" s="113" t="s">
        <v>130</v>
      </c>
      <c r="C67" s="123">
        <f>36+3</f>
        <v>39</v>
      </c>
      <c r="D67" s="142"/>
      <c r="E67" s="107"/>
      <c r="F67" s="109"/>
      <c r="G67" s="109"/>
      <c r="H67" s="109"/>
      <c r="I67" s="109">
        <v>1</v>
      </c>
      <c r="J67" s="109"/>
      <c r="K67" s="197"/>
      <c r="L67" s="157">
        <f t="shared" si="2"/>
        <v>0</v>
      </c>
      <c r="M67" s="111"/>
    </row>
    <row r="68" spans="1:17" s="104" customFormat="1" ht="25.5" hidden="1" customHeight="1" x14ac:dyDescent="0.2">
      <c r="A68" s="119" t="s">
        <v>287</v>
      </c>
      <c r="B68" s="113" t="s">
        <v>131</v>
      </c>
      <c r="C68" s="123">
        <f>34+3</f>
        <v>37</v>
      </c>
      <c r="D68" s="142"/>
      <c r="E68" s="107"/>
      <c r="F68" s="109"/>
      <c r="G68" s="109"/>
      <c r="H68" s="109"/>
      <c r="I68" s="109">
        <v>1</v>
      </c>
      <c r="J68" s="109"/>
      <c r="K68" s="197"/>
      <c r="L68" s="157">
        <f t="shared" si="2"/>
        <v>0</v>
      </c>
      <c r="M68" s="111"/>
    </row>
    <row r="69" spans="1:17" s="104" customFormat="1" ht="25.5" hidden="1" customHeight="1" x14ac:dyDescent="0.2">
      <c r="A69" s="119" t="s">
        <v>288</v>
      </c>
      <c r="B69" s="113" t="s">
        <v>132</v>
      </c>
      <c r="C69" s="123">
        <f>61+6</f>
        <v>67</v>
      </c>
      <c r="D69" s="142"/>
      <c r="E69" s="107"/>
      <c r="F69" s="109"/>
      <c r="G69" s="109"/>
      <c r="H69" s="109"/>
      <c r="I69" s="109">
        <v>1</v>
      </c>
      <c r="J69" s="109"/>
      <c r="K69" s="197"/>
      <c r="L69" s="157">
        <f t="shared" si="2"/>
        <v>0</v>
      </c>
      <c r="M69" s="111"/>
    </row>
    <row r="70" spans="1:17" s="104" customFormat="1" ht="25.5" hidden="1" customHeight="1" x14ac:dyDescent="0.2">
      <c r="A70" s="119" t="s">
        <v>289</v>
      </c>
      <c r="B70" s="113" t="s">
        <v>133</v>
      </c>
      <c r="C70" s="123">
        <f>45+3</f>
        <v>48</v>
      </c>
      <c r="D70" s="142"/>
      <c r="E70" s="107"/>
      <c r="F70" s="109"/>
      <c r="G70" s="109"/>
      <c r="H70" s="109"/>
      <c r="I70" s="109">
        <v>1</v>
      </c>
      <c r="J70" s="109"/>
      <c r="K70" s="197"/>
      <c r="L70" s="157">
        <f t="shared" si="2"/>
        <v>0</v>
      </c>
      <c r="M70" s="111"/>
    </row>
    <row r="71" spans="1:17" s="104" customFormat="1" ht="25.5" hidden="1" customHeight="1" x14ac:dyDescent="0.2">
      <c r="A71" s="119" t="s">
        <v>290</v>
      </c>
      <c r="B71" s="113" t="s">
        <v>134</v>
      </c>
      <c r="C71" s="123">
        <f>58+6</f>
        <v>64</v>
      </c>
      <c r="D71" s="142"/>
      <c r="E71" s="107"/>
      <c r="F71" s="109"/>
      <c r="G71" s="109"/>
      <c r="H71" s="109"/>
      <c r="I71" s="109">
        <v>1</v>
      </c>
      <c r="J71" s="109"/>
      <c r="K71" s="197"/>
      <c r="L71" s="157">
        <f t="shared" si="2"/>
        <v>0</v>
      </c>
      <c r="M71" s="111"/>
    </row>
    <row r="72" spans="1:17" s="104" customFormat="1" ht="25.5" hidden="1" customHeight="1" x14ac:dyDescent="0.2">
      <c r="A72" s="119" t="s">
        <v>291</v>
      </c>
      <c r="B72" s="113" t="s">
        <v>135</v>
      </c>
      <c r="C72" s="123">
        <f>26+3</f>
        <v>29</v>
      </c>
      <c r="D72" s="142"/>
      <c r="E72" s="107"/>
      <c r="F72" s="109"/>
      <c r="G72" s="109"/>
      <c r="H72" s="109"/>
      <c r="I72" s="109">
        <v>1</v>
      </c>
      <c r="J72" s="109"/>
      <c r="K72" s="197"/>
      <c r="L72" s="157">
        <f t="shared" si="2"/>
        <v>0</v>
      </c>
      <c r="M72" s="111"/>
      <c r="Q72" s="104">
        <v>101</v>
      </c>
    </row>
    <row r="73" spans="1:17" s="104" customFormat="1" ht="25.5" hidden="1" customHeight="1" x14ac:dyDescent="0.2">
      <c r="A73" s="119" t="s">
        <v>292</v>
      </c>
      <c r="B73" s="113" t="s">
        <v>136</v>
      </c>
      <c r="C73" s="123">
        <f>38+3</f>
        <v>41</v>
      </c>
      <c r="D73" s="142"/>
      <c r="E73" s="107"/>
      <c r="F73" s="109"/>
      <c r="G73" s="109"/>
      <c r="H73" s="109"/>
      <c r="I73" s="109">
        <v>1</v>
      </c>
      <c r="J73" s="109"/>
      <c r="K73" s="197"/>
      <c r="L73" s="157">
        <f t="shared" si="2"/>
        <v>0</v>
      </c>
      <c r="M73" s="111"/>
    </row>
    <row r="74" spans="1:17" s="104" customFormat="1" ht="25.5" hidden="1" customHeight="1" x14ac:dyDescent="0.2">
      <c r="A74" s="119" t="s">
        <v>293</v>
      </c>
      <c r="B74" s="113" t="s">
        <v>137</v>
      </c>
      <c r="C74" s="123">
        <f>36+3</f>
        <v>39</v>
      </c>
      <c r="D74" s="142"/>
      <c r="E74" s="107"/>
      <c r="F74" s="109"/>
      <c r="G74" s="109"/>
      <c r="H74" s="109"/>
      <c r="I74" s="109">
        <v>1</v>
      </c>
      <c r="J74" s="109"/>
      <c r="K74" s="197"/>
      <c r="L74" s="157">
        <f t="shared" ref="L74:L135" si="5">D74-J74</f>
        <v>0</v>
      </c>
      <c r="M74" s="111"/>
    </row>
    <row r="75" spans="1:17" s="104" customFormat="1" ht="25.5" hidden="1" customHeight="1" x14ac:dyDescent="0.2">
      <c r="A75" s="119" t="s">
        <v>294</v>
      </c>
      <c r="B75" s="113" t="s">
        <v>138</v>
      </c>
      <c r="C75" s="123">
        <f>33+3</f>
        <v>36</v>
      </c>
      <c r="D75" s="142"/>
      <c r="E75" s="107"/>
      <c r="F75" s="109"/>
      <c r="G75" s="109"/>
      <c r="H75" s="109"/>
      <c r="I75" s="109">
        <v>1</v>
      </c>
      <c r="J75" s="109"/>
      <c r="K75" s="197"/>
      <c r="L75" s="157">
        <f t="shared" si="5"/>
        <v>0</v>
      </c>
      <c r="M75" s="111"/>
    </row>
    <row r="76" spans="1:17" s="104" customFormat="1" ht="25.5" hidden="1" customHeight="1" x14ac:dyDescent="0.2">
      <c r="A76" s="119" t="s">
        <v>295</v>
      </c>
      <c r="B76" s="113" t="s">
        <v>139</v>
      </c>
      <c r="C76" s="123">
        <f>37+3</f>
        <v>40</v>
      </c>
      <c r="D76" s="142"/>
      <c r="E76" s="107"/>
      <c r="F76" s="109"/>
      <c r="G76" s="109"/>
      <c r="H76" s="109"/>
      <c r="I76" s="109">
        <v>1</v>
      </c>
      <c r="J76" s="109"/>
      <c r="K76" s="197"/>
      <c r="L76" s="157">
        <f t="shared" si="5"/>
        <v>0</v>
      </c>
      <c r="M76" s="111"/>
    </row>
    <row r="77" spans="1:17" s="104" customFormat="1" ht="25.5" hidden="1" customHeight="1" x14ac:dyDescent="0.2">
      <c r="A77" s="119" t="s">
        <v>296</v>
      </c>
      <c r="B77" s="113" t="s">
        <v>140</v>
      </c>
      <c r="C77" s="123">
        <f>44+10</f>
        <v>54</v>
      </c>
      <c r="D77" s="142"/>
      <c r="E77" s="107"/>
      <c r="F77" s="109"/>
      <c r="G77" s="109"/>
      <c r="H77" s="109"/>
      <c r="I77" s="109">
        <v>1</v>
      </c>
      <c r="J77" s="109"/>
      <c r="K77" s="197"/>
      <c r="L77" s="157">
        <f t="shared" si="5"/>
        <v>0</v>
      </c>
      <c r="M77" s="111"/>
    </row>
    <row r="78" spans="1:17" s="104" customFormat="1" ht="25.5" hidden="1" customHeight="1" x14ac:dyDescent="0.2">
      <c r="A78" s="119" t="s">
        <v>297</v>
      </c>
      <c r="B78" s="113" t="s">
        <v>141</v>
      </c>
      <c r="C78" s="123">
        <f>29+7</f>
        <v>36</v>
      </c>
      <c r="D78" s="142"/>
      <c r="E78" s="107"/>
      <c r="F78" s="109"/>
      <c r="G78" s="109"/>
      <c r="H78" s="109"/>
      <c r="I78" s="109">
        <v>1</v>
      </c>
      <c r="J78" s="109"/>
      <c r="K78" s="197"/>
      <c r="L78" s="157">
        <f t="shared" si="5"/>
        <v>0</v>
      </c>
      <c r="M78" s="111"/>
    </row>
    <row r="79" spans="1:17" s="104" customFormat="1" ht="25.5" hidden="1" customHeight="1" x14ac:dyDescent="0.2">
      <c r="A79" s="119" t="s">
        <v>298</v>
      </c>
      <c r="B79" s="113" t="s">
        <v>142</v>
      </c>
      <c r="C79" s="123">
        <f>30+7</f>
        <v>37</v>
      </c>
      <c r="D79" s="142"/>
      <c r="E79" s="107"/>
      <c r="F79" s="109"/>
      <c r="G79" s="109"/>
      <c r="H79" s="109"/>
      <c r="I79" s="109">
        <v>1</v>
      </c>
      <c r="J79" s="109"/>
      <c r="K79" s="197"/>
      <c r="L79" s="157">
        <f t="shared" si="5"/>
        <v>0</v>
      </c>
      <c r="M79" s="111"/>
    </row>
    <row r="80" spans="1:17" s="104" customFormat="1" ht="25.5" hidden="1" customHeight="1" x14ac:dyDescent="0.2">
      <c r="A80" s="119" t="s">
        <v>299</v>
      </c>
      <c r="B80" s="113" t="s">
        <v>143</v>
      </c>
      <c r="C80" s="123">
        <f>27+6</f>
        <v>33</v>
      </c>
      <c r="D80" s="142"/>
      <c r="E80" s="107"/>
      <c r="F80" s="109"/>
      <c r="G80" s="109"/>
      <c r="H80" s="109"/>
      <c r="I80" s="109">
        <v>1</v>
      </c>
      <c r="J80" s="109"/>
      <c r="K80" s="197"/>
      <c r="L80" s="157">
        <f t="shared" si="5"/>
        <v>0</v>
      </c>
      <c r="M80" s="111"/>
    </row>
    <row r="81" spans="1:219" s="104" customFormat="1" ht="25.5" hidden="1" customHeight="1" x14ac:dyDescent="0.2">
      <c r="A81" s="119" t="s">
        <v>300</v>
      </c>
      <c r="B81" s="113" t="s">
        <v>144</v>
      </c>
      <c r="C81" s="123">
        <f>29+7</f>
        <v>36</v>
      </c>
      <c r="D81" s="142"/>
      <c r="E81" s="107"/>
      <c r="F81" s="109"/>
      <c r="G81" s="109"/>
      <c r="H81" s="109"/>
      <c r="I81" s="109">
        <v>1</v>
      </c>
      <c r="J81" s="109"/>
      <c r="K81" s="197"/>
      <c r="L81" s="157">
        <f t="shared" si="5"/>
        <v>0</v>
      </c>
      <c r="M81" s="111"/>
    </row>
    <row r="82" spans="1:219" s="104" customFormat="1" ht="25.5" hidden="1" customHeight="1" x14ac:dyDescent="0.2">
      <c r="A82" s="119" t="s">
        <v>301</v>
      </c>
      <c r="B82" s="113" t="s">
        <v>145</v>
      </c>
      <c r="C82" s="123">
        <f>29+7</f>
        <v>36</v>
      </c>
      <c r="D82" s="142"/>
      <c r="E82" s="107"/>
      <c r="F82" s="109"/>
      <c r="G82" s="109"/>
      <c r="H82" s="109"/>
      <c r="I82" s="109">
        <v>1</v>
      </c>
      <c r="J82" s="109"/>
      <c r="K82" s="197"/>
      <c r="L82" s="157">
        <f t="shared" si="5"/>
        <v>0</v>
      </c>
      <c r="M82" s="111"/>
    </row>
    <row r="83" spans="1:219" s="104" customFormat="1" ht="25.5" hidden="1" customHeight="1" x14ac:dyDescent="0.2">
      <c r="A83" s="119" t="s">
        <v>302</v>
      </c>
      <c r="B83" s="113" t="s">
        <v>146</v>
      </c>
      <c r="C83" s="123">
        <f>29+7</f>
        <v>36</v>
      </c>
      <c r="D83" s="142"/>
      <c r="E83" s="107"/>
      <c r="F83" s="109"/>
      <c r="G83" s="109"/>
      <c r="H83" s="109"/>
      <c r="I83" s="109">
        <v>1</v>
      </c>
      <c r="J83" s="109"/>
      <c r="K83" s="197"/>
      <c r="L83" s="157">
        <f t="shared" si="5"/>
        <v>0</v>
      </c>
      <c r="M83" s="111"/>
    </row>
    <row r="84" spans="1:219" s="104" customFormat="1" ht="28.5" hidden="1" customHeight="1" x14ac:dyDescent="0.2">
      <c r="A84" s="119" t="s">
        <v>303</v>
      </c>
      <c r="B84" s="113" t="s">
        <v>147</v>
      </c>
      <c r="C84" s="123">
        <f>26+7</f>
        <v>33</v>
      </c>
      <c r="D84" s="142"/>
      <c r="E84" s="107"/>
      <c r="F84" s="109"/>
      <c r="G84" s="109"/>
      <c r="H84" s="109"/>
      <c r="I84" s="109">
        <v>1</v>
      </c>
      <c r="J84" s="109"/>
      <c r="K84" s="197"/>
      <c r="L84" s="157">
        <f t="shared" si="5"/>
        <v>0</v>
      </c>
      <c r="M84" s="111"/>
    </row>
    <row r="85" spans="1:219" s="104" customFormat="1" ht="36" hidden="1" customHeight="1" x14ac:dyDescent="0.2">
      <c r="A85" s="119" t="s">
        <v>304</v>
      </c>
      <c r="B85" s="158" t="s">
        <v>148</v>
      </c>
      <c r="C85" s="123">
        <f>37+10</f>
        <v>47</v>
      </c>
      <c r="D85" s="142"/>
      <c r="E85" s="107"/>
      <c r="F85" s="109"/>
      <c r="G85" s="109"/>
      <c r="H85" s="109"/>
      <c r="I85" s="109">
        <v>1</v>
      </c>
      <c r="J85" s="109"/>
      <c r="K85" s="197"/>
      <c r="L85" s="157">
        <f t="shared" si="5"/>
        <v>0</v>
      </c>
      <c r="M85" s="111"/>
    </row>
    <row r="86" spans="1:219" s="103" customFormat="1" ht="31.5" customHeight="1" x14ac:dyDescent="0.2">
      <c r="A86" s="94">
        <v>9</v>
      </c>
      <c r="B86" s="100" t="s">
        <v>4</v>
      </c>
      <c r="C86" s="71">
        <f>C87+C92+C93+C94+C95+C96+C97+C98+C99+C100+C101+C102+C103+C104+C105</f>
        <v>2962</v>
      </c>
      <c r="D86" s="140">
        <v>4</v>
      </c>
      <c r="E86" s="94">
        <v>1</v>
      </c>
      <c r="F86" s="96">
        <v>15</v>
      </c>
      <c r="G86" s="96"/>
      <c r="H86" s="96">
        <v>15</v>
      </c>
      <c r="I86" s="71">
        <f>I87+I92+I93+I94+I95+I96+I97+I98+I99+I100+I101+I102+I103+I104+I105</f>
        <v>33</v>
      </c>
      <c r="J86" s="71">
        <f>J87+J92+J93+J94+J95+J96+J97+J98+J99+J100+J101+J102+J103+J104+J105</f>
        <v>5</v>
      </c>
      <c r="K86" s="197"/>
      <c r="L86" s="155">
        <f t="shared" si="5"/>
        <v>-1</v>
      </c>
      <c r="M86" s="97"/>
      <c r="N86" s="136">
        <f>63+2781+111</f>
        <v>2955</v>
      </c>
      <c r="O86" s="137">
        <f>C86-N86</f>
        <v>7</v>
      </c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</row>
    <row r="87" spans="1:219" s="103" customFormat="1" ht="31.5" hidden="1" customHeight="1" x14ac:dyDescent="0.2">
      <c r="A87" s="94" t="s">
        <v>172</v>
      </c>
      <c r="B87" s="121" t="s">
        <v>125</v>
      </c>
      <c r="C87" s="71">
        <f>C88+C89+C90+C91</f>
        <v>89</v>
      </c>
      <c r="D87" s="140"/>
      <c r="E87" s="94"/>
      <c r="F87" s="96"/>
      <c r="G87" s="96"/>
      <c r="H87" s="96"/>
      <c r="I87" s="96">
        <f>3+1+1</f>
        <v>5</v>
      </c>
      <c r="J87" s="96">
        <v>5</v>
      </c>
      <c r="K87" s="197"/>
      <c r="L87" s="157">
        <f t="shared" si="5"/>
        <v>-5</v>
      </c>
      <c r="M87" s="97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</row>
    <row r="88" spans="1:219" s="124" customFormat="1" ht="31.5" hidden="1" customHeight="1" x14ac:dyDescent="0.2">
      <c r="A88" s="119" t="s">
        <v>19</v>
      </c>
      <c r="B88" s="113" t="s">
        <v>9</v>
      </c>
      <c r="C88" s="123">
        <v>45</v>
      </c>
      <c r="D88" s="142"/>
      <c r="E88" s="107"/>
      <c r="F88" s="109"/>
      <c r="G88" s="109"/>
      <c r="H88" s="109"/>
      <c r="I88" s="109"/>
      <c r="J88" s="109"/>
      <c r="K88" s="197"/>
      <c r="L88" s="157">
        <f t="shared" si="5"/>
        <v>0</v>
      </c>
      <c r="M88" s="111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</row>
    <row r="89" spans="1:219" s="124" customFormat="1" ht="31.5" hidden="1" customHeight="1" x14ac:dyDescent="0.2">
      <c r="A89" s="119" t="s">
        <v>19</v>
      </c>
      <c r="B89" s="113" t="s">
        <v>152</v>
      </c>
      <c r="C89" s="123">
        <v>12</v>
      </c>
      <c r="D89" s="142"/>
      <c r="E89" s="107"/>
      <c r="F89" s="109"/>
      <c r="G89" s="109"/>
      <c r="H89" s="109"/>
      <c r="I89" s="109"/>
      <c r="J89" s="109"/>
      <c r="K89" s="197"/>
      <c r="L89" s="157">
        <f t="shared" si="5"/>
        <v>0</v>
      </c>
      <c r="M89" s="111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</row>
    <row r="90" spans="1:219" s="124" customFormat="1" ht="31.5" hidden="1" customHeight="1" x14ac:dyDescent="0.2">
      <c r="A90" s="119" t="s">
        <v>19</v>
      </c>
      <c r="B90" s="113" t="s">
        <v>153</v>
      </c>
      <c r="C90" s="123">
        <v>13</v>
      </c>
      <c r="D90" s="142"/>
      <c r="E90" s="107"/>
      <c r="F90" s="109"/>
      <c r="G90" s="109"/>
      <c r="H90" s="109"/>
      <c r="I90" s="109"/>
      <c r="J90" s="109"/>
      <c r="K90" s="197"/>
      <c r="L90" s="157">
        <f t="shared" si="5"/>
        <v>0</v>
      </c>
      <c r="M90" s="111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04"/>
      <c r="BZ90" s="104"/>
      <c r="CA90" s="104"/>
      <c r="CB90" s="104"/>
      <c r="CC90" s="104"/>
      <c r="CD90" s="104"/>
      <c r="CE90" s="104"/>
      <c r="CF90" s="104"/>
      <c r="CG90" s="104"/>
      <c r="CH90" s="104"/>
      <c r="CI90" s="104"/>
      <c r="CJ90" s="104"/>
      <c r="CK90" s="104"/>
      <c r="CL90" s="104"/>
      <c r="CM90" s="104"/>
      <c r="CN90" s="104"/>
      <c r="CO90" s="104"/>
      <c r="CP90" s="104"/>
      <c r="CQ90" s="104"/>
      <c r="CR90" s="104"/>
      <c r="CS90" s="104"/>
      <c r="CT90" s="104"/>
      <c r="CU90" s="104"/>
      <c r="CV90" s="104"/>
      <c r="CW90" s="104"/>
      <c r="CX90" s="104"/>
      <c r="CY90" s="104"/>
      <c r="CZ90" s="104"/>
      <c r="DA90" s="104"/>
      <c r="DB90" s="104"/>
      <c r="DC90" s="104"/>
      <c r="DD90" s="104"/>
      <c r="DE90" s="104"/>
      <c r="DF90" s="104"/>
      <c r="DG90" s="104"/>
      <c r="DH90" s="104"/>
      <c r="DI90" s="104"/>
      <c r="DJ90" s="104"/>
      <c r="DK90" s="104"/>
      <c r="DL90" s="104"/>
      <c r="DM90" s="104"/>
      <c r="DN90" s="104"/>
      <c r="DO90" s="104"/>
      <c r="DP90" s="104"/>
      <c r="DQ90" s="104"/>
      <c r="DR90" s="104"/>
      <c r="DS90" s="104"/>
      <c r="DT90" s="104"/>
      <c r="DU90" s="104"/>
      <c r="DV90" s="104"/>
      <c r="DW90" s="104"/>
      <c r="DX90" s="104"/>
      <c r="DY90" s="104"/>
      <c r="DZ90" s="104"/>
      <c r="EA90" s="104"/>
      <c r="EB90" s="104"/>
      <c r="EC90" s="104"/>
      <c r="ED90" s="104"/>
      <c r="EE90" s="104"/>
      <c r="EF90" s="104"/>
      <c r="EG90" s="104"/>
      <c r="EH90" s="104"/>
      <c r="EI90" s="104"/>
      <c r="EJ90" s="104"/>
      <c r="EK90" s="104"/>
      <c r="EL90" s="104"/>
      <c r="EM90" s="104"/>
      <c r="EN90" s="104"/>
      <c r="EO90" s="104"/>
      <c r="EP90" s="104"/>
      <c r="EQ90" s="104"/>
      <c r="ER90" s="104"/>
      <c r="ES90" s="104"/>
      <c r="ET90" s="104"/>
      <c r="EU90" s="104"/>
      <c r="EV90" s="104"/>
      <c r="EW90" s="104"/>
      <c r="EX90" s="104"/>
      <c r="EY90" s="104"/>
      <c r="EZ90" s="104"/>
      <c r="FA90" s="104"/>
      <c r="FB90" s="104"/>
      <c r="FC90" s="104"/>
      <c r="FD90" s="104"/>
      <c r="FE90" s="104"/>
      <c r="FF90" s="104"/>
      <c r="FG90" s="104"/>
      <c r="FH90" s="104"/>
      <c r="FI90" s="104"/>
      <c r="FJ90" s="104"/>
      <c r="FK90" s="104"/>
      <c r="FL90" s="104"/>
      <c r="FM90" s="104"/>
      <c r="FN90" s="104"/>
      <c r="FO90" s="104"/>
      <c r="FP90" s="104"/>
      <c r="FQ90" s="104"/>
      <c r="FR90" s="104"/>
      <c r="FS90" s="104"/>
      <c r="FT90" s="104"/>
      <c r="FU90" s="104"/>
      <c r="FV90" s="104"/>
      <c r="FW90" s="104"/>
      <c r="FX90" s="104"/>
      <c r="FY90" s="104"/>
      <c r="FZ90" s="104"/>
      <c r="GA90" s="104"/>
      <c r="GB90" s="104"/>
      <c r="GC90" s="104"/>
      <c r="GD90" s="104"/>
      <c r="GE90" s="104"/>
      <c r="GF90" s="104"/>
      <c r="GG90" s="104"/>
      <c r="GH90" s="104"/>
      <c r="GI90" s="104"/>
      <c r="GJ90" s="104"/>
      <c r="GK90" s="104"/>
      <c r="GL90" s="104"/>
      <c r="GM90" s="104"/>
      <c r="GN90" s="104"/>
      <c r="GO90" s="104"/>
      <c r="GP90" s="104"/>
      <c r="GQ90" s="104"/>
      <c r="GR90" s="104"/>
      <c r="GS90" s="104"/>
      <c r="GT90" s="104"/>
      <c r="GU90" s="104"/>
      <c r="GV90" s="104"/>
      <c r="GW90" s="104"/>
      <c r="GX90" s="104"/>
      <c r="GY90" s="104"/>
      <c r="GZ90" s="104"/>
      <c r="HA90" s="104"/>
      <c r="HB90" s="104"/>
      <c r="HC90" s="104"/>
      <c r="HD90" s="104"/>
      <c r="HE90" s="104"/>
      <c r="HF90" s="104"/>
      <c r="HG90" s="104"/>
      <c r="HH90" s="104"/>
      <c r="HI90" s="104"/>
      <c r="HJ90" s="104"/>
      <c r="HK90" s="104"/>
    </row>
    <row r="91" spans="1:219" s="124" customFormat="1" ht="31.5" hidden="1" customHeight="1" x14ac:dyDescent="0.2">
      <c r="A91" s="119" t="s">
        <v>19</v>
      </c>
      <c r="B91" s="113" t="s">
        <v>159</v>
      </c>
      <c r="C91" s="123">
        <v>19</v>
      </c>
      <c r="D91" s="142"/>
      <c r="E91" s="107"/>
      <c r="F91" s="109"/>
      <c r="G91" s="109"/>
      <c r="H91" s="109"/>
      <c r="I91" s="109"/>
      <c r="J91" s="109"/>
      <c r="K91" s="197"/>
      <c r="L91" s="157">
        <f t="shared" si="5"/>
        <v>0</v>
      </c>
      <c r="M91" s="111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  <c r="DF91" s="104"/>
      <c r="DG91" s="104"/>
      <c r="DH91" s="104"/>
      <c r="DI91" s="104"/>
      <c r="DJ91" s="104"/>
      <c r="DK91" s="104"/>
      <c r="DL91" s="104"/>
      <c r="DM91" s="104"/>
      <c r="DN91" s="104"/>
      <c r="DO91" s="104"/>
      <c r="DP91" s="104"/>
      <c r="DQ91" s="104"/>
      <c r="DR91" s="104"/>
      <c r="DS91" s="104"/>
      <c r="DT91" s="104"/>
      <c r="DU91" s="104"/>
      <c r="DV91" s="104"/>
      <c r="DW91" s="104"/>
      <c r="DX91" s="104"/>
      <c r="DY91" s="104"/>
      <c r="DZ91" s="104"/>
      <c r="EA91" s="104"/>
      <c r="EB91" s="104"/>
      <c r="EC91" s="104"/>
      <c r="ED91" s="104"/>
      <c r="EE91" s="104"/>
      <c r="EF91" s="104"/>
      <c r="EG91" s="104"/>
      <c r="EH91" s="104"/>
      <c r="EI91" s="104"/>
      <c r="EJ91" s="104"/>
      <c r="EK91" s="104"/>
      <c r="EL91" s="104"/>
      <c r="EM91" s="104"/>
      <c r="EN91" s="104"/>
      <c r="EO91" s="104"/>
      <c r="EP91" s="104"/>
      <c r="EQ91" s="104"/>
      <c r="ER91" s="104"/>
      <c r="ES91" s="104"/>
      <c r="ET91" s="104"/>
      <c r="EU91" s="104"/>
      <c r="EV91" s="104"/>
      <c r="EW91" s="104"/>
      <c r="EX91" s="104"/>
      <c r="EY91" s="104"/>
      <c r="EZ91" s="104"/>
      <c r="FA91" s="104"/>
      <c r="FB91" s="104"/>
      <c r="FC91" s="104"/>
      <c r="FD91" s="104"/>
      <c r="FE91" s="104"/>
      <c r="FF91" s="104"/>
      <c r="FG91" s="104"/>
      <c r="FH91" s="104"/>
      <c r="FI91" s="104"/>
      <c r="FJ91" s="104"/>
      <c r="FK91" s="104"/>
      <c r="FL91" s="104"/>
      <c r="FM91" s="104"/>
      <c r="FN91" s="104"/>
      <c r="FO91" s="104"/>
      <c r="FP91" s="104"/>
      <c r="FQ91" s="104"/>
      <c r="FR91" s="104"/>
      <c r="FS91" s="104"/>
      <c r="FT91" s="104"/>
      <c r="FU91" s="104"/>
      <c r="FV91" s="104"/>
      <c r="FW91" s="104"/>
      <c r="FX91" s="104"/>
      <c r="FY91" s="104"/>
      <c r="FZ91" s="104"/>
      <c r="GA91" s="104"/>
      <c r="GB91" s="104"/>
      <c r="GC91" s="104"/>
      <c r="GD91" s="104"/>
      <c r="GE91" s="104"/>
      <c r="GF91" s="104"/>
      <c r="GG91" s="104"/>
      <c r="GH91" s="104"/>
      <c r="GI91" s="104"/>
      <c r="GJ91" s="104"/>
      <c r="GK91" s="104"/>
      <c r="GL91" s="104"/>
      <c r="GM91" s="104"/>
      <c r="GN91" s="104"/>
      <c r="GO91" s="104"/>
      <c r="GP91" s="104"/>
      <c r="GQ91" s="104"/>
      <c r="GR91" s="104"/>
      <c r="GS91" s="104"/>
      <c r="GT91" s="104"/>
      <c r="GU91" s="104"/>
      <c r="GV91" s="104"/>
      <c r="GW91" s="104"/>
      <c r="GX91" s="104"/>
      <c r="GY91" s="104"/>
      <c r="GZ91" s="104"/>
      <c r="HA91" s="104"/>
      <c r="HB91" s="104"/>
      <c r="HC91" s="104"/>
      <c r="HD91" s="104"/>
      <c r="HE91" s="104"/>
      <c r="HF91" s="104"/>
      <c r="HG91" s="104"/>
      <c r="HH91" s="104"/>
      <c r="HI91" s="104"/>
      <c r="HJ91" s="104"/>
      <c r="HK91" s="104"/>
    </row>
    <row r="92" spans="1:219" s="124" customFormat="1" ht="31.5" hidden="1" customHeight="1" x14ac:dyDescent="0.2">
      <c r="A92" s="119" t="s">
        <v>173</v>
      </c>
      <c r="B92" s="113" t="s">
        <v>154</v>
      </c>
      <c r="C92" s="123">
        <v>565</v>
      </c>
      <c r="D92" s="142"/>
      <c r="E92" s="107"/>
      <c r="F92" s="109"/>
      <c r="G92" s="109"/>
      <c r="H92" s="109"/>
      <c r="I92" s="109">
        <v>4</v>
      </c>
      <c r="J92" s="109"/>
      <c r="K92" s="197"/>
      <c r="L92" s="157">
        <f t="shared" si="5"/>
        <v>0</v>
      </c>
      <c r="M92" s="111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</row>
    <row r="93" spans="1:219" s="124" customFormat="1" ht="31.5" hidden="1" customHeight="1" x14ac:dyDescent="0.2">
      <c r="A93" s="119" t="s">
        <v>174</v>
      </c>
      <c r="B93" s="113" t="s">
        <v>155</v>
      </c>
      <c r="C93" s="123">
        <v>78</v>
      </c>
      <c r="D93" s="142"/>
      <c r="E93" s="107"/>
      <c r="F93" s="109"/>
      <c r="G93" s="109"/>
      <c r="H93" s="109"/>
      <c r="I93" s="109">
        <v>1</v>
      </c>
      <c r="J93" s="109"/>
      <c r="K93" s="197"/>
      <c r="L93" s="157">
        <f t="shared" si="5"/>
        <v>0</v>
      </c>
      <c r="M93" s="111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4"/>
      <c r="BR93" s="104"/>
      <c r="BS93" s="104"/>
      <c r="BT93" s="104"/>
      <c r="BU93" s="104"/>
      <c r="BV93" s="104"/>
      <c r="BW93" s="104"/>
      <c r="BX93" s="104"/>
      <c r="BY93" s="104"/>
      <c r="BZ93" s="104"/>
      <c r="CA93" s="104"/>
      <c r="CB93" s="104"/>
      <c r="CC93" s="104"/>
      <c r="CD93" s="104"/>
      <c r="CE93" s="104"/>
      <c r="CF93" s="104"/>
      <c r="CG93" s="104"/>
      <c r="CH93" s="104"/>
      <c r="CI93" s="104"/>
      <c r="CJ93" s="104"/>
      <c r="CK93" s="104"/>
      <c r="CL93" s="104"/>
      <c r="CM93" s="104"/>
      <c r="CN93" s="104"/>
      <c r="CO93" s="104"/>
      <c r="CP93" s="104"/>
      <c r="CQ93" s="104"/>
      <c r="CR93" s="104"/>
      <c r="CS93" s="104"/>
      <c r="CT93" s="104"/>
      <c r="CU93" s="104"/>
      <c r="CV93" s="104"/>
      <c r="CW93" s="104"/>
      <c r="CX93" s="104"/>
      <c r="CY93" s="104"/>
      <c r="CZ93" s="104"/>
      <c r="DA93" s="104"/>
      <c r="DB93" s="104"/>
      <c r="DC93" s="104"/>
      <c r="DD93" s="104"/>
      <c r="DE93" s="104"/>
      <c r="DF93" s="104"/>
      <c r="DG93" s="104"/>
      <c r="DH93" s="104"/>
      <c r="DI93" s="104"/>
      <c r="DJ93" s="104"/>
      <c r="DK93" s="104"/>
      <c r="DL93" s="104"/>
      <c r="DM93" s="104"/>
      <c r="DN93" s="104"/>
      <c r="DO93" s="104"/>
      <c r="DP93" s="104"/>
      <c r="DQ93" s="104"/>
      <c r="DR93" s="104"/>
      <c r="DS93" s="104"/>
      <c r="DT93" s="104"/>
      <c r="DU93" s="104"/>
      <c r="DV93" s="104"/>
      <c r="DW93" s="104"/>
      <c r="DX93" s="104"/>
      <c r="DY93" s="104"/>
      <c r="DZ93" s="104"/>
      <c r="EA93" s="104"/>
      <c r="EB93" s="104"/>
      <c r="EC93" s="104"/>
      <c r="ED93" s="104"/>
      <c r="EE93" s="104"/>
      <c r="EF93" s="104"/>
      <c r="EG93" s="104"/>
      <c r="EH93" s="104"/>
      <c r="EI93" s="104"/>
      <c r="EJ93" s="104"/>
      <c r="EK93" s="104"/>
      <c r="EL93" s="104"/>
      <c r="EM93" s="104"/>
      <c r="EN93" s="104"/>
      <c r="EO93" s="104"/>
      <c r="EP93" s="104"/>
      <c r="EQ93" s="104"/>
      <c r="ER93" s="104"/>
      <c r="ES93" s="104"/>
      <c r="ET93" s="104"/>
      <c r="EU93" s="104"/>
      <c r="EV93" s="104"/>
      <c r="EW93" s="104"/>
      <c r="EX93" s="104"/>
      <c r="EY93" s="104"/>
      <c r="EZ93" s="104"/>
      <c r="FA93" s="104"/>
      <c r="FB93" s="104"/>
      <c r="FC93" s="104"/>
      <c r="FD93" s="104"/>
      <c r="FE93" s="104"/>
      <c r="FF93" s="104"/>
      <c r="FG93" s="104"/>
      <c r="FH93" s="104"/>
      <c r="FI93" s="104"/>
      <c r="FJ93" s="104"/>
      <c r="FK93" s="104"/>
      <c r="FL93" s="104"/>
      <c r="FM93" s="104"/>
      <c r="FN93" s="104"/>
      <c r="FO93" s="104"/>
      <c r="FP93" s="104"/>
      <c r="FQ93" s="104"/>
      <c r="FR93" s="104"/>
      <c r="FS93" s="104"/>
      <c r="FT93" s="104"/>
      <c r="FU93" s="104"/>
      <c r="FV93" s="104"/>
      <c r="FW93" s="104"/>
      <c r="FX93" s="104"/>
      <c r="FY93" s="104"/>
      <c r="FZ93" s="104"/>
      <c r="GA93" s="104"/>
      <c r="GB93" s="104"/>
      <c r="GC93" s="104"/>
      <c r="GD93" s="104"/>
      <c r="GE93" s="104"/>
      <c r="GF93" s="104"/>
      <c r="GG93" s="104"/>
      <c r="GH93" s="104"/>
      <c r="GI93" s="104"/>
      <c r="GJ93" s="104"/>
      <c r="GK93" s="104"/>
      <c r="GL93" s="104"/>
      <c r="GM93" s="104"/>
      <c r="GN93" s="104"/>
      <c r="GO93" s="104"/>
      <c r="GP93" s="104"/>
      <c r="GQ93" s="104"/>
      <c r="GR93" s="104"/>
      <c r="GS93" s="104"/>
      <c r="GT93" s="104"/>
      <c r="GU93" s="104"/>
      <c r="GV93" s="104"/>
      <c r="GW93" s="104"/>
      <c r="GX93" s="104"/>
      <c r="GY93" s="104"/>
      <c r="GZ93" s="104"/>
      <c r="HA93" s="104"/>
      <c r="HB93" s="104"/>
      <c r="HC93" s="104"/>
      <c r="HD93" s="104"/>
      <c r="HE93" s="104"/>
      <c r="HF93" s="104"/>
      <c r="HG93" s="104"/>
      <c r="HH93" s="104"/>
      <c r="HI93" s="104"/>
      <c r="HJ93" s="104"/>
      <c r="HK93" s="104"/>
    </row>
    <row r="94" spans="1:219" s="124" customFormat="1" ht="31.5" hidden="1" customHeight="1" x14ac:dyDescent="0.2">
      <c r="A94" s="119" t="s">
        <v>175</v>
      </c>
      <c r="B94" s="113" t="s">
        <v>156</v>
      </c>
      <c r="C94" s="123">
        <v>80</v>
      </c>
      <c r="D94" s="142"/>
      <c r="E94" s="107"/>
      <c r="F94" s="109"/>
      <c r="G94" s="109"/>
      <c r="H94" s="109"/>
      <c r="I94" s="109">
        <v>1</v>
      </c>
      <c r="J94" s="109"/>
      <c r="K94" s="197"/>
      <c r="L94" s="157">
        <f t="shared" si="5"/>
        <v>0</v>
      </c>
      <c r="M94" s="111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4"/>
      <c r="BT94" s="104"/>
      <c r="BU94" s="104"/>
      <c r="BV94" s="104"/>
      <c r="BW94" s="104"/>
      <c r="BX94" s="104"/>
      <c r="BY94" s="104"/>
      <c r="BZ94" s="104"/>
      <c r="CA94" s="104"/>
      <c r="CB94" s="104"/>
      <c r="CC94" s="104"/>
      <c r="CD94" s="104"/>
      <c r="CE94" s="104"/>
      <c r="CF94" s="104"/>
      <c r="CG94" s="104"/>
      <c r="CH94" s="104"/>
      <c r="CI94" s="104"/>
      <c r="CJ94" s="104"/>
      <c r="CK94" s="104"/>
      <c r="CL94" s="104"/>
      <c r="CM94" s="104"/>
      <c r="CN94" s="104"/>
      <c r="CO94" s="104"/>
      <c r="CP94" s="104"/>
      <c r="CQ94" s="104"/>
      <c r="CR94" s="104"/>
      <c r="CS94" s="104"/>
      <c r="CT94" s="104"/>
      <c r="CU94" s="104"/>
      <c r="CV94" s="104"/>
      <c r="CW94" s="104"/>
      <c r="CX94" s="104"/>
      <c r="CY94" s="104"/>
      <c r="CZ94" s="104"/>
      <c r="DA94" s="104"/>
      <c r="DB94" s="104"/>
      <c r="DC94" s="104"/>
      <c r="DD94" s="104"/>
      <c r="DE94" s="104"/>
      <c r="DF94" s="104"/>
      <c r="DG94" s="104"/>
      <c r="DH94" s="104"/>
      <c r="DI94" s="104"/>
      <c r="DJ94" s="104"/>
      <c r="DK94" s="104"/>
      <c r="DL94" s="104"/>
      <c r="DM94" s="104"/>
      <c r="DN94" s="104"/>
      <c r="DO94" s="104"/>
      <c r="DP94" s="104"/>
      <c r="DQ94" s="104"/>
      <c r="DR94" s="104"/>
      <c r="DS94" s="104"/>
      <c r="DT94" s="104"/>
      <c r="DU94" s="104"/>
      <c r="DV94" s="104"/>
      <c r="DW94" s="104"/>
      <c r="DX94" s="104"/>
      <c r="DY94" s="104"/>
      <c r="DZ94" s="104"/>
      <c r="EA94" s="104"/>
      <c r="EB94" s="104"/>
      <c r="EC94" s="104"/>
      <c r="ED94" s="104"/>
      <c r="EE94" s="104"/>
      <c r="EF94" s="104"/>
      <c r="EG94" s="104"/>
      <c r="EH94" s="104"/>
      <c r="EI94" s="104"/>
      <c r="EJ94" s="104"/>
      <c r="EK94" s="104"/>
      <c r="EL94" s="104"/>
      <c r="EM94" s="104"/>
      <c r="EN94" s="104"/>
      <c r="EO94" s="104"/>
      <c r="EP94" s="104"/>
      <c r="EQ94" s="104"/>
      <c r="ER94" s="104"/>
      <c r="ES94" s="104"/>
      <c r="ET94" s="104"/>
      <c r="EU94" s="104"/>
      <c r="EV94" s="104"/>
      <c r="EW94" s="104"/>
      <c r="EX94" s="104"/>
      <c r="EY94" s="104"/>
      <c r="EZ94" s="104"/>
      <c r="FA94" s="104"/>
      <c r="FB94" s="104"/>
      <c r="FC94" s="104"/>
      <c r="FD94" s="104"/>
      <c r="FE94" s="104"/>
      <c r="FF94" s="104"/>
      <c r="FG94" s="104"/>
      <c r="FH94" s="104"/>
      <c r="FI94" s="104"/>
      <c r="FJ94" s="104"/>
      <c r="FK94" s="104"/>
      <c r="FL94" s="104"/>
      <c r="FM94" s="104"/>
      <c r="FN94" s="104"/>
      <c r="FO94" s="104"/>
      <c r="FP94" s="104"/>
      <c r="FQ94" s="104"/>
      <c r="FR94" s="104"/>
      <c r="FS94" s="104"/>
      <c r="FT94" s="104"/>
      <c r="FU94" s="104"/>
      <c r="FV94" s="104"/>
      <c r="FW94" s="104"/>
      <c r="FX94" s="104"/>
      <c r="FY94" s="104"/>
      <c r="FZ94" s="104"/>
      <c r="GA94" s="104"/>
      <c r="GB94" s="104"/>
      <c r="GC94" s="104"/>
      <c r="GD94" s="104"/>
      <c r="GE94" s="104"/>
      <c r="GF94" s="104"/>
      <c r="GG94" s="104"/>
      <c r="GH94" s="104"/>
      <c r="GI94" s="104"/>
      <c r="GJ94" s="104"/>
      <c r="GK94" s="104"/>
      <c r="GL94" s="104"/>
      <c r="GM94" s="104"/>
      <c r="GN94" s="104"/>
      <c r="GO94" s="104"/>
      <c r="GP94" s="104"/>
      <c r="GQ94" s="104"/>
      <c r="GR94" s="104"/>
      <c r="GS94" s="104"/>
      <c r="GT94" s="104"/>
      <c r="GU94" s="104"/>
      <c r="GV94" s="104"/>
      <c r="GW94" s="104"/>
      <c r="GX94" s="104"/>
      <c r="GY94" s="104"/>
      <c r="GZ94" s="104"/>
      <c r="HA94" s="104"/>
      <c r="HB94" s="104"/>
      <c r="HC94" s="104"/>
      <c r="HD94" s="104"/>
      <c r="HE94" s="104"/>
      <c r="HF94" s="104"/>
      <c r="HG94" s="104"/>
      <c r="HH94" s="104"/>
      <c r="HI94" s="104"/>
      <c r="HJ94" s="104"/>
      <c r="HK94" s="104"/>
    </row>
    <row r="95" spans="1:219" s="124" customFormat="1" ht="31.5" hidden="1" customHeight="1" x14ac:dyDescent="0.2">
      <c r="A95" s="119" t="s">
        <v>176</v>
      </c>
      <c r="B95" s="113" t="s">
        <v>157</v>
      </c>
      <c r="C95" s="123">
        <v>201</v>
      </c>
      <c r="D95" s="142"/>
      <c r="E95" s="107"/>
      <c r="F95" s="109"/>
      <c r="G95" s="109"/>
      <c r="H95" s="109"/>
      <c r="I95" s="109">
        <v>2</v>
      </c>
      <c r="J95" s="109"/>
      <c r="K95" s="197"/>
      <c r="L95" s="157">
        <f t="shared" si="5"/>
        <v>0</v>
      </c>
      <c r="M95" s="111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04"/>
      <c r="BZ95" s="104"/>
      <c r="CA95" s="104"/>
      <c r="CB95" s="104"/>
      <c r="CC95" s="104"/>
      <c r="CD95" s="104"/>
      <c r="CE95" s="104"/>
      <c r="CF95" s="104"/>
      <c r="CG95" s="104"/>
      <c r="CH95" s="104"/>
      <c r="CI95" s="104"/>
      <c r="CJ95" s="104"/>
      <c r="CK95" s="104"/>
      <c r="CL95" s="104"/>
      <c r="CM95" s="104"/>
      <c r="CN95" s="104"/>
      <c r="CO95" s="104"/>
      <c r="CP95" s="104"/>
      <c r="CQ95" s="104"/>
      <c r="CR95" s="104"/>
      <c r="CS95" s="104"/>
      <c r="CT95" s="104"/>
      <c r="CU95" s="104"/>
      <c r="CV95" s="104"/>
      <c r="CW95" s="104"/>
      <c r="CX95" s="104"/>
      <c r="CY95" s="104"/>
      <c r="CZ95" s="104"/>
      <c r="DA95" s="104"/>
      <c r="DB95" s="104"/>
      <c r="DC95" s="104"/>
      <c r="DD95" s="104"/>
      <c r="DE95" s="104"/>
      <c r="DF95" s="104"/>
      <c r="DG95" s="104"/>
      <c r="DH95" s="104"/>
      <c r="DI95" s="104"/>
      <c r="DJ95" s="104"/>
      <c r="DK95" s="104"/>
      <c r="DL95" s="104"/>
      <c r="DM95" s="104"/>
      <c r="DN95" s="104"/>
      <c r="DO95" s="104"/>
      <c r="DP95" s="104"/>
      <c r="DQ95" s="104"/>
      <c r="DR95" s="104"/>
      <c r="DS95" s="104"/>
      <c r="DT95" s="104"/>
      <c r="DU95" s="104"/>
      <c r="DV95" s="104"/>
      <c r="DW95" s="104"/>
      <c r="DX95" s="104"/>
      <c r="DY95" s="104"/>
      <c r="DZ95" s="104"/>
      <c r="EA95" s="104"/>
      <c r="EB95" s="104"/>
      <c r="EC95" s="104"/>
      <c r="ED95" s="104"/>
      <c r="EE95" s="104"/>
      <c r="EF95" s="104"/>
      <c r="EG95" s="104"/>
      <c r="EH95" s="104"/>
      <c r="EI95" s="104"/>
      <c r="EJ95" s="104"/>
      <c r="EK95" s="104"/>
      <c r="EL95" s="104"/>
      <c r="EM95" s="104"/>
      <c r="EN95" s="104"/>
      <c r="EO95" s="104"/>
      <c r="EP95" s="104"/>
      <c r="EQ95" s="104"/>
      <c r="ER95" s="104"/>
      <c r="ES95" s="104"/>
      <c r="ET95" s="104"/>
      <c r="EU95" s="104"/>
      <c r="EV95" s="104"/>
      <c r="EW95" s="104"/>
      <c r="EX95" s="104"/>
      <c r="EY95" s="104"/>
      <c r="EZ95" s="104"/>
      <c r="FA95" s="104"/>
      <c r="FB95" s="104"/>
      <c r="FC95" s="104"/>
      <c r="FD95" s="104"/>
      <c r="FE95" s="104"/>
      <c r="FF95" s="104"/>
      <c r="FG95" s="104"/>
      <c r="FH95" s="104"/>
      <c r="FI95" s="104"/>
      <c r="FJ95" s="104"/>
      <c r="FK95" s="104"/>
      <c r="FL95" s="104"/>
      <c r="FM95" s="104"/>
      <c r="FN95" s="104"/>
      <c r="FO95" s="104"/>
      <c r="FP95" s="104"/>
      <c r="FQ95" s="104"/>
      <c r="FR95" s="104"/>
      <c r="FS95" s="104"/>
      <c r="FT95" s="104"/>
      <c r="FU95" s="104"/>
      <c r="FV95" s="104"/>
      <c r="FW95" s="104"/>
      <c r="FX95" s="104"/>
      <c r="FY95" s="104"/>
      <c r="FZ95" s="104"/>
      <c r="GA95" s="104"/>
      <c r="GB95" s="104"/>
      <c r="GC95" s="104"/>
      <c r="GD95" s="104"/>
      <c r="GE95" s="104"/>
      <c r="GF95" s="104"/>
      <c r="GG95" s="104"/>
      <c r="GH95" s="104"/>
      <c r="GI95" s="104"/>
      <c r="GJ95" s="104"/>
      <c r="GK95" s="104"/>
      <c r="GL95" s="104"/>
      <c r="GM95" s="104"/>
      <c r="GN95" s="104"/>
      <c r="GO95" s="104"/>
      <c r="GP95" s="104"/>
      <c r="GQ95" s="104"/>
      <c r="GR95" s="104"/>
      <c r="GS95" s="104"/>
      <c r="GT95" s="104"/>
      <c r="GU95" s="104"/>
      <c r="GV95" s="104"/>
      <c r="GW95" s="104"/>
      <c r="GX95" s="104"/>
      <c r="GY95" s="104"/>
      <c r="GZ95" s="104"/>
      <c r="HA95" s="104"/>
      <c r="HB95" s="104"/>
      <c r="HC95" s="104"/>
      <c r="HD95" s="104"/>
      <c r="HE95" s="104"/>
      <c r="HF95" s="104"/>
      <c r="HG95" s="104"/>
      <c r="HH95" s="104"/>
      <c r="HI95" s="104"/>
      <c r="HJ95" s="104"/>
      <c r="HK95" s="104"/>
    </row>
    <row r="96" spans="1:219" s="124" customFormat="1" ht="31.5" hidden="1" customHeight="1" x14ac:dyDescent="0.2">
      <c r="A96" s="119" t="s">
        <v>177</v>
      </c>
      <c r="B96" s="158" t="s">
        <v>158</v>
      </c>
      <c r="C96" s="123">
        <v>31</v>
      </c>
      <c r="D96" s="142"/>
      <c r="E96" s="107"/>
      <c r="F96" s="109"/>
      <c r="G96" s="109"/>
      <c r="H96" s="109"/>
      <c r="I96" s="109">
        <v>1</v>
      </c>
      <c r="J96" s="109"/>
      <c r="K96" s="197"/>
      <c r="L96" s="157">
        <f t="shared" si="5"/>
        <v>0</v>
      </c>
      <c r="M96" s="111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  <c r="BU96" s="104"/>
      <c r="BV96" s="104"/>
      <c r="BW96" s="104"/>
      <c r="BX96" s="104"/>
      <c r="BY96" s="104"/>
      <c r="BZ96" s="104"/>
      <c r="CA96" s="104"/>
      <c r="CB96" s="104"/>
      <c r="CC96" s="104"/>
      <c r="CD96" s="104"/>
      <c r="CE96" s="104"/>
      <c r="CF96" s="104"/>
      <c r="CG96" s="104"/>
      <c r="CH96" s="104"/>
      <c r="CI96" s="104"/>
      <c r="CJ96" s="104"/>
      <c r="CK96" s="104"/>
      <c r="CL96" s="104"/>
      <c r="CM96" s="104"/>
      <c r="CN96" s="104"/>
      <c r="CO96" s="104"/>
      <c r="CP96" s="104"/>
      <c r="CQ96" s="104"/>
      <c r="CR96" s="104"/>
      <c r="CS96" s="104"/>
      <c r="CT96" s="104"/>
      <c r="CU96" s="104"/>
      <c r="CV96" s="104"/>
      <c r="CW96" s="104"/>
      <c r="CX96" s="104"/>
      <c r="CY96" s="104"/>
      <c r="CZ96" s="104"/>
      <c r="DA96" s="104"/>
      <c r="DB96" s="104"/>
      <c r="DC96" s="104"/>
      <c r="DD96" s="104"/>
      <c r="DE96" s="104"/>
      <c r="DF96" s="104"/>
      <c r="DG96" s="104"/>
      <c r="DH96" s="104"/>
      <c r="DI96" s="104"/>
      <c r="DJ96" s="104"/>
      <c r="DK96" s="104"/>
      <c r="DL96" s="104"/>
      <c r="DM96" s="104"/>
      <c r="DN96" s="104"/>
      <c r="DO96" s="104"/>
      <c r="DP96" s="104"/>
      <c r="DQ96" s="104"/>
      <c r="DR96" s="104"/>
      <c r="DS96" s="104"/>
      <c r="DT96" s="104"/>
      <c r="DU96" s="104"/>
      <c r="DV96" s="104"/>
      <c r="DW96" s="104"/>
      <c r="DX96" s="104"/>
      <c r="DY96" s="104"/>
      <c r="DZ96" s="104"/>
      <c r="EA96" s="104"/>
      <c r="EB96" s="104"/>
      <c r="EC96" s="104"/>
      <c r="ED96" s="104"/>
      <c r="EE96" s="104"/>
      <c r="EF96" s="104"/>
      <c r="EG96" s="104"/>
      <c r="EH96" s="104"/>
      <c r="EI96" s="104"/>
      <c r="EJ96" s="104"/>
      <c r="EK96" s="104"/>
      <c r="EL96" s="104"/>
      <c r="EM96" s="104"/>
      <c r="EN96" s="104"/>
      <c r="EO96" s="104"/>
      <c r="EP96" s="104"/>
      <c r="EQ96" s="104"/>
      <c r="ER96" s="104"/>
      <c r="ES96" s="104"/>
      <c r="ET96" s="104"/>
      <c r="EU96" s="104"/>
      <c r="EV96" s="104"/>
      <c r="EW96" s="104"/>
      <c r="EX96" s="104"/>
      <c r="EY96" s="104"/>
      <c r="EZ96" s="104"/>
      <c r="FA96" s="104"/>
      <c r="FB96" s="104"/>
      <c r="FC96" s="104"/>
      <c r="FD96" s="104"/>
      <c r="FE96" s="104"/>
      <c r="FF96" s="104"/>
      <c r="FG96" s="104"/>
      <c r="FH96" s="104"/>
      <c r="FI96" s="104"/>
      <c r="FJ96" s="104"/>
      <c r="FK96" s="104"/>
      <c r="FL96" s="104"/>
      <c r="FM96" s="104"/>
      <c r="FN96" s="104"/>
      <c r="FO96" s="104"/>
      <c r="FP96" s="104"/>
      <c r="FQ96" s="104"/>
      <c r="FR96" s="104"/>
      <c r="FS96" s="104"/>
      <c r="FT96" s="104"/>
      <c r="FU96" s="104"/>
      <c r="FV96" s="104"/>
      <c r="FW96" s="104"/>
      <c r="FX96" s="104"/>
      <c r="FY96" s="104"/>
      <c r="FZ96" s="104"/>
      <c r="GA96" s="104"/>
      <c r="GB96" s="104"/>
      <c r="GC96" s="104"/>
      <c r="GD96" s="104"/>
      <c r="GE96" s="104"/>
      <c r="GF96" s="104"/>
      <c r="GG96" s="104"/>
      <c r="GH96" s="104"/>
      <c r="GI96" s="104"/>
      <c r="GJ96" s="104"/>
      <c r="GK96" s="104"/>
      <c r="GL96" s="104"/>
      <c r="GM96" s="104"/>
      <c r="GN96" s="104"/>
      <c r="GO96" s="104"/>
      <c r="GP96" s="104"/>
      <c r="GQ96" s="104"/>
      <c r="GR96" s="104"/>
      <c r="GS96" s="104"/>
      <c r="GT96" s="104"/>
      <c r="GU96" s="104"/>
      <c r="GV96" s="104"/>
      <c r="GW96" s="104"/>
      <c r="GX96" s="104"/>
      <c r="GY96" s="104"/>
      <c r="GZ96" s="104"/>
      <c r="HA96" s="104"/>
      <c r="HB96" s="104"/>
      <c r="HC96" s="104"/>
      <c r="HD96" s="104"/>
      <c r="HE96" s="104"/>
      <c r="HF96" s="104"/>
      <c r="HG96" s="104"/>
      <c r="HH96" s="104"/>
      <c r="HI96" s="104"/>
      <c r="HJ96" s="104"/>
      <c r="HK96" s="104"/>
    </row>
    <row r="97" spans="1:219" s="124" customFormat="1" ht="31.5" hidden="1" customHeight="1" x14ac:dyDescent="0.2">
      <c r="A97" s="119" t="s">
        <v>178</v>
      </c>
      <c r="B97" s="113" t="s">
        <v>160</v>
      </c>
      <c r="C97" s="123">
        <v>22</v>
      </c>
      <c r="D97" s="142"/>
      <c r="E97" s="107"/>
      <c r="F97" s="109"/>
      <c r="G97" s="109"/>
      <c r="H97" s="109"/>
      <c r="I97" s="109">
        <v>1</v>
      </c>
      <c r="J97" s="109"/>
      <c r="K97" s="197"/>
      <c r="L97" s="157">
        <f t="shared" si="5"/>
        <v>0</v>
      </c>
      <c r="M97" s="111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</row>
    <row r="98" spans="1:219" s="124" customFormat="1" ht="31.5" hidden="1" customHeight="1" x14ac:dyDescent="0.2">
      <c r="A98" s="119" t="s">
        <v>179</v>
      </c>
      <c r="B98" s="113" t="s">
        <v>231</v>
      </c>
      <c r="C98" s="123">
        <v>309</v>
      </c>
      <c r="D98" s="142"/>
      <c r="E98" s="107"/>
      <c r="F98" s="109"/>
      <c r="G98" s="109"/>
      <c r="H98" s="109"/>
      <c r="I98" s="109">
        <v>3</v>
      </c>
      <c r="J98" s="109"/>
      <c r="K98" s="197"/>
      <c r="L98" s="157">
        <f t="shared" si="5"/>
        <v>0</v>
      </c>
      <c r="M98" s="111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  <c r="CW98" s="104"/>
      <c r="CX98" s="104"/>
      <c r="CY98" s="104"/>
      <c r="CZ98" s="104"/>
      <c r="DA98" s="104"/>
      <c r="DB98" s="104"/>
      <c r="DC98" s="104"/>
      <c r="DD98" s="104"/>
      <c r="DE98" s="104"/>
      <c r="DF98" s="104"/>
      <c r="DG98" s="104"/>
      <c r="DH98" s="104"/>
      <c r="DI98" s="104"/>
      <c r="DJ98" s="104"/>
      <c r="DK98" s="104"/>
      <c r="DL98" s="104"/>
      <c r="DM98" s="104"/>
      <c r="DN98" s="104"/>
      <c r="DO98" s="104"/>
      <c r="DP98" s="104"/>
      <c r="DQ98" s="104"/>
      <c r="DR98" s="104"/>
      <c r="DS98" s="104"/>
      <c r="DT98" s="104"/>
      <c r="DU98" s="104"/>
      <c r="DV98" s="104"/>
      <c r="DW98" s="104"/>
      <c r="DX98" s="104"/>
      <c r="DY98" s="104"/>
      <c r="DZ98" s="104"/>
      <c r="EA98" s="104"/>
      <c r="EB98" s="104"/>
      <c r="EC98" s="104"/>
      <c r="ED98" s="104"/>
      <c r="EE98" s="104"/>
      <c r="EF98" s="104"/>
      <c r="EG98" s="104"/>
      <c r="EH98" s="104"/>
      <c r="EI98" s="104"/>
      <c r="EJ98" s="104"/>
      <c r="EK98" s="104"/>
      <c r="EL98" s="104"/>
      <c r="EM98" s="104"/>
      <c r="EN98" s="104"/>
      <c r="EO98" s="104"/>
      <c r="EP98" s="104"/>
      <c r="EQ98" s="104"/>
      <c r="ER98" s="104"/>
      <c r="ES98" s="104"/>
      <c r="ET98" s="104"/>
      <c r="EU98" s="104"/>
      <c r="EV98" s="104"/>
      <c r="EW98" s="104"/>
      <c r="EX98" s="104"/>
      <c r="EY98" s="104"/>
      <c r="EZ98" s="104"/>
      <c r="FA98" s="104"/>
      <c r="FB98" s="104"/>
      <c r="FC98" s="104"/>
      <c r="FD98" s="104"/>
      <c r="FE98" s="104"/>
      <c r="FF98" s="104"/>
      <c r="FG98" s="104"/>
      <c r="FH98" s="104"/>
      <c r="FI98" s="104"/>
      <c r="FJ98" s="104"/>
      <c r="FK98" s="104"/>
      <c r="FL98" s="104"/>
      <c r="FM98" s="104"/>
      <c r="FN98" s="104"/>
      <c r="FO98" s="104"/>
      <c r="FP98" s="104"/>
      <c r="FQ98" s="104"/>
      <c r="FR98" s="104"/>
      <c r="FS98" s="104"/>
      <c r="FT98" s="104"/>
      <c r="FU98" s="104"/>
      <c r="FV98" s="104"/>
      <c r="FW98" s="104"/>
      <c r="FX98" s="104"/>
      <c r="FY98" s="104"/>
      <c r="FZ98" s="104"/>
      <c r="GA98" s="104"/>
      <c r="GB98" s="104"/>
      <c r="GC98" s="104"/>
      <c r="GD98" s="104"/>
      <c r="GE98" s="104"/>
      <c r="GF98" s="104"/>
      <c r="GG98" s="104"/>
      <c r="GH98" s="104"/>
      <c r="GI98" s="104"/>
      <c r="GJ98" s="104"/>
      <c r="GK98" s="104"/>
      <c r="GL98" s="104"/>
      <c r="GM98" s="104"/>
      <c r="GN98" s="104"/>
      <c r="GO98" s="104"/>
      <c r="GP98" s="104"/>
      <c r="GQ98" s="104"/>
      <c r="GR98" s="104"/>
      <c r="GS98" s="104"/>
      <c r="GT98" s="104"/>
      <c r="GU98" s="104"/>
      <c r="GV98" s="104"/>
      <c r="GW98" s="104"/>
      <c r="GX98" s="104"/>
      <c r="GY98" s="104"/>
      <c r="GZ98" s="104"/>
      <c r="HA98" s="104"/>
      <c r="HB98" s="104"/>
      <c r="HC98" s="104"/>
      <c r="HD98" s="104"/>
      <c r="HE98" s="104"/>
      <c r="HF98" s="104"/>
      <c r="HG98" s="104"/>
      <c r="HH98" s="104"/>
      <c r="HI98" s="104"/>
      <c r="HJ98" s="104"/>
      <c r="HK98" s="104"/>
    </row>
    <row r="99" spans="1:219" s="124" customFormat="1" ht="31.5" hidden="1" customHeight="1" x14ac:dyDescent="0.2">
      <c r="A99" s="119" t="s">
        <v>180</v>
      </c>
      <c r="B99" s="113" t="s">
        <v>232</v>
      </c>
      <c r="C99" s="123">
        <v>238</v>
      </c>
      <c r="D99" s="142"/>
      <c r="E99" s="107"/>
      <c r="F99" s="109"/>
      <c r="G99" s="109"/>
      <c r="H99" s="109"/>
      <c r="I99" s="109">
        <v>2</v>
      </c>
      <c r="J99" s="109"/>
      <c r="K99" s="197"/>
      <c r="L99" s="157">
        <f t="shared" si="5"/>
        <v>0</v>
      </c>
      <c r="M99" s="111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</row>
    <row r="100" spans="1:219" s="124" customFormat="1" ht="31.5" hidden="1" customHeight="1" x14ac:dyDescent="0.2">
      <c r="A100" s="119" t="s">
        <v>181</v>
      </c>
      <c r="B100" s="113" t="s">
        <v>233</v>
      </c>
      <c r="C100" s="123">
        <v>214</v>
      </c>
      <c r="D100" s="142"/>
      <c r="E100" s="107"/>
      <c r="F100" s="109"/>
      <c r="G100" s="109"/>
      <c r="H100" s="109"/>
      <c r="I100" s="109">
        <v>2</v>
      </c>
      <c r="J100" s="109"/>
      <c r="K100" s="197"/>
      <c r="L100" s="157">
        <f t="shared" si="5"/>
        <v>0</v>
      </c>
      <c r="M100" s="111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4"/>
      <c r="BR100" s="104"/>
      <c r="BS100" s="104"/>
      <c r="BT100" s="104"/>
      <c r="BU100" s="104"/>
      <c r="BV100" s="104"/>
      <c r="BW100" s="104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104"/>
      <c r="DC100" s="104"/>
      <c r="DD100" s="104"/>
      <c r="DE100" s="104"/>
      <c r="DF100" s="104"/>
      <c r="DG100" s="104"/>
      <c r="DH100" s="104"/>
      <c r="DI100" s="104"/>
      <c r="DJ100" s="104"/>
      <c r="DK100" s="104"/>
      <c r="DL100" s="104"/>
      <c r="DM100" s="104"/>
      <c r="DN100" s="104"/>
      <c r="DO100" s="104"/>
      <c r="DP100" s="104"/>
      <c r="DQ100" s="104"/>
      <c r="DR100" s="104"/>
      <c r="DS100" s="104"/>
      <c r="DT100" s="104"/>
      <c r="DU100" s="104"/>
      <c r="DV100" s="104"/>
      <c r="DW100" s="104"/>
      <c r="DX100" s="104"/>
      <c r="DY100" s="104"/>
      <c r="DZ100" s="104"/>
      <c r="EA100" s="104"/>
      <c r="EB100" s="104"/>
      <c r="EC100" s="104"/>
      <c r="ED100" s="104"/>
      <c r="EE100" s="104"/>
      <c r="EF100" s="104"/>
      <c r="EG100" s="104"/>
      <c r="EH100" s="104"/>
      <c r="EI100" s="104"/>
      <c r="EJ100" s="104"/>
      <c r="EK100" s="104"/>
      <c r="EL100" s="104"/>
      <c r="EM100" s="104"/>
      <c r="EN100" s="104"/>
      <c r="EO100" s="104"/>
      <c r="EP100" s="104"/>
      <c r="EQ100" s="104"/>
      <c r="ER100" s="104"/>
      <c r="ES100" s="104"/>
      <c r="ET100" s="104"/>
      <c r="EU100" s="104"/>
      <c r="EV100" s="104"/>
      <c r="EW100" s="104"/>
      <c r="EX100" s="104"/>
      <c r="EY100" s="104"/>
      <c r="EZ100" s="104"/>
      <c r="FA100" s="104"/>
      <c r="FB100" s="104"/>
      <c r="FC100" s="104"/>
      <c r="FD100" s="104"/>
      <c r="FE100" s="104"/>
      <c r="FF100" s="104"/>
      <c r="FG100" s="104"/>
      <c r="FH100" s="104"/>
      <c r="FI100" s="104"/>
      <c r="FJ100" s="104"/>
      <c r="FK100" s="104"/>
      <c r="FL100" s="104"/>
      <c r="FM100" s="104"/>
      <c r="FN100" s="104"/>
      <c r="FO100" s="104"/>
      <c r="FP100" s="104"/>
      <c r="FQ100" s="104"/>
      <c r="FR100" s="104"/>
      <c r="FS100" s="104"/>
      <c r="FT100" s="104"/>
      <c r="FU100" s="104"/>
      <c r="FV100" s="104"/>
      <c r="FW100" s="104"/>
      <c r="FX100" s="104"/>
      <c r="FY100" s="104"/>
      <c r="FZ100" s="104"/>
      <c r="GA100" s="104"/>
      <c r="GB100" s="104"/>
      <c r="GC100" s="104"/>
      <c r="GD100" s="104"/>
      <c r="GE100" s="104"/>
      <c r="GF100" s="104"/>
      <c r="GG100" s="104"/>
      <c r="GH100" s="104"/>
      <c r="GI100" s="104"/>
      <c r="GJ100" s="104"/>
      <c r="GK100" s="104"/>
      <c r="GL100" s="104"/>
      <c r="GM100" s="104"/>
      <c r="GN100" s="104"/>
      <c r="GO100" s="104"/>
      <c r="GP100" s="104"/>
      <c r="GQ100" s="104"/>
      <c r="GR100" s="104"/>
      <c r="GS100" s="104"/>
      <c r="GT100" s="104"/>
      <c r="GU100" s="104"/>
      <c r="GV100" s="104"/>
      <c r="GW100" s="104"/>
      <c r="GX100" s="104"/>
      <c r="GY100" s="104"/>
      <c r="GZ100" s="104"/>
      <c r="HA100" s="104"/>
      <c r="HB100" s="104"/>
      <c r="HC100" s="104"/>
      <c r="HD100" s="104"/>
      <c r="HE100" s="104"/>
      <c r="HF100" s="104"/>
      <c r="HG100" s="104"/>
      <c r="HH100" s="104"/>
      <c r="HI100" s="104"/>
      <c r="HJ100" s="104"/>
      <c r="HK100" s="104"/>
    </row>
    <row r="101" spans="1:219" s="124" customFormat="1" ht="31.5" hidden="1" customHeight="1" x14ac:dyDescent="0.2">
      <c r="A101" s="119" t="s">
        <v>182</v>
      </c>
      <c r="B101" s="113" t="s">
        <v>238</v>
      </c>
      <c r="C101" s="123">
        <v>139</v>
      </c>
      <c r="D101" s="142"/>
      <c r="E101" s="107"/>
      <c r="F101" s="109"/>
      <c r="G101" s="109"/>
      <c r="H101" s="109"/>
      <c r="I101" s="109">
        <v>2</v>
      </c>
      <c r="J101" s="109"/>
      <c r="K101" s="197"/>
      <c r="L101" s="157">
        <f t="shared" si="5"/>
        <v>0</v>
      </c>
      <c r="M101" s="111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4"/>
      <c r="BR101" s="104"/>
      <c r="BS101" s="104"/>
      <c r="BT101" s="104"/>
      <c r="BU101" s="104"/>
      <c r="BV101" s="104"/>
      <c r="BW101" s="104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104"/>
      <c r="DC101" s="104"/>
      <c r="DD101" s="104"/>
      <c r="DE101" s="104"/>
      <c r="DF101" s="104"/>
      <c r="DG101" s="104"/>
      <c r="DH101" s="104"/>
      <c r="DI101" s="104"/>
      <c r="DJ101" s="104"/>
      <c r="DK101" s="104"/>
      <c r="DL101" s="104"/>
      <c r="DM101" s="104"/>
      <c r="DN101" s="104"/>
      <c r="DO101" s="104"/>
      <c r="DP101" s="104"/>
      <c r="DQ101" s="104"/>
      <c r="DR101" s="104"/>
      <c r="DS101" s="104"/>
      <c r="DT101" s="104"/>
      <c r="DU101" s="104"/>
      <c r="DV101" s="104"/>
      <c r="DW101" s="104"/>
      <c r="DX101" s="104"/>
      <c r="DY101" s="104"/>
      <c r="DZ101" s="104"/>
      <c r="EA101" s="104"/>
      <c r="EB101" s="104"/>
      <c r="EC101" s="104"/>
      <c r="ED101" s="104"/>
      <c r="EE101" s="104"/>
      <c r="EF101" s="104"/>
      <c r="EG101" s="104"/>
      <c r="EH101" s="104"/>
      <c r="EI101" s="104"/>
      <c r="EJ101" s="104"/>
      <c r="EK101" s="104"/>
      <c r="EL101" s="104"/>
      <c r="EM101" s="104"/>
      <c r="EN101" s="104"/>
      <c r="EO101" s="104"/>
      <c r="EP101" s="104"/>
      <c r="EQ101" s="104"/>
      <c r="ER101" s="104"/>
      <c r="ES101" s="104"/>
      <c r="ET101" s="104"/>
      <c r="EU101" s="104"/>
      <c r="EV101" s="104"/>
      <c r="EW101" s="104"/>
      <c r="EX101" s="104"/>
      <c r="EY101" s="104"/>
      <c r="EZ101" s="104"/>
      <c r="FA101" s="104"/>
      <c r="FB101" s="104"/>
      <c r="FC101" s="104"/>
      <c r="FD101" s="104"/>
      <c r="FE101" s="104"/>
      <c r="FF101" s="104"/>
      <c r="FG101" s="104"/>
      <c r="FH101" s="104"/>
      <c r="FI101" s="104"/>
      <c r="FJ101" s="104"/>
      <c r="FK101" s="104"/>
      <c r="FL101" s="104"/>
      <c r="FM101" s="104"/>
      <c r="FN101" s="104"/>
      <c r="FO101" s="104"/>
      <c r="FP101" s="104"/>
      <c r="FQ101" s="104"/>
      <c r="FR101" s="104"/>
      <c r="FS101" s="104"/>
      <c r="FT101" s="104"/>
      <c r="FU101" s="104"/>
      <c r="FV101" s="104"/>
      <c r="FW101" s="104"/>
      <c r="FX101" s="104"/>
      <c r="FY101" s="104"/>
      <c r="FZ101" s="104"/>
      <c r="GA101" s="104"/>
      <c r="GB101" s="104"/>
      <c r="GC101" s="104"/>
      <c r="GD101" s="104"/>
      <c r="GE101" s="104"/>
      <c r="GF101" s="104"/>
      <c r="GG101" s="104"/>
      <c r="GH101" s="104"/>
      <c r="GI101" s="104"/>
      <c r="GJ101" s="104"/>
      <c r="GK101" s="104"/>
      <c r="GL101" s="104"/>
      <c r="GM101" s="104"/>
      <c r="GN101" s="104"/>
      <c r="GO101" s="104"/>
      <c r="GP101" s="104"/>
      <c r="GQ101" s="104"/>
      <c r="GR101" s="104"/>
      <c r="GS101" s="104"/>
      <c r="GT101" s="104"/>
      <c r="GU101" s="104"/>
      <c r="GV101" s="104"/>
      <c r="GW101" s="104"/>
      <c r="GX101" s="104"/>
      <c r="GY101" s="104"/>
      <c r="GZ101" s="104"/>
      <c r="HA101" s="104"/>
      <c r="HB101" s="104"/>
      <c r="HC101" s="104"/>
      <c r="HD101" s="104"/>
      <c r="HE101" s="104"/>
      <c r="HF101" s="104"/>
      <c r="HG101" s="104"/>
      <c r="HH101" s="104"/>
      <c r="HI101" s="104"/>
      <c r="HJ101" s="104"/>
      <c r="HK101" s="104"/>
    </row>
    <row r="102" spans="1:219" s="124" customFormat="1" ht="31.5" hidden="1" customHeight="1" x14ac:dyDescent="0.2">
      <c r="A102" s="119" t="s">
        <v>183</v>
      </c>
      <c r="B102" s="113" t="s">
        <v>234</v>
      </c>
      <c r="C102" s="123">
        <v>277</v>
      </c>
      <c r="D102" s="142"/>
      <c r="E102" s="107"/>
      <c r="F102" s="109"/>
      <c r="G102" s="109"/>
      <c r="H102" s="109"/>
      <c r="I102" s="109">
        <v>2</v>
      </c>
      <c r="J102" s="109"/>
      <c r="K102" s="197"/>
      <c r="L102" s="157">
        <f t="shared" si="5"/>
        <v>0</v>
      </c>
      <c r="M102" s="111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104"/>
      <c r="DC102" s="104"/>
      <c r="DD102" s="104"/>
      <c r="DE102" s="104"/>
      <c r="DF102" s="104"/>
      <c r="DG102" s="104"/>
      <c r="DH102" s="104"/>
      <c r="DI102" s="104"/>
      <c r="DJ102" s="104"/>
      <c r="DK102" s="104"/>
      <c r="DL102" s="104"/>
      <c r="DM102" s="104"/>
      <c r="DN102" s="104"/>
      <c r="DO102" s="104"/>
      <c r="DP102" s="104"/>
      <c r="DQ102" s="104"/>
      <c r="DR102" s="104"/>
      <c r="DS102" s="104"/>
      <c r="DT102" s="104"/>
      <c r="DU102" s="104"/>
      <c r="DV102" s="104"/>
      <c r="DW102" s="104"/>
      <c r="DX102" s="104"/>
      <c r="DY102" s="104"/>
      <c r="DZ102" s="104"/>
      <c r="EA102" s="104"/>
      <c r="EB102" s="104"/>
      <c r="EC102" s="104"/>
      <c r="ED102" s="104"/>
      <c r="EE102" s="104"/>
      <c r="EF102" s="104"/>
      <c r="EG102" s="104"/>
      <c r="EH102" s="104"/>
      <c r="EI102" s="104"/>
      <c r="EJ102" s="104"/>
      <c r="EK102" s="104"/>
      <c r="EL102" s="104"/>
      <c r="EM102" s="104"/>
      <c r="EN102" s="104"/>
      <c r="EO102" s="104"/>
      <c r="EP102" s="104"/>
      <c r="EQ102" s="104"/>
      <c r="ER102" s="104"/>
      <c r="ES102" s="104"/>
      <c r="ET102" s="104"/>
      <c r="EU102" s="104"/>
      <c r="EV102" s="104"/>
      <c r="EW102" s="104"/>
      <c r="EX102" s="104"/>
      <c r="EY102" s="104"/>
      <c r="EZ102" s="104"/>
      <c r="FA102" s="104"/>
      <c r="FB102" s="104"/>
      <c r="FC102" s="104"/>
      <c r="FD102" s="104"/>
      <c r="FE102" s="104"/>
      <c r="FF102" s="104"/>
      <c r="FG102" s="104"/>
      <c r="FH102" s="104"/>
      <c r="FI102" s="104"/>
      <c r="FJ102" s="104"/>
      <c r="FK102" s="104"/>
      <c r="FL102" s="104"/>
      <c r="FM102" s="104"/>
      <c r="FN102" s="104"/>
      <c r="FO102" s="104"/>
      <c r="FP102" s="104"/>
      <c r="FQ102" s="104"/>
      <c r="FR102" s="104"/>
      <c r="FS102" s="104"/>
      <c r="FT102" s="104"/>
      <c r="FU102" s="104"/>
      <c r="FV102" s="104"/>
      <c r="FW102" s="104"/>
      <c r="FX102" s="104"/>
      <c r="FY102" s="104"/>
      <c r="FZ102" s="104"/>
      <c r="GA102" s="104"/>
      <c r="GB102" s="104"/>
      <c r="GC102" s="104"/>
      <c r="GD102" s="104"/>
      <c r="GE102" s="104"/>
      <c r="GF102" s="104"/>
      <c r="GG102" s="104"/>
      <c r="GH102" s="104"/>
      <c r="GI102" s="104"/>
      <c r="GJ102" s="104"/>
      <c r="GK102" s="104"/>
      <c r="GL102" s="104"/>
      <c r="GM102" s="104"/>
      <c r="GN102" s="104"/>
      <c r="GO102" s="104"/>
      <c r="GP102" s="104"/>
      <c r="GQ102" s="104"/>
      <c r="GR102" s="104"/>
      <c r="GS102" s="104"/>
      <c r="GT102" s="104"/>
      <c r="GU102" s="104"/>
      <c r="GV102" s="104"/>
      <c r="GW102" s="104"/>
      <c r="GX102" s="104"/>
      <c r="GY102" s="104"/>
      <c r="GZ102" s="104"/>
      <c r="HA102" s="104"/>
      <c r="HB102" s="104"/>
      <c r="HC102" s="104"/>
      <c r="HD102" s="104"/>
      <c r="HE102" s="104"/>
      <c r="HF102" s="104"/>
      <c r="HG102" s="104"/>
      <c r="HH102" s="104"/>
      <c r="HI102" s="104"/>
      <c r="HJ102" s="104"/>
      <c r="HK102" s="104"/>
    </row>
    <row r="103" spans="1:219" s="124" customFormat="1" ht="31.5" hidden="1" customHeight="1" x14ac:dyDescent="0.2">
      <c r="A103" s="119" t="s">
        <v>184</v>
      </c>
      <c r="B103" s="113" t="s">
        <v>235</v>
      </c>
      <c r="C103" s="123">
        <v>312</v>
      </c>
      <c r="D103" s="142"/>
      <c r="E103" s="107"/>
      <c r="F103" s="109"/>
      <c r="G103" s="109"/>
      <c r="H103" s="109"/>
      <c r="I103" s="109">
        <v>3</v>
      </c>
      <c r="J103" s="109"/>
      <c r="K103" s="197"/>
      <c r="L103" s="157">
        <f t="shared" si="5"/>
        <v>0</v>
      </c>
      <c r="M103" s="111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</row>
    <row r="104" spans="1:219" s="124" customFormat="1" ht="31.5" hidden="1" customHeight="1" x14ac:dyDescent="0.2">
      <c r="A104" s="119" t="s">
        <v>185</v>
      </c>
      <c r="B104" s="113" t="s">
        <v>236</v>
      </c>
      <c r="C104" s="123">
        <v>234</v>
      </c>
      <c r="D104" s="142"/>
      <c r="E104" s="107"/>
      <c r="F104" s="109"/>
      <c r="G104" s="109"/>
      <c r="H104" s="109"/>
      <c r="I104" s="109">
        <v>2</v>
      </c>
      <c r="J104" s="109"/>
      <c r="K104" s="197"/>
      <c r="L104" s="157">
        <f t="shared" si="5"/>
        <v>0</v>
      </c>
      <c r="M104" s="111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  <c r="BF104" s="104"/>
      <c r="BG104" s="104"/>
      <c r="BH104" s="104"/>
      <c r="BI104" s="104"/>
      <c r="BJ104" s="104"/>
      <c r="BK104" s="104"/>
      <c r="BL104" s="104"/>
      <c r="BM104" s="104"/>
      <c r="BN104" s="104"/>
      <c r="BO104" s="104"/>
      <c r="BP104" s="104"/>
      <c r="BQ104" s="104"/>
      <c r="BR104" s="104"/>
      <c r="BS104" s="104"/>
      <c r="BT104" s="104"/>
      <c r="BU104" s="104"/>
      <c r="BV104" s="104"/>
      <c r="BW104" s="104"/>
      <c r="BX104" s="104"/>
      <c r="BY104" s="104"/>
      <c r="BZ104" s="104"/>
      <c r="CA104" s="104"/>
      <c r="CB104" s="104"/>
      <c r="CC104" s="104"/>
      <c r="CD104" s="104"/>
      <c r="CE104" s="104"/>
      <c r="CF104" s="104"/>
      <c r="CG104" s="104"/>
      <c r="CH104" s="104"/>
      <c r="CI104" s="104"/>
      <c r="CJ104" s="104"/>
      <c r="CK104" s="104"/>
      <c r="CL104" s="104"/>
      <c r="CM104" s="104"/>
      <c r="CN104" s="104"/>
      <c r="CO104" s="104"/>
      <c r="CP104" s="104"/>
      <c r="CQ104" s="104"/>
      <c r="CR104" s="104"/>
      <c r="CS104" s="104"/>
      <c r="CT104" s="104"/>
      <c r="CU104" s="104"/>
      <c r="CV104" s="104"/>
      <c r="CW104" s="104"/>
      <c r="CX104" s="104"/>
      <c r="CY104" s="104"/>
      <c r="CZ104" s="104"/>
      <c r="DA104" s="104"/>
      <c r="DB104" s="104"/>
      <c r="DC104" s="104"/>
      <c r="DD104" s="104"/>
      <c r="DE104" s="104"/>
      <c r="DF104" s="104"/>
      <c r="DG104" s="104"/>
      <c r="DH104" s="104"/>
      <c r="DI104" s="104"/>
      <c r="DJ104" s="104"/>
      <c r="DK104" s="104"/>
      <c r="DL104" s="104"/>
      <c r="DM104" s="104"/>
      <c r="DN104" s="104"/>
      <c r="DO104" s="104"/>
      <c r="DP104" s="104"/>
      <c r="DQ104" s="104"/>
      <c r="DR104" s="104"/>
      <c r="DS104" s="104"/>
      <c r="DT104" s="104"/>
      <c r="DU104" s="104"/>
      <c r="DV104" s="104"/>
      <c r="DW104" s="104"/>
      <c r="DX104" s="104"/>
      <c r="DY104" s="104"/>
      <c r="DZ104" s="104"/>
      <c r="EA104" s="104"/>
      <c r="EB104" s="104"/>
      <c r="EC104" s="104"/>
      <c r="ED104" s="104"/>
      <c r="EE104" s="104"/>
      <c r="EF104" s="104"/>
      <c r="EG104" s="104"/>
      <c r="EH104" s="104"/>
      <c r="EI104" s="104"/>
      <c r="EJ104" s="104"/>
      <c r="EK104" s="104"/>
      <c r="EL104" s="104"/>
      <c r="EM104" s="104"/>
      <c r="EN104" s="104"/>
      <c r="EO104" s="104"/>
      <c r="EP104" s="104"/>
      <c r="EQ104" s="104"/>
      <c r="ER104" s="104"/>
      <c r="ES104" s="104"/>
      <c r="ET104" s="104"/>
      <c r="EU104" s="104"/>
      <c r="EV104" s="104"/>
      <c r="EW104" s="104"/>
      <c r="EX104" s="104"/>
      <c r="EY104" s="104"/>
      <c r="EZ104" s="104"/>
      <c r="FA104" s="104"/>
      <c r="FB104" s="104"/>
      <c r="FC104" s="104"/>
      <c r="FD104" s="104"/>
      <c r="FE104" s="104"/>
      <c r="FF104" s="104"/>
      <c r="FG104" s="104"/>
      <c r="FH104" s="104"/>
      <c r="FI104" s="104"/>
      <c r="FJ104" s="104"/>
      <c r="FK104" s="104"/>
      <c r="FL104" s="104"/>
      <c r="FM104" s="104"/>
      <c r="FN104" s="104"/>
      <c r="FO104" s="104"/>
      <c r="FP104" s="104"/>
      <c r="FQ104" s="104"/>
      <c r="FR104" s="104"/>
      <c r="FS104" s="104"/>
      <c r="FT104" s="104"/>
      <c r="FU104" s="104"/>
      <c r="FV104" s="104"/>
      <c r="FW104" s="104"/>
      <c r="FX104" s="104"/>
      <c r="FY104" s="104"/>
      <c r="FZ104" s="104"/>
      <c r="GA104" s="104"/>
      <c r="GB104" s="104"/>
      <c r="GC104" s="104"/>
      <c r="GD104" s="104"/>
      <c r="GE104" s="104"/>
      <c r="GF104" s="104"/>
      <c r="GG104" s="104"/>
      <c r="GH104" s="104"/>
      <c r="GI104" s="104"/>
      <c r="GJ104" s="104"/>
      <c r="GK104" s="104"/>
      <c r="GL104" s="104"/>
      <c r="GM104" s="104"/>
      <c r="GN104" s="104"/>
      <c r="GO104" s="104"/>
      <c r="GP104" s="104"/>
      <c r="GQ104" s="104"/>
      <c r="GR104" s="104"/>
      <c r="GS104" s="104"/>
      <c r="GT104" s="104"/>
      <c r="GU104" s="104"/>
      <c r="GV104" s="104"/>
      <c r="GW104" s="104"/>
      <c r="GX104" s="104"/>
      <c r="GY104" s="104"/>
      <c r="GZ104" s="104"/>
      <c r="HA104" s="104"/>
      <c r="HB104" s="104"/>
      <c r="HC104" s="104"/>
      <c r="HD104" s="104"/>
      <c r="HE104" s="104"/>
      <c r="HF104" s="104"/>
      <c r="HG104" s="104"/>
      <c r="HH104" s="104"/>
      <c r="HI104" s="104"/>
      <c r="HJ104" s="104"/>
      <c r="HK104" s="104"/>
    </row>
    <row r="105" spans="1:219" s="104" customFormat="1" ht="33" hidden="1" customHeight="1" x14ac:dyDescent="0.2">
      <c r="A105" s="119" t="s">
        <v>186</v>
      </c>
      <c r="B105" s="113" t="s">
        <v>237</v>
      </c>
      <c r="C105" s="123">
        <v>173</v>
      </c>
      <c r="D105" s="142"/>
      <c r="E105" s="107"/>
      <c r="F105" s="109"/>
      <c r="G105" s="109"/>
      <c r="H105" s="109"/>
      <c r="I105" s="109">
        <v>2</v>
      </c>
      <c r="J105" s="109"/>
      <c r="K105" s="197"/>
      <c r="L105" s="157">
        <f t="shared" si="5"/>
        <v>0</v>
      </c>
      <c r="M105" s="111"/>
    </row>
    <row r="106" spans="1:219" s="103" customFormat="1" ht="37.9" customHeight="1" x14ac:dyDescent="0.2">
      <c r="A106" s="94">
        <v>10</v>
      </c>
      <c r="B106" s="100" t="s">
        <v>161</v>
      </c>
      <c r="C106" s="27">
        <f>88+5</f>
        <v>93</v>
      </c>
      <c r="D106" s="140">
        <v>2</v>
      </c>
      <c r="E106" s="94">
        <v>2</v>
      </c>
      <c r="F106" s="96">
        <v>2</v>
      </c>
      <c r="G106" s="96"/>
      <c r="H106" s="96">
        <v>2</v>
      </c>
      <c r="I106" s="96">
        <f>3+1+1</f>
        <v>5</v>
      </c>
      <c r="J106" s="96">
        <v>5</v>
      </c>
      <c r="K106" s="197"/>
      <c r="L106" s="155">
        <f t="shared" si="5"/>
        <v>-3</v>
      </c>
      <c r="M106" s="97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8"/>
      <c r="BY106" s="98"/>
      <c r="BZ106" s="98"/>
      <c r="CA106" s="98"/>
      <c r="CB106" s="98"/>
      <c r="CC106" s="98"/>
      <c r="CD106" s="98"/>
      <c r="CE106" s="98"/>
      <c r="CF106" s="98"/>
      <c r="CG106" s="98"/>
      <c r="CH106" s="98"/>
      <c r="CI106" s="98"/>
      <c r="CJ106" s="98"/>
      <c r="CK106" s="98"/>
      <c r="CL106" s="98"/>
      <c r="CM106" s="98"/>
      <c r="CN106" s="98"/>
      <c r="CO106" s="98"/>
      <c r="CP106" s="98"/>
      <c r="CQ106" s="98"/>
      <c r="CR106" s="98"/>
      <c r="CS106" s="98"/>
      <c r="CT106" s="98"/>
      <c r="CU106" s="98"/>
      <c r="CV106" s="98"/>
      <c r="CW106" s="98"/>
      <c r="CX106" s="98"/>
      <c r="CY106" s="98"/>
      <c r="CZ106" s="98"/>
      <c r="DA106" s="98"/>
      <c r="DB106" s="98"/>
      <c r="DC106" s="98"/>
      <c r="DD106" s="98"/>
      <c r="DE106" s="98"/>
      <c r="DF106" s="98"/>
      <c r="DG106" s="98"/>
      <c r="DH106" s="98"/>
      <c r="DI106" s="98"/>
      <c r="DJ106" s="98"/>
      <c r="DK106" s="98"/>
      <c r="DL106" s="98"/>
      <c r="DM106" s="98"/>
      <c r="DN106" s="98"/>
      <c r="DO106" s="98"/>
      <c r="DP106" s="98"/>
      <c r="DQ106" s="98"/>
      <c r="DR106" s="98"/>
      <c r="DS106" s="98"/>
      <c r="DT106" s="98"/>
      <c r="DU106" s="98"/>
      <c r="DV106" s="98"/>
      <c r="DW106" s="98"/>
      <c r="DX106" s="98"/>
      <c r="DY106" s="98"/>
      <c r="DZ106" s="98"/>
      <c r="EA106" s="98"/>
      <c r="EB106" s="98"/>
      <c r="EC106" s="98"/>
      <c r="ED106" s="98"/>
      <c r="EE106" s="98"/>
      <c r="EF106" s="98"/>
      <c r="EG106" s="98"/>
      <c r="EH106" s="98"/>
      <c r="EI106" s="98"/>
      <c r="EJ106" s="98"/>
      <c r="EK106" s="98"/>
      <c r="EL106" s="98"/>
      <c r="EM106" s="98"/>
      <c r="EN106" s="98"/>
      <c r="EO106" s="98"/>
      <c r="EP106" s="98"/>
      <c r="EQ106" s="98"/>
      <c r="ER106" s="98"/>
      <c r="ES106" s="98"/>
      <c r="ET106" s="98"/>
      <c r="EU106" s="98"/>
      <c r="EV106" s="98"/>
      <c r="EW106" s="98"/>
      <c r="EX106" s="98"/>
      <c r="EY106" s="98"/>
      <c r="EZ106" s="98"/>
      <c r="FA106" s="98"/>
      <c r="FB106" s="98"/>
      <c r="FC106" s="98"/>
      <c r="FD106" s="98"/>
      <c r="FE106" s="98"/>
      <c r="FF106" s="98"/>
      <c r="FG106" s="98"/>
      <c r="FH106" s="98"/>
      <c r="FI106" s="98"/>
      <c r="FJ106" s="98"/>
      <c r="FK106" s="98"/>
      <c r="FL106" s="98"/>
      <c r="FM106" s="98"/>
      <c r="FN106" s="98"/>
      <c r="FO106" s="98"/>
      <c r="FP106" s="98"/>
      <c r="FQ106" s="98"/>
      <c r="FR106" s="98"/>
      <c r="FS106" s="98"/>
      <c r="FT106" s="98"/>
      <c r="FU106" s="98"/>
      <c r="FV106" s="98"/>
      <c r="FW106" s="98"/>
      <c r="FX106" s="98"/>
      <c r="FY106" s="98"/>
      <c r="FZ106" s="98"/>
      <c r="GA106" s="98"/>
      <c r="GB106" s="98"/>
      <c r="GC106" s="98"/>
      <c r="GD106" s="98"/>
      <c r="GE106" s="98"/>
      <c r="GF106" s="98"/>
      <c r="GG106" s="98"/>
      <c r="GH106" s="98"/>
      <c r="GI106" s="98"/>
      <c r="GJ106" s="98"/>
      <c r="GK106" s="98"/>
      <c r="GL106" s="98"/>
      <c r="GM106" s="98"/>
      <c r="GN106" s="98"/>
      <c r="GO106" s="98"/>
      <c r="GP106" s="98"/>
      <c r="GQ106" s="98"/>
      <c r="GR106" s="98"/>
      <c r="GS106" s="98"/>
      <c r="GT106" s="98"/>
      <c r="GU106" s="98"/>
      <c r="GV106" s="98"/>
      <c r="GW106" s="98"/>
      <c r="GX106" s="98"/>
      <c r="GY106" s="98"/>
      <c r="GZ106" s="98"/>
      <c r="HA106" s="98"/>
      <c r="HB106" s="98"/>
      <c r="HC106" s="98"/>
      <c r="HD106" s="98"/>
      <c r="HE106" s="98"/>
      <c r="HF106" s="98"/>
      <c r="HG106" s="98"/>
      <c r="HH106" s="98"/>
      <c r="HI106" s="98"/>
      <c r="HJ106" s="98"/>
      <c r="HK106" s="98"/>
    </row>
    <row r="107" spans="1:219" s="98" customFormat="1" ht="31.5" customHeight="1" x14ac:dyDescent="0.2">
      <c r="A107" s="94">
        <v>11</v>
      </c>
      <c r="B107" s="95" t="s">
        <v>18</v>
      </c>
      <c r="C107" s="32">
        <f>21+2</f>
        <v>23</v>
      </c>
      <c r="D107" s="140">
        <v>1</v>
      </c>
      <c r="E107" s="94">
        <v>1</v>
      </c>
      <c r="F107" s="96">
        <v>2</v>
      </c>
      <c r="G107" s="96"/>
      <c r="H107" s="96">
        <v>2</v>
      </c>
      <c r="I107" s="96">
        <f>1+1+1</f>
        <v>3</v>
      </c>
      <c r="J107" s="96">
        <v>3</v>
      </c>
      <c r="K107" s="197"/>
      <c r="L107" s="155">
        <f t="shared" si="5"/>
        <v>-2</v>
      </c>
      <c r="M107" s="97"/>
    </row>
    <row r="108" spans="1:219" s="98" customFormat="1" ht="32.25" customHeight="1" x14ac:dyDescent="0.2">
      <c r="A108" s="94">
        <v>12</v>
      </c>
      <c r="B108" s="100" t="s">
        <v>8</v>
      </c>
      <c r="C108" s="32">
        <f>C109+C112</f>
        <v>88</v>
      </c>
      <c r="D108" s="32">
        <v>6</v>
      </c>
      <c r="E108" s="32">
        <f t="shared" ref="E108:G108" si="6">E110+E112</f>
        <v>0</v>
      </c>
      <c r="F108" s="32">
        <f t="shared" si="6"/>
        <v>0</v>
      </c>
      <c r="G108" s="32">
        <f t="shared" si="6"/>
        <v>0</v>
      </c>
      <c r="H108" s="32">
        <v>2</v>
      </c>
      <c r="I108" s="32">
        <f>I109+I112</f>
        <v>5</v>
      </c>
      <c r="J108" s="32">
        <f>J109+J112</f>
        <v>5</v>
      </c>
      <c r="K108" s="197"/>
      <c r="L108" s="155">
        <f t="shared" si="5"/>
        <v>1</v>
      </c>
      <c r="M108" s="96"/>
    </row>
    <row r="109" spans="1:219" s="98" customFormat="1" ht="32.25" customHeight="1" x14ac:dyDescent="0.2">
      <c r="A109" s="148" t="s">
        <v>19</v>
      </c>
      <c r="B109" s="121" t="s">
        <v>125</v>
      </c>
      <c r="C109" s="32">
        <f>C110+C111</f>
        <v>47</v>
      </c>
      <c r="D109" s="32"/>
      <c r="E109" s="32"/>
      <c r="F109" s="32"/>
      <c r="G109" s="32"/>
      <c r="H109" s="32"/>
      <c r="I109" s="29">
        <v>4</v>
      </c>
      <c r="J109" s="29">
        <v>4</v>
      </c>
      <c r="K109" s="197"/>
      <c r="L109" s="155"/>
      <c r="M109" s="96"/>
    </row>
    <row r="110" spans="1:219" s="104" customFormat="1" ht="22.5" customHeight="1" x14ac:dyDescent="0.2">
      <c r="A110" s="119"/>
      <c r="B110" s="113" t="s">
        <v>20</v>
      </c>
      <c r="C110" s="36">
        <f>38-4+3</f>
        <v>37</v>
      </c>
      <c r="D110" s="153">
        <v>2</v>
      </c>
      <c r="E110" s="107"/>
      <c r="F110" s="109"/>
      <c r="G110" s="109"/>
      <c r="H110" s="109"/>
      <c r="I110" s="109"/>
      <c r="J110" s="109"/>
      <c r="K110" s="197"/>
      <c r="L110" s="157">
        <f t="shared" si="5"/>
        <v>2</v>
      </c>
      <c r="M110" s="109"/>
    </row>
    <row r="111" spans="1:219" s="104" customFormat="1" ht="22.5" customHeight="1" x14ac:dyDescent="0.2">
      <c r="A111" s="119"/>
      <c r="B111" s="113" t="s">
        <v>254</v>
      </c>
      <c r="C111" s="36">
        <v>10</v>
      </c>
      <c r="D111" s="153"/>
      <c r="E111" s="107"/>
      <c r="F111" s="109"/>
      <c r="G111" s="109"/>
      <c r="H111" s="109"/>
      <c r="I111" s="109"/>
      <c r="J111" s="109"/>
      <c r="K111" s="197"/>
      <c r="L111" s="157"/>
      <c r="M111" s="109"/>
    </row>
    <row r="112" spans="1:219" s="104" customFormat="1" ht="22.5" customHeight="1" x14ac:dyDescent="0.2">
      <c r="A112" s="119" t="s">
        <v>19</v>
      </c>
      <c r="B112" s="113" t="s">
        <v>166</v>
      </c>
      <c r="C112" s="36">
        <v>41</v>
      </c>
      <c r="D112" s="153">
        <v>4</v>
      </c>
      <c r="E112" s="107"/>
      <c r="F112" s="109"/>
      <c r="G112" s="109"/>
      <c r="H112" s="109"/>
      <c r="I112" s="109">
        <v>1</v>
      </c>
      <c r="J112" s="109">
        <v>1</v>
      </c>
      <c r="K112" s="197"/>
      <c r="L112" s="157">
        <f t="shared" si="5"/>
        <v>3</v>
      </c>
      <c r="M112" s="109"/>
    </row>
    <row r="113" spans="1:219" s="98" customFormat="1" ht="34.5" customHeight="1" x14ac:dyDescent="0.2">
      <c r="A113" s="94">
        <v>13</v>
      </c>
      <c r="B113" s="95" t="s">
        <v>7</v>
      </c>
      <c r="C113" s="27">
        <f>C114+C115+C116</f>
        <v>44</v>
      </c>
      <c r="D113" s="140">
        <v>2</v>
      </c>
      <c r="E113" s="94">
        <v>1</v>
      </c>
      <c r="F113" s="96">
        <v>3</v>
      </c>
      <c r="G113" s="96"/>
      <c r="H113" s="96">
        <v>3</v>
      </c>
      <c r="I113" s="96">
        <f>2+1+1</f>
        <v>4</v>
      </c>
      <c r="J113" s="96">
        <v>4</v>
      </c>
      <c r="K113" s="197"/>
      <c r="L113" s="155">
        <f t="shared" si="5"/>
        <v>-2</v>
      </c>
      <c r="M113" s="96"/>
    </row>
    <row r="114" spans="1:219" s="104" customFormat="1" ht="25.5" hidden="1" customHeight="1" x14ac:dyDescent="0.2">
      <c r="A114" s="119" t="s">
        <v>19</v>
      </c>
      <c r="B114" s="108" t="s">
        <v>20</v>
      </c>
      <c r="C114" s="34">
        <f>27+3</f>
        <v>30</v>
      </c>
      <c r="D114" s="142"/>
      <c r="E114" s="107"/>
      <c r="F114" s="109"/>
      <c r="G114" s="109"/>
      <c r="H114" s="109"/>
      <c r="I114" s="109"/>
      <c r="J114" s="109"/>
      <c r="K114" s="197"/>
      <c r="L114" s="157">
        <f t="shared" si="5"/>
        <v>0</v>
      </c>
      <c r="M114" s="109"/>
    </row>
    <row r="115" spans="1:219" s="104" customFormat="1" ht="25.5" hidden="1" customHeight="1" x14ac:dyDescent="0.2">
      <c r="A115" s="119" t="s">
        <v>19</v>
      </c>
      <c r="B115" s="108" t="s">
        <v>112</v>
      </c>
      <c r="C115" s="34">
        <v>9</v>
      </c>
      <c r="D115" s="142"/>
      <c r="E115" s="107"/>
      <c r="F115" s="109"/>
      <c r="G115" s="109"/>
      <c r="H115" s="109"/>
      <c r="I115" s="109"/>
      <c r="J115" s="109"/>
      <c r="K115" s="197"/>
      <c r="L115" s="157">
        <f t="shared" si="5"/>
        <v>0</v>
      </c>
      <c r="M115" s="109"/>
    </row>
    <row r="116" spans="1:219" s="104" customFormat="1" ht="25.5" hidden="1" customHeight="1" x14ac:dyDescent="0.2">
      <c r="A116" s="119" t="s">
        <v>19</v>
      </c>
      <c r="B116" s="192" t="s">
        <v>113</v>
      </c>
      <c r="C116" s="153">
        <v>5</v>
      </c>
      <c r="D116" s="142"/>
      <c r="E116" s="107"/>
      <c r="F116" s="109"/>
      <c r="G116" s="109"/>
      <c r="H116" s="109"/>
      <c r="I116" s="109"/>
      <c r="J116" s="109"/>
      <c r="K116" s="197"/>
      <c r="L116" s="157">
        <f t="shared" si="5"/>
        <v>0</v>
      </c>
      <c r="M116" s="109"/>
    </row>
    <row r="117" spans="1:219" s="103" customFormat="1" ht="26.25" customHeight="1" x14ac:dyDescent="0.2">
      <c r="A117" s="94">
        <v>14</v>
      </c>
      <c r="B117" s="95" t="s">
        <v>28</v>
      </c>
      <c r="C117" s="32">
        <f>5+1</f>
        <v>6</v>
      </c>
      <c r="D117" s="140">
        <v>1</v>
      </c>
      <c r="E117" s="94"/>
      <c r="F117" s="96">
        <v>2</v>
      </c>
      <c r="G117" s="96"/>
      <c r="H117" s="96">
        <v>1</v>
      </c>
      <c r="I117" s="96">
        <f>1+1+1</f>
        <v>3</v>
      </c>
      <c r="J117" s="96">
        <v>1</v>
      </c>
      <c r="K117" s="197"/>
      <c r="L117" s="155">
        <f t="shared" si="5"/>
        <v>0</v>
      </c>
      <c r="M117" s="97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8"/>
      <c r="AG117" s="98"/>
      <c r="AH117" s="98"/>
      <c r="AI117" s="98"/>
      <c r="AJ117" s="98"/>
      <c r="AK117" s="98"/>
      <c r="AL117" s="98"/>
      <c r="AM117" s="98"/>
      <c r="AN117" s="98"/>
      <c r="AO117" s="98"/>
      <c r="AP117" s="98"/>
      <c r="AQ117" s="98"/>
      <c r="AR117" s="98"/>
      <c r="AS117" s="98"/>
      <c r="AT117" s="98"/>
      <c r="AU117" s="98"/>
      <c r="AV117" s="98"/>
      <c r="AW117" s="98"/>
      <c r="AX117" s="98"/>
      <c r="AY117" s="98"/>
      <c r="AZ117" s="98"/>
      <c r="BA117" s="98"/>
      <c r="BB117" s="98"/>
      <c r="BC117" s="98"/>
      <c r="BD117" s="98"/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8"/>
      <c r="BS117" s="98"/>
      <c r="BT117" s="98"/>
      <c r="BU117" s="98"/>
      <c r="BV117" s="98"/>
      <c r="BW117" s="98"/>
      <c r="BX117" s="98"/>
      <c r="BY117" s="98"/>
      <c r="BZ117" s="98"/>
      <c r="CA117" s="98"/>
      <c r="CB117" s="98"/>
      <c r="CC117" s="98"/>
      <c r="CD117" s="98"/>
      <c r="CE117" s="98"/>
      <c r="CF117" s="98"/>
      <c r="CG117" s="98"/>
      <c r="CH117" s="98"/>
      <c r="CI117" s="98"/>
      <c r="CJ117" s="98"/>
      <c r="CK117" s="98"/>
      <c r="CL117" s="98"/>
      <c r="CM117" s="98"/>
      <c r="CN117" s="98"/>
      <c r="CO117" s="98"/>
      <c r="CP117" s="98"/>
      <c r="CQ117" s="98"/>
      <c r="CR117" s="98"/>
      <c r="CS117" s="98"/>
      <c r="CT117" s="98"/>
      <c r="CU117" s="98"/>
      <c r="CV117" s="98"/>
      <c r="CW117" s="98"/>
      <c r="CX117" s="98"/>
      <c r="CY117" s="98"/>
      <c r="CZ117" s="98"/>
      <c r="DA117" s="98"/>
      <c r="DB117" s="98"/>
      <c r="DC117" s="98"/>
      <c r="DD117" s="98"/>
      <c r="DE117" s="98"/>
      <c r="DF117" s="98"/>
      <c r="DG117" s="98"/>
      <c r="DH117" s="98"/>
      <c r="DI117" s="98"/>
      <c r="DJ117" s="98"/>
      <c r="DK117" s="98"/>
      <c r="DL117" s="98"/>
      <c r="DM117" s="98"/>
      <c r="DN117" s="98"/>
      <c r="DO117" s="98"/>
      <c r="DP117" s="98"/>
      <c r="DQ117" s="98"/>
      <c r="DR117" s="98"/>
      <c r="DS117" s="98"/>
      <c r="DT117" s="98"/>
      <c r="DU117" s="98"/>
      <c r="DV117" s="98"/>
      <c r="DW117" s="98"/>
      <c r="DX117" s="98"/>
      <c r="DY117" s="98"/>
      <c r="DZ117" s="98"/>
      <c r="EA117" s="98"/>
      <c r="EB117" s="98"/>
      <c r="EC117" s="98"/>
      <c r="ED117" s="98"/>
      <c r="EE117" s="98"/>
      <c r="EF117" s="98"/>
      <c r="EG117" s="98"/>
      <c r="EH117" s="98"/>
      <c r="EI117" s="98"/>
      <c r="EJ117" s="98"/>
      <c r="EK117" s="98"/>
      <c r="EL117" s="98"/>
      <c r="EM117" s="98"/>
      <c r="EN117" s="98"/>
      <c r="EO117" s="98"/>
      <c r="EP117" s="98"/>
      <c r="EQ117" s="98"/>
      <c r="ER117" s="98"/>
      <c r="ES117" s="98"/>
      <c r="ET117" s="98"/>
      <c r="EU117" s="98"/>
      <c r="EV117" s="98"/>
      <c r="EW117" s="98"/>
      <c r="EX117" s="98"/>
      <c r="EY117" s="98"/>
      <c r="EZ117" s="98"/>
      <c r="FA117" s="98"/>
      <c r="FB117" s="98"/>
      <c r="FC117" s="98"/>
      <c r="FD117" s="98"/>
      <c r="FE117" s="98"/>
      <c r="FF117" s="98"/>
      <c r="FG117" s="98"/>
      <c r="FH117" s="98"/>
      <c r="FI117" s="98"/>
      <c r="FJ117" s="98"/>
      <c r="FK117" s="98"/>
      <c r="FL117" s="98"/>
      <c r="FM117" s="98"/>
      <c r="FN117" s="98"/>
      <c r="FO117" s="98"/>
      <c r="FP117" s="98"/>
      <c r="FQ117" s="98"/>
      <c r="FR117" s="98"/>
      <c r="FS117" s="98"/>
      <c r="FT117" s="98"/>
      <c r="FU117" s="98"/>
      <c r="FV117" s="98"/>
      <c r="FW117" s="98"/>
      <c r="FX117" s="98"/>
      <c r="FY117" s="98"/>
      <c r="FZ117" s="98"/>
      <c r="GA117" s="98"/>
      <c r="GB117" s="98"/>
      <c r="GC117" s="98"/>
      <c r="GD117" s="98"/>
      <c r="GE117" s="98"/>
      <c r="GF117" s="98"/>
      <c r="GG117" s="98"/>
      <c r="GH117" s="98"/>
      <c r="GI117" s="98"/>
      <c r="GJ117" s="98"/>
      <c r="GK117" s="98"/>
      <c r="GL117" s="98"/>
      <c r="GM117" s="98"/>
      <c r="GN117" s="98"/>
      <c r="GO117" s="98"/>
      <c r="GP117" s="98"/>
      <c r="GQ117" s="98"/>
      <c r="GR117" s="98"/>
      <c r="GS117" s="98"/>
      <c r="GT117" s="98"/>
      <c r="GU117" s="98"/>
      <c r="GV117" s="98"/>
      <c r="GW117" s="98"/>
      <c r="GX117" s="98"/>
      <c r="GY117" s="98"/>
      <c r="GZ117" s="98"/>
      <c r="HA117" s="98"/>
      <c r="HB117" s="98"/>
      <c r="HC117" s="98"/>
      <c r="HD117" s="98"/>
      <c r="HE117" s="98"/>
      <c r="HF117" s="98"/>
      <c r="HG117" s="98"/>
      <c r="HH117" s="98"/>
      <c r="HI117" s="98"/>
      <c r="HJ117" s="98"/>
      <c r="HK117" s="98"/>
    </row>
    <row r="118" spans="1:219" s="103" customFormat="1" ht="26.25" customHeight="1" x14ac:dyDescent="0.2">
      <c r="A118" s="94">
        <v>15</v>
      </c>
      <c r="B118" s="100" t="s">
        <v>39</v>
      </c>
      <c r="C118" s="32">
        <f>21+15+2+1</f>
        <v>39</v>
      </c>
      <c r="D118" s="140">
        <v>1</v>
      </c>
      <c r="E118" s="94">
        <v>1</v>
      </c>
      <c r="F118" s="96">
        <v>2</v>
      </c>
      <c r="G118" s="96"/>
      <c r="H118" s="96">
        <v>2</v>
      </c>
      <c r="I118" s="96">
        <f>1+1+1</f>
        <v>3</v>
      </c>
      <c r="J118" s="96">
        <v>3</v>
      </c>
      <c r="K118" s="197"/>
      <c r="L118" s="155">
        <f t="shared" si="5"/>
        <v>-2</v>
      </c>
      <c r="M118" s="97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  <c r="AD118" s="98"/>
      <c r="AE118" s="98"/>
      <c r="AF118" s="98"/>
      <c r="AG118" s="98"/>
      <c r="AH118" s="98"/>
      <c r="AI118" s="98"/>
      <c r="AJ118" s="98"/>
      <c r="AK118" s="98"/>
      <c r="AL118" s="98"/>
      <c r="AM118" s="98"/>
      <c r="AN118" s="98"/>
      <c r="AO118" s="98"/>
      <c r="AP118" s="98"/>
      <c r="AQ118" s="98"/>
      <c r="AR118" s="98"/>
      <c r="AS118" s="98"/>
      <c r="AT118" s="98"/>
      <c r="AU118" s="98"/>
      <c r="AV118" s="98"/>
      <c r="AW118" s="98"/>
      <c r="AX118" s="98"/>
      <c r="AY118" s="98"/>
      <c r="AZ118" s="98"/>
      <c r="BA118" s="98"/>
      <c r="BB118" s="98"/>
      <c r="BC118" s="98"/>
      <c r="BD118" s="98"/>
      <c r="BE118" s="98"/>
      <c r="BF118" s="98"/>
      <c r="BG118" s="98"/>
      <c r="BH118" s="98"/>
      <c r="BI118" s="98"/>
      <c r="BJ118" s="98"/>
      <c r="BK118" s="98"/>
      <c r="BL118" s="98"/>
      <c r="BM118" s="98"/>
      <c r="BN118" s="98"/>
      <c r="BO118" s="98"/>
      <c r="BP118" s="98"/>
      <c r="BQ118" s="98"/>
      <c r="BR118" s="98"/>
      <c r="BS118" s="98"/>
      <c r="BT118" s="98"/>
      <c r="BU118" s="98"/>
      <c r="BV118" s="98"/>
      <c r="BW118" s="98"/>
      <c r="BX118" s="98"/>
      <c r="BY118" s="98"/>
      <c r="BZ118" s="98"/>
      <c r="CA118" s="98"/>
      <c r="CB118" s="98"/>
      <c r="CC118" s="98"/>
      <c r="CD118" s="98"/>
      <c r="CE118" s="98"/>
      <c r="CF118" s="98"/>
      <c r="CG118" s="98"/>
      <c r="CH118" s="98"/>
      <c r="CI118" s="98"/>
      <c r="CJ118" s="98"/>
      <c r="CK118" s="98"/>
      <c r="CL118" s="98"/>
      <c r="CM118" s="98"/>
      <c r="CN118" s="98"/>
      <c r="CO118" s="98"/>
      <c r="CP118" s="98"/>
      <c r="CQ118" s="98"/>
      <c r="CR118" s="98"/>
      <c r="CS118" s="98"/>
      <c r="CT118" s="98"/>
      <c r="CU118" s="98"/>
      <c r="CV118" s="98"/>
      <c r="CW118" s="98"/>
      <c r="CX118" s="98"/>
      <c r="CY118" s="98"/>
      <c r="CZ118" s="98"/>
      <c r="DA118" s="98"/>
      <c r="DB118" s="98"/>
      <c r="DC118" s="98"/>
      <c r="DD118" s="98"/>
      <c r="DE118" s="98"/>
      <c r="DF118" s="98"/>
      <c r="DG118" s="98"/>
      <c r="DH118" s="98"/>
      <c r="DI118" s="98"/>
      <c r="DJ118" s="98"/>
      <c r="DK118" s="98"/>
      <c r="DL118" s="98"/>
      <c r="DM118" s="98"/>
      <c r="DN118" s="98"/>
      <c r="DO118" s="98"/>
      <c r="DP118" s="98"/>
      <c r="DQ118" s="98"/>
      <c r="DR118" s="98"/>
      <c r="DS118" s="98"/>
      <c r="DT118" s="98"/>
      <c r="DU118" s="98"/>
      <c r="DV118" s="98"/>
      <c r="DW118" s="98"/>
      <c r="DX118" s="98"/>
      <c r="DY118" s="98"/>
      <c r="DZ118" s="98"/>
      <c r="EA118" s="98"/>
      <c r="EB118" s="98"/>
      <c r="EC118" s="98"/>
      <c r="ED118" s="98"/>
      <c r="EE118" s="98"/>
      <c r="EF118" s="98"/>
      <c r="EG118" s="98"/>
      <c r="EH118" s="98"/>
      <c r="EI118" s="98"/>
      <c r="EJ118" s="98"/>
      <c r="EK118" s="98"/>
      <c r="EL118" s="98"/>
      <c r="EM118" s="98"/>
      <c r="EN118" s="98"/>
      <c r="EO118" s="98"/>
      <c r="EP118" s="98"/>
      <c r="EQ118" s="98"/>
      <c r="ER118" s="98"/>
      <c r="ES118" s="98"/>
      <c r="ET118" s="98"/>
      <c r="EU118" s="98"/>
      <c r="EV118" s="98"/>
      <c r="EW118" s="98"/>
      <c r="EX118" s="98"/>
      <c r="EY118" s="98"/>
      <c r="EZ118" s="98"/>
      <c r="FA118" s="98"/>
      <c r="FB118" s="98"/>
      <c r="FC118" s="98"/>
      <c r="FD118" s="98"/>
      <c r="FE118" s="98"/>
      <c r="FF118" s="98"/>
      <c r="FG118" s="98"/>
      <c r="FH118" s="98"/>
      <c r="FI118" s="98"/>
      <c r="FJ118" s="98"/>
      <c r="FK118" s="98"/>
      <c r="FL118" s="98"/>
      <c r="FM118" s="98"/>
      <c r="FN118" s="98"/>
      <c r="FO118" s="98"/>
      <c r="FP118" s="98"/>
      <c r="FQ118" s="98"/>
      <c r="FR118" s="98"/>
      <c r="FS118" s="98"/>
      <c r="FT118" s="98"/>
      <c r="FU118" s="98"/>
      <c r="FV118" s="98"/>
      <c r="FW118" s="98"/>
      <c r="FX118" s="98"/>
      <c r="FY118" s="98"/>
      <c r="FZ118" s="98"/>
      <c r="GA118" s="98"/>
      <c r="GB118" s="98"/>
      <c r="GC118" s="98"/>
      <c r="GD118" s="98"/>
      <c r="GE118" s="98"/>
      <c r="GF118" s="98"/>
      <c r="GG118" s="98"/>
      <c r="GH118" s="98"/>
      <c r="GI118" s="98"/>
      <c r="GJ118" s="98"/>
      <c r="GK118" s="98"/>
      <c r="GL118" s="98"/>
      <c r="GM118" s="98"/>
      <c r="GN118" s="98"/>
      <c r="GO118" s="98"/>
      <c r="GP118" s="98"/>
      <c r="GQ118" s="98"/>
      <c r="GR118" s="98"/>
      <c r="GS118" s="98"/>
      <c r="GT118" s="98"/>
      <c r="GU118" s="98"/>
      <c r="GV118" s="98"/>
      <c r="GW118" s="98"/>
      <c r="GX118" s="98"/>
      <c r="GY118" s="98"/>
      <c r="GZ118" s="98"/>
      <c r="HA118" s="98"/>
      <c r="HB118" s="98"/>
      <c r="HC118" s="98"/>
      <c r="HD118" s="98"/>
      <c r="HE118" s="98"/>
      <c r="HF118" s="98"/>
      <c r="HG118" s="98"/>
      <c r="HH118" s="98"/>
      <c r="HI118" s="98"/>
      <c r="HJ118" s="98"/>
      <c r="HK118" s="98"/>
    </row>
    <row r="119" spans="1:219" s="103" customFormat="1" ht="26.25" hidden="1" customHeight="1" x14ac:dyDescent="0.2">
      <c r="A119" s="148" t="s">
        <v>19</v>
      </c>
      <c r="B119" s="100" t="s">
        <v>20</v>
      </c>
      <c r="C119" s="32">
        <v>23</v>
      </c>
      <c r="D119" s="140"/>
      <c r="E119" s="94"/>
      <c r="F119" s="96"/>
      <c r="G119" s="96"/>
      <c r="H119" s="96"/>
      <c r="I119" s="96"/>
      <c r="J119" s="96"/>
      <c r="K119" s="197"/>
      <c r="L119" s="155">
        <f t="shared" si="5"/>
        <v>0</v>
      </c>
      <c r="M119" s="97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  <c r="BM119" s="98"/>
      <c r="BN119" s="98"/>
      <c r="BO119" s="98"/>
      <c r="BP119" s="98"/>
      <c r="BQ119" s="98"/>
      <c r="BR119" s="98"/>
      <c r="BS119" s="98"/>
      <c r="BT119" s="98"/>
      <c r="BU119" s="98"/>
      <c r="BV119" s="98"/>
      <c r="BW119" s="98"/>
      <c r="BX119" s="98"/>
      <c r="BY119" s="98"/>
      <c r="BZ119" s="98"/>
      <c r="CA119" s="98"/>
      <c r="CB119" s="98"/>
      <c r="CC119" s="98"/>
      <c r="CD119" s="98"/>
      <c r="CE119" s="98"/>
      <c r="CF119" s="98"/>
      <c r="CG119" s="98"/>
      <c r="CH119" s="98"/>
      <c r="CI119" s="98"/>
      <c r="CJ119" s="98"/>
      <c r="CK119" s="98"/>
      <c r="CL119" s="98"/>
      <c r="CM119" s="98"/>
      <c r="CN119" s="98"/>
      <c r="CO119" s="98"/>
      <c r="CP119" s="98"/>
      <c r="CQ119" s="98"/>
      <c r="CR119" s="98"/>
      <c r="CS119" s="98"/>
      <c r="CT119" s="98"/>
      <c r="CU119" s="98"/>
      <c r="CV119" s="98"/>
      <c r="CW119" s="98"/>
      <c r="CX119" s="98"/>
      <c r="CY119" s="98"/>
      <c r="CZ119" s="98"/>
      <c r="DA119" s="98"/>
      <c r="DB119" s="98"/>
      <c r="DC119" s="98"/>
      <c r="DD119" s="98"/>
      <c r="DE119" s="98"/>
      <c r="DF119" s="98"/>
      <c r="DG119" s="98"/>
      <c r="DH119" s="98"/>
      <c r="DI119" s="98"/>
      <c r="DJ119" s="98"/>
      <c r="DK119" s="98"/>
      <c r="DL119" s="98"/>
      <c r="DM119" s="98"/>
      <c r="DN119" s="98"/>
      <c r="DO119" s="98"/>
      <c r="DP119" s="98"/>
      <c r="DQ119" s="98"/>
      <c r="DR119" s="98"/>
      <c r="DS119" s="98"/>
      <c r="DT119" s="98"/>
      <c r="DU119" s="98"/>
      <c r="DV119" s="98"/>
      <c r="DW119" s="98"/>
      <c r="DX119" s="98"/>
      <c r="DY119" s="98"/>
      <c r="DZ119" s="98"/>
      <c r="EA119" s="98"/>
      <c r="EB119" s="98"/>
      <c r="EC119" s="98"/>
      <c r="ED119" s="98"/>
      <c r="EE119" s="98"/>
      <c r="EF119" s="98"/>
      <c r="EG119" s="98"/>
      <c r="EH119" s="98"/>
      <c r="EI119" s="98"/>
      <c r="EJ119" s="98"/>
      <c r="EK119" s="98"/>
      <c r="EL119" s="98"/>
      <c r="EM119" s="98"/>
      <c r="EN119" s="98"/>
      <c r="EO119" s="98"/>
      <c r="EP119" s="98"/>
      <c r="EQ119" s="98"/>
      <c r="ER119" s="98"/>
      <c r="ES119" s="98"/>
      <c r="ET119" s="98"/>
      <c r="EU119" s="98"/>
      <c r="EV119" s="98"/>
      <c r="EW119" s="98"/>
      <c r="EX119" s="98"/>
      <c r="EY119" s="98"/>
      <c r="EZ119" s="98"/>
      <c r="FA119" s="98"/>
      <c r="FB119" s="98"/>
      <c r="FC119" s="98"/>
      <c r="FD119" s="98"/>
      <c r="FE119" s="98"/>
      <c r="FF119" s="98"/>
      <c r="FG119" s="98"/>
      <c r="FH119" s="98"/>
      <c r="FI119" s="98"/>
      <c r="FJ119" s="98"/>
      <c r="FK119" s="98"/>
      <c r="FL119" s="98"/>
      <c r="FM119" s="98"/>
      <c r="FN119" s="98"/>
      <c r="FO119" s="98"/>
      <c r="FP119" s="98"/>
      <c r="FQ119" s="98"/>
      <c r="FR119" s="98"/>
      <c r="FS119" s="98"/>
      <c r="FT119" s="98"/>
      <c r="FU119" s="98"/>
      <c r="FV119" s="98"/>
      <c r="FW119" s="98"/>
      <c r="FX119" s="98"/>
      <c r="FY119" s="98"/>
      <c r="FZ119" s="98"/>
      <c r="GA119" s="98"/>
      <c r="GB119" s="98"/>
      <c r="GC119" s="98"/>
      <c r="GD119" s="98"/>
      <c r="GE119" s="98"/>
      <c r="GF119" s="98"/>
      <c r="GG119" s="98"/>
      <c r="GH119" s="98"/>
      <c r="GI119" s="98"/>
      <c r="GJ119" s="98"/>
      <c r="GK119" s="98"/>
      <c r="GL119" s="98"/>
      <c r="GM119" s="98"/>
      <c r="GN119" s="98"/>
      <c r="GO119" s="98"/>
      <c r="GP119" s="98"/>
      <c r="GQ119" s="98"/>
      <c r="GR119" s="98"/>
      <c r="GS119" s="98"/>
      <c r="GT119" s="98"/>
      <c r="GU119" s="98"/>
      <c r="GV119" s="98"/>
      <c r="GW119" s="98"/>
      <c r="GX119" s="98"/>
      <c r="GY119" s="98"/>
      <c r="GZ119" s="98"/>
      <c r="HA119" s="98"/>
      <c r="HB119" s="98"/>
      <c r="HC119" s="98"/>
      <c r="HD119" s="98"/>
      <c r="HE119" s="98"/>
      <c r="HF119" s="98"/>
      <c r="HG119" s="98"/>
      <c r="HH119" s="98"/>
      <c r="HI119" s="98"/>
      <c r="HJ119" s="98"/>
      <c r="HK119" s="98"/>
    </row>
    <row r="120" spans="1:219" s="103" customFormat="1" ht="26.25" hidden="1" customHeight="1" x14ac:dyDescent="0.2">
      <c r="A120" s="148" t="s">
        <v>19</v>
      </c>
      <c r="B120" s="100" t="s">
        <v>165</v>
      </c>
      <c r="C120" s="32">
        <v>16</v>
      </c>
      <c r="D120" s="140"/>
      <c r="E120" s="94"/>
      <c r="F120" s="96"/>
      <c r="G120" s="96"/>
      <c r="H120" s="96"/>
      <c r="I120" s="96"/>
      <c r="J120" s="96"/>
      <c r="K120" s="197"/>
      <c r="L120" s="155">
        <f t="shared" si="5"/>
        <v>0</v>
      </c>
      <c r="M120" s="97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  <c r="BH120" s="98"/>
      <c r="BI120" s="98"/>
      <c r="BJ120" s="98"/>
      <c r="BK120" s="98"/>
      <c r="BL120" s="98"/>
      <c r="BM120" s="98"/>
      <c r="BN120" s="98"/>
      <c r="BO120" s="98"/>
      <c r="BP120" s="98"/>
      <c r="BQ120" s="98"/>
      <c r="BR120" s="98"/>
      <c r="BS120" s="98"/>
      <c r="BT120" s="98"/>
      <c r="BU120" s="98"/>
      <c r="BV120" s="98"/>
      <c r="BW120" s="98"/>
      <c r="BX120" s="98"/>
      <c r="BY120" s="98"/>
      <c r="BZ120" s="98"/>
      <c r="CA120" s="98"/>
      <c r="CB120" s="98"/>
      <c r="CC120" s="98"/>
      <c r="CD120" s="98"/>
      <c r="CE120" s="98"/>
      <c r="CF120" s="98"/>
      <c r="CG120" s="98"/>
      <c r="CH120" s="98"/>
      <c r="CI120" s="98"/>
      <c r="CJ120" s="98"/>
      <c r="CK120" s="98"/>
      <c r="CL120" s="98"/>
      <c r="CM120" s="98"/>
      <c r="CN120" s="98"/>
      <c r="CO120" s="98"/>
      <c r="CP120" s="98"/>
      <c r="CQ120" s="98"/>
      <c r="CR120" s="98"/>
      <c r="CS120" s="98"/>
      <c r="CT120" s="98"/>
      <c r="CU120" s="98"/>
      <c r="CV120" s="98"/>
      <c r="CW120" s="98"/>
      <c r="CX120" s="98"/>
      <c r="CY120" s="98"/>
      <c r="CZ120" s="98"/>
      <c r="DA120" s="98"/>
      <c r="DB120" s="98"/>
      <c r="DC120" s="98"/>
      <c r="DD120" s="98"/>
      <c r="DE120" s="98"/>
      <c r="DF120" s="98"/>
      <c r="DG120" s="98"/>
      <c r="DH120" s="98"/>
      <c r="DI120" s="98"/>
      <c r="DJ120" s="98"/>
      <c r="DK120" s="98"/>
      <c r="DL120" s="98"/>
      <c r="DM120" s="98"/>
      <c r="DN120" s="98"/>
      <c r="DO120" s="98"/>
      <c r="DP120" s="98"/>
      <c r="DQ120" s="98"/>
      <c r="DR120" s="98"/>
      <c r="DS120" s="98"/>
      <c r="DT120" s="98"/>
      <c r="DU120" s="98"/>
      <c r="DV120" s="98"/>
      <c r="DW120" s="98"/>
      <c r="DX120" s="98"/>
      <c r="DY120" s="98"/>
      <c r="DZ120" s="98"/>
      <c r="EA120" s="98"/>
      <c r="EB120" s="98"/>
      <c r="EC120" s="98"/>
      <c r="ED120" s="98"/>
      <c r="EE120" s="98"/>
      <c r="EF120" s="98"/>
      <c r="EG120" s="98"/>
      <c r="EH120" s="98"/>
      <c r="EI120" s="98"/>
      <c r="EJ120" s="98"/>
      <c r="EK120" s="98"/>
      <c r="EL120" s="98"/>
      <c r="EM120" s="98"/>
      <c r="EN120" s="98"/>
      <c r="EO120" s="98"/>
      <c r="EP120" s="98"/>
      <c r="EQ120" s="98"/>
      <c r="ER120" s="98"/>
      <c r="ES120" s="98"/>
      <c r="ET120" s="98"/>
      <c r="EU120" s="98"/>
      <c r="EV120" s="98"/>
      <c r="EW120" s="98"/>
      <c r="EX120" s="98"/>
      <c r="EY120" s="98"/>
      <c r="EZ120" s="98"/>
      <c r="FA120" s="98"/>
      <c r="FB120" s="98"/>
      <c r="FC120" s="98"/>
      <c r="FD120" s="98"/>
      <c r="FE120" s="98"/>
      <c r="FF120" s="98"/>
      <c r="FG120" s="98"/>
      <c r="FH120" s="98"/>
      <c r="FI120" s="98"/>
      <c r="FJ120" s="98"/>
      <c r="FK120" s="98"/>
      <c r="FL120" s="98"/>
      <c r="FM120" s="98"/>
      <c r="FN120" s="98"/>
      <c r="FO120" s="98"/>
      <c r="FP120" s="98"/>
      <c r="FQ120" s="98"/>
      <c r="FR120" s="98"/>
      <c r="FS120" s="98"/>
      <c r="FT120" s="98"/>
      <c r="FU120" s="98"/>
      <c r="FV120" s="98"/>
      <c r="FW120" s="98"/>
      <c r="FX120" s="98"/>
      <c r="FY120" s="98"/>
      <c r="FZ120" s="98"/>
      <c r="GA120" s="98"/>
      <c r="GB120" s="98"/>
      <c r="GC120" s="98"/>
      <c r="GD120" s="98"/>
      <c r="GE120" s="98"/>
      <c r="GF120" s="98"/>
      <c r="GG120" s="98"/>
      <c r="GH120" s="98"/>
      <c r="GI120" s="98"/>
      <c r="GJ120" s="98"/>
      <c r="GK120" s="98"/>
      <c r="GL120" s="98"/>
      <c r="GM120" s="98"/>
      <c r="GN120" s="98"/>
      <c r="GO120" s="98"/>
      <c r="GP120" s="98"/>
      <c r="GQ120" s="98"/>
      <c r="GR120" s="98"/>
      <c r="GS120" s="98"/>
      <c r="GT120" s="98"/>
      <c r="GU120" s="98"/>
      <c r="GV120" s="98"/>
      <c r="GW120" s="98"/>
      <c r="GX120" s="98"/>
      <c r="GY120" s="98"/>
      <c r="GZ120" s="98"/>
      <c r="HA120" s="98"/>
      <c r="HB120" s="98"/>
      <c r="HC120" s="98"/>
      <c r="HD120" s="98"/>
      <c r="HE120" s="98"/>
      <c r="HF120" s="98"/>
      <c r="HG120" s="98"/>
      <c r="HH120" s="98"/>
      <c r="HI120" s="98"/>
      <c r="HJ120" s="98"/>
      <c r="HK120" s="98"/>
    </row>
    <row r="121" spans="1:219" s="105" customFormat="1" ht="33" customHeight="1" x14ac:dyDescent="0.2">
      <c r="A121" s="94">
        <v>16</v>
      </c>
      <c r="B121" s="159" t="s">
        <v>170</v>
      </c>
      <c r="C121" s="27">
        <f>SUM(C122:C123)</f>
        <v>132</v>
      </c>
      <c r="D121" s="160">
        <v>9</v>
      </c>
      <c r="E121" s="161" t="e">
        <f>+E122+#REF!+#REF!+#REF!+E123</f>
        <v>#REF!</v>
      </c>
      <c r="F121" s="161" t="e">
        <f>+F122+#REF!+#REF!+#REF!+F123</f>
        <v>#REF!</v>
      </c>
      <c r="G121" s="161" t="e">
        <f>+G122+#REF!+#REF!+#REF!+G123</f>
        <v>#REF!</v>
      </c>
      <c r="H121" s="161">
        <v>10</v>
      </c>
      <c r="I121" s="161">
        <f>4+1+1</f>
        <v>6</v>
      </c>
      <c r="J121" s="161">
        <v>6</v>
      </c>
      <c r="K121" s="197"/>
      <c r="L121" s="68">
        <f t="shared" si="5"/>
        <v>3</v>
      </c>
      <c r="M121" s="97"/>
    </row>
    <row r="122" spans="1:219" s="103" customFormat="1" ht="28.5" hidden="1" customHeight="1" x14ac:dyDescent="0.2">
      <c r="A122" s="148" t="s">
        <v>19</v>
      </c>
      <c r="B122" s="100" t="s">
        <v>20</v>
      </c>
      <c r="C122" s="32">
        <v>116</v>
      </c>
      <c r="D122" s="140"/>
      <c r="E122" s="94"/>
      <c r="F122" s="96"/>
      <c r="G122" s="96"/>
      <c r="H122" s="96"/>
      <c r="I122" s="96"/>
      <c r="J122" s="96"/>
      <c r="K122" s="197"/>
      <c r="L122" s="157"/>
      <c r="M122" s="97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98"/>
      <c r="AJ122" s="98"/>
      <c r="AK122" s="98"/>
      <c r="AL122" s="98"/>
      <c r="AM122" s="98"/>
      <c r="AN122" s="98"/>
      <c r="AO122" s="98"/>
      <c r="AP122" s="98"/>
      <c r="AQ122" s="98"/>
      <c r="AR122" s="98"/>
      <c r="AS122" s="98"/>
      <c r="AT122" s="98"/>
      <c r="AU122" s="98"/>
      <c r="AV122" s="98"/>
      <c r="AW122" s="98"/>
      <c r="AX122" s="98"/>
      <c r="AY122" s="98"/>
      <c r="AZ122" s="98"/>
      <c r="BA122" s="98"/>
      <c r="BB122" s="98"/>
      <c r="BC122" s="98"/>
      <c r="BD122" s="98"/>
      <c r="BE122" s="98"/>
      <c r="BF122" s="98"/>
      <c r="BG122" s="98"/>
      <c r="BH122" s="98"/>
      <c r="BI122" s="98"/>
      <c r="BJ122" s="98"/>
      <c r="BK122" s="98"/>
      <c r="BL122" s="98"/>
      <c r="BM122" s="98"/>
      <c r="BN122" s="98"/>
      <c r="BO122" s="98"/>
      <c r="BP122" s="98"/>
      <c r="BQ122" s="98"/>
      <c r="BR122" s="98"/>
      <c r="BS122" s="98"/>
      <c r="BT122" s="98"/>
      <c r="BU122" s="98"/>
      <c r="BV122" s="98"/>
      <c r="BW122" s="98"/>
      <c r="BX122" s="98"/>
      <c r="BY122" s="98"/>
      <c r="BZ122" s="98"/>
      <c r="CA122" s="98"/>
      <c r="CB122" s="98"/>
      <c r="CC122" s="98"/>
      <c r="CD122" s="98"/>
      <c r="CE122" s="98"/>
      <c r="CF122" s="98"/>
      <c r="CG122" s="98"/>
      <c r="CH122" s="98"/>
      <c r="CI122" s="98"/>
      <c r="CJ122" s="98"/>
      <c r="CK122" s="98"/>
      <c r="CL122" s="98"/>
      <c r="CM122" s="98"/>
      <c r="CN122" s="98"/>
      <c r="CO122" s="98"/>
      <c r="CP122" s="98"/>
      <c r="CQ122" s="98"/>
      <c r="CR122" s="98"/>
      <c r="CS122" s="98"/>
      <c r="CT122" s="98"/>
      <c r="CU122" s="98"/>
      <c r="CV122" s="98"/>
      <c r="CW122" s="98"/>
      <c r="CX122" s="98"/>
      <c r="CY122" s="98"/>
      <c r="CZ122" s="98"/>
      <c r="DA122" s="98"/>
      <c r="DB122" s="98"/>
      <c r="DC122" s="98"/>
      <c r="DD122" s="98"/>
      <c r="DE122" s="98"/>
      <c r="DF122" s="98"/>
      <c r="DG122" s="98"/>
      <c r="DH122" s="98"/>
      <c r="DI122" s="98"/>
      <c r="DJ122" s="98"/>
      <c r="DK122" s="98"/>
      <c r="DL122" s="98"/>
      <c r="DM122" s="98"/>
      <c r="DN122" s="98"/>
      <c r="DO122" s="98"/>
      <c r="DP122" s="98"/>
      <c r="DQ122" s="98"/>
      <c r="DR122" s="98"/>
      <c r="DS122" s="98"/>
      <c r="DT122" s="98"/>
      <c r="DU122" s="98"/>
      <c r="DV122" s="98"/>
      <c r="DW122" s="98"/>
      <c r="DX122" s="98"/>
      <c r="DY122" s="98"/>
      <c r="DZ122" s="98"/>
      <c r="EA122" s="98"/>
      <c r="EB122" s="98"/>
      <c r="EC122" s="98"/>
      <c r="ED122" s="98"/>
      <c r="EE122" s="98"/>
      <c r="EF122" s="98"/>
      <c r="EG122" s="98"/>
      <c r="EH122" s="98"/>
      <c r="EI122" s="98"/>
      <c r="EJ122" s="98"/>
      <c r="EK122" s="98"/>
      <c r="EL122" s="98"/>
      <c r="EM122" s="98"/>
      <c r="EN122" s="98"/>
      <c r="EO122" s="98"/>
      <c r="EP122" s="98"/>
      <c r="EQ122" s="98"/>
      <c r="ER122" s="98"/>
      <c r="ES122" s="98"/>
      <c r="ET122" s="98"/>
      <c r="EU122" s="98"/>
      <c r="EV122" s="98"/>
      <c r="EW122" s="98"/>
      <c r="EX122" s="98"/>
      <c r="EY122" s="98"/>
      <c r="EZ122" s="98"/>
      <c r="FA122" s="98"/>
      <c r="FB122" s="98"/>
      <c r="FC122" s="98"/>
      <c r="FD122" s="98"/>
      <c r="FE122" s="98"/>
      <c r="FF122" s="98"/>
      <c r="FG122" s="98"/>
      <c r="FH122" s="98"/>
      <c r="FI122" s="98"/>
      <c r="FJ122" s="98"/>
      <c r="FK122" s="98"/>
      <c r="FL122" s="98"/>
      <c r="FM122" s="98"/>
      <c r="FN122" s="98"/>
      <c r="FO122" s="98"/>
      <c r="FP122" s="98"/>
      <c r="FQ122" s="98"/>
      <c r="FR122" s="98"/>
      <c r="FS122" s="98"/>
      <c r="FT122" s="98"/>
      <c r="FU122" s="98"/>
      <c r="FV122" s="98"/>
      <c r="FW122" s="98"/>
      <c r="FX122" s="98"/>
      <c r="FY122" s="98"/>
      <c r="FZ122" s="98"/>
      <c r="GA122" s="98"/>
      <c r="GB122" s="98"/>
      <c r="GC122" s="98"/>
      <c r="GD122" s="98"/>
      <c r="GE122" s="98"/>
      <c r="GF122" s="98"/>
      <c r="GG122" s="98"/>
      <c r="GH122" s="98"/>
      <c r="GI122" s="98"/>
      <c r="GJ122" s="98"/>
      <c r="GK122" s="98"/>
      <c r="GL122" s="98"/>
      <c r="GM122" s="98"/>
      <c r="GN122" s="98"/>
      <c r="GO122" s="98"/>
      <c r="GP122" s="98"/>
      <c r="GQ122" s="98"/>
      <c r="GR122" s="98"/>
      <c r="GS122" s="98"/>
      <c r="GT122" s="98"/>
      <c r="GU122" s="98"/>
      <c r="GV122" s="98"/>
      <c r="GW122" s="98"/>
      <c r="GX122" s="98"/>
      <c r="GY122" s="98"/>
      <c r="GZ122" s="98"/>
      <c r="HA122" s="98"/>
      <c r="HB122" s="98"/>
      <c r="HC122" s="98"/>
      <c r="HD122" s="98"/>
      <c r="HE122" s="98"/>
      <c r="HF122" s="98"/>
      <c r="HG122" s="98"/>
      <c r="HH122" s="98"/>
      <c r="HI122" s="98"/>
      <c r="HJ122" s="98"/>
      <c r="HK122" s="98"/>
    </row>
    <row r="123" spans="1:219" s="98" customFormat="1" ht="28.5" hidden="1" customHeight="1" x14ac:dyDescent="0.2">
      <c r="A123" s="148" t="s">
        <v>19</v>
      </c>
      <c r="B123" s="95" t="s">
        <v>268</v>
      </c>
      <c r="C123" s="32">
        <v>16</v>
      </c>
      <c r="D123" s="140"/>
      <c r="E123" s="94"/>
      <c r="F123" s="96"/>
      <c r="G123" s="96"/>
      <c r="H123" s="96"/>
      <c r="I123" s="96"/>
      <c r="J123" s="96"/>
      <c r="K123" s="197"/>
      <c r="L123" s="157"/>
      <c r="M123" s="97"/>
    </row>
    <row r="124" spans="1:219" s="48" customFormat="1" ht="40.5" hidden="1" customHeight="1" x14ac:dyDescent="0.2">
      <c r="A124" s="2" t="s">
        <v>55</v>
      </c>
      <c r="B124" s="40" t="s">
        <v>29</v>
      </c>
      <c r="C124" s="106">
        <f>+SUM(C125:C133)</f>
        <v>58</v>
      </c>
      <c r="D124" s="145">
        <f t="shared" ref="D124:H124" si="7">+SUM(D125:D133)</f>
        <v>4</v>
      </c>
      <c r="E124" s="106">
        <f t="shared" si="7"/>
        <v>0</v>
      </c>
      <c r="F124" s="106">
        <f t="shared" si="7"/>
        <v>0</v>
      </c>
      <c r="G124" s="106">
        <f t="shared" si="7"/>
        <v>0</v>
      </c>
      <c r="H124" s="106">
        <f t="shared" si="7"/>
        <v>0</v>
      </c>
      <c r="I124" s="106">
        <f t="shared" ref="I124" si="8">+SUM(I125:I133)</f>
        <v>0</v>
      </c>
      <c r="J124" s="106"/>
      <c r="K124" s="197"/>
      <c r="L124" s="155">
        <f t="shared" si="5"/>
        <v>4</v>
      </c>
      <c r="M124" s="9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</row>
    <row r="125" spans="1:219" s="33" customFormat="1" ht="15.75" hidden="1" customHeight="1" x14ac:dyDescent="0.2">
      <c r="A125" s="27">
        <v>1</v>
      </c>
      <c r="B125" s="43" t="s">
        <v>30</v>
      </c>
      <c r="C125" s="32">
        <v>16</v>
      </c>
      <c r="D125" s="140">
        <v>1</v>
      </c>
      <c r="E125" s="27"/>
      <c r="F125" s="27"/>
      <c r="G125" s="27"/>
      <c r="H125" s="29">
        <v>0</v>
      </c>
      <c r="I125" s="29">
        <v>0</v>
      </c>
      <c r="J125" s="29"/>
      <c r="K125" s="197"/>
      <c r="L125" s="155">
        <f t="shared" si="5"/>
        <v>1</v>
      </c>
      <c r="M125" s="9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  <c r="HG125" s="41"/>
      <c r="HH125" s="41"/>
      <c r="HI125" s="41"/>
      <c r="HJ125" s="41"/>
      <c r="HK125" s="41"/>
    </row>
    <row r="126" spans="1:219" s="33" customFormat="1" ht="15.75" hidden="1" customHeight="1" x14ac:dyDescent="0.2">
      <c r="A126" s="27">
        <v>3</v>
      </c>
      <c r="B126" s="28" t="s">
        <v>31</v>
      </c>
      <c r="C126" s="32">
        <v>17</v>
      </c>
      <c r="D126" s="140">
        <v>1</v>
      </c>
      <c r="E126" s="27"/>
      <c r="F126" s="27"/>
      <c r="G126" s="27"/>
      <c r="H126" s="29">
        <v>0</v>
      </c>
      <c r="I126" s="29">
        <v>0</v>
      </c>
      <c r="J126" s="29"/>
      <c r="K126" s="197"/>
      <c r="L126" s="155">
        <f t="shared" si="5"/>
        <v>1</v>
      </c>
      <c r="M126" s="9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  <c r="HG126" s="41"/>
      <c r="HH126" s="41"/>
      <c r="HI126" s="41"/>
      <c r="HJ126" s="41"/>
      <c r="HK126" s="41"/>
    </row>
    <row r="127" spans="1:219" s="22" customFormat="1" ht="15.75" hidden="1" customHeight="1" x14ac:dyDescent="0.2">
      <c r="A127" s="27">
        <v>4</v>
      </c>
      <c r="B127" s="28" t="s">
        <v>32</v>
      </c>
      <c r="C127" s="27">
        <v>3</v>
      </c>
      <c r="D127" s="140">
        <v>1</v>
      </c>
      <c r="E127" s="27"/>
      <c r="F127" s="27"/>
      <c r="G127" s="27"/>
      <c r="H127" s="29">
        <v>0</v>
      </c>
      <c r="I127" s="29">
        <v>0</v>
      </c>
      <c r="J127" s="29"/>
      <c r="K127" s="197"/>
      <c r="L127" s="155">
        <f t="shared" si="5"/>
        <v>1</v>
      </c>
      <c r="M127" s="9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  <c r="HG127" s="41"/>
      <c r="HH127" s="41"/>
      <c r="HI127" s="41"/>
      <c r="HJ127" s="41"/>
      <c r="HK127" s="41"/>
    </row>
    <row r="128" spans="1:219" s="33" customFormat="1" ht="15.75" hidden="1" customHeight="1" x14ac:dyDescent="0.2">
      <c r="A128" s="27">
        <v>5</v>
      </c>
      <c r="B128" s="28" t="s">
        <v>33</v>
      </c>
      <c r="C128" s="32">
        <v>4</v>
      </c>
      <c r="D128" s="140">
        <v>1</v>
      </c>
      <c r="E128" s="27"/>
      <c r="F128" s="27"/>
      <c r="G128" s="27"/>
      <c r="H128" s="29">
        <v>0</v>
      </c>
      <c r="I128" s="29">
        <v>0</v>
      </c>
      <c r="J128" s="29"/>
      <c r="K128" s="197"/>
      <c r="L128" s="155">
        <f t="shared" si="5"/>
        <v>1</v>
      </c>
      <c r="M128" s="9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  <c r="HG128" s="41"/>
      <c r="HH128" s="41"/>
      <c r="HI128" s="41"/>
      <c r="HJ128" s="41"/>
      <c r="HK128" s="41"/>
    </row>
    <row r="129" spans="1:219" s="22" customFormat="1" ht="15.75" hidden="1" customHeight="1" x14ac:dyDescent="0.2">
      <c r="A129" s="27">
        <v>6</v>
      </c>
      <c r="B129" s="28" t="s">
        <v>34</v>
      </c>
      <c r="C129" s="32">
        <v>5</v>
      </c>
      <c r="D129" s="140"/>
      <c r="E129" s="27"/>
      <c r="F129" s="27"/>
      <c r="G129" s="27"/>
      <c r="H129" s="29">
        <v>0</v>
      </c>
      <c r="I129" s="29">
        <v>0</v>
      </c>
      <c r="J129" s="29"/>
      <c r="K129" s="197"/>
      <c r="L129" s="155">
        <f t="shared" si="5"/>
        <v>0</v>
      </c>
      <c r="M129" s="9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  <c r="HG129" s="41"/>
      <c r="HH129" s="41"/>
      <c r="HI129" s="41"/>
      <c r="HJ129" s="41"/>
      <c r="HK129" s="41"/>
    </row>
    <row r="130" spans="1:219" s="48" customFormat="1" ht="15.75" hidden="1" customHeight="1" x14ac:dyDescent="0.2">
      <c r="A130" s="27">
        <v>7</v>
      </c>
      <c r="B130" s="28" t="s">
        <v>35</v>
      </c>
      <c r="C130" s="27">
        <v>1</v>
      </c>
      <c r="D130" s="140"/>
      <c r="E130" s="27"/>
      <c r="F130" s="27"/>
      <c r="G130" s="27"/>
      <c r="H130" s="29">
        <v>0</v>
      </c>
      <c r="I130" s="29">
        <v>0</v>
      </c>
      <c r="J130" s="29"/>
      <c r="K130" s="197"/>
      <c r="L130" s="155">
        <f t="shared" si="5"/>
        <v>0</v>
      </c>
      <c r="M130" s="9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  <c r="GX130" s="41"/>
      <c r="GY130" s="41"/>
      <c r="GZ130" s="41"/>
      <c r="HA130" s="41"/>
      <c r="HB130" s="41"/>
      <c r="HC130" s="41"/>
      <c r="HD130" s="41"/>
      <c r="HE130" s="41"/>
      <c r="HF130" s="41"/>
      <c r="HG130" s="41"/>
      <c r="HH130" s="41"/>
      <c r="HI130" s="41"/>
      <c r="HJ130" s="41"/>
      <c r="HK130" s="41"/>
    </row>
    <row r="131" spans="1:219" s="33" customFormat="1" ht="15.75" hidden="1" customHeight="1" x14ac:dyDescent="0.2">
      <c r="A131" s="27">
        <v>8</v>
      </c>
      <c r="B131" s="28" t="s">
        <v>36</v>
      </c>
      <c r="C131" s="32">
        <v>9</v>
      </c>
      <c r="D131" s="140"/>
      <c r="E131" s="27"/>
      <c r="F131" s="27"/>
      <c r="G131" s="27"/>
      <c r="H131" s="29">
        <v>0</v>
      </c>
      <c r="I131" s="29">
        <v>0</v>
      </c>
      <c r="J131" s="29"/>
      <c r="K131" s="197"/>
      <c r="L131" s="155">
        <f t="shared" si="5"/>
        <v>0</v>
      </c>
      <c r="M131" s="9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  <c r="HG131" s="41"/>
      <c r="HH131" s="41"/>
      <c r="HI131" s="41"/>
      <c r="HJ131" s="41"/>
      <c r="HK131" s="41"/>
    </row>
    <row r="132" spans="1:219" s="33" customFormat="1" ht="15.75" hidden="1" customHeight="1" x14ac:dyDescent="0.2">
      <c r="A132" s="27">
        <v>9</v>
      </c>
      <c r="B132" s="28" t="s">
        <v>37</v>
      </c>
      <c r="C132" s="32">
        <v>2</v>
      </c>
      <c r="D132" s="140"/>
      <c r="E132" s="27"/>
      <c r="F132" s="27"/>
      <c r="G132" s="27"/>
      <c r="H132" s="29">
        <v>0</v>
      </c>
      <c r="I132" s="29">
        <v>0</v>
      </c>
      <c r="J132" s="29"/>
      <c r="K132" s="197"/>
      <c r="L132" s="155">
        <f t="shared" si="5"/>
        <v>0</v>
      </c>
      <c r="M132" s="9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  <c r="HG132" s="41"/>
      <c r="HH132" s="41"/>
      <c r="HI132" s="41"/>
      <c r="HJ132" s="41"/>
      <c r="HK132" s="41"/>
    </row>
    <row r="133" spans="1:219" s="48" customFormat="1" ht="15.75" hidden="1" customHeight="1" x14ac:dyDescent="0.2">
      <c r="A133" s="27">
        <v>10</v>
      </c>
      <c r="B133" s="28" t="s">
        <v>38</v>
      </c>
      <c r="C133" s="27">
        <v>1</v>
      </c>
      <c r="D133" s="140"/>
      <c r="E133" s="27"/>
      <c r="F133" s="27"/>
      <c r="G133" s="27"/>
      <c r="H133" s="29">
        <v>0</v>
      </c>
      <c r="I133" s="29">
        <v>0</v>
      </c>
      <c r="J133" s="29"/>
      <c r="K133" s="197"/>
      <c r="L133" s="155">
        <f t="shared" si="5"/>
        <v>0</v>
      </c>
      <c r="M133" s="9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  <c r="GX133" s="41"/>
      <c r="GY133" s="41"/>
      <c r="GZ133" s="41"/>
      <c r="HA133" s="41"/>
      <c r="HB133" s="41"/>
      <c r="HC133" s="41"/>
      <c r="HD133" s="41"/>
      <c r="HE133" s="41"/>
      <c r="HF133" s="41"/>
      <c r="HG133" s="41"/>
      <c r="HH133" s="41"/>
      <c r="HI133" s="41"/>
      <c r="HJ133" s="41"/>
      <c r="HK133" s="41"/>
    </row>
    <row r="134" spans="1:219" s="39" customFormat="1" ht="48.75" customHeight="1" x14ac:dyDescent="0.2">
      <c r="A134" s="23" t="s">
        <v>55</v>
      </c>
      <c r="B134" s="24" t="s">
        <v>75</v>
      </c>
      <c r="C134" s="168">
        <f>+SUM(C135:C139)</f>
        <v>288</v>
      </c>
      <c r="D134" s="168">
        <f>+SUM(D135:D139)</f>
        <v>4</v>
      </c>
      <c r="E134" s="168">
        <f t="shared" ref="E134:L134" si="9">+SUM(E135:E139)</f>
        <v>2</v>
      </c>
      <c r="F134" s="168">
        <f t="shared" si="9"/>
        <v>4</v>
      </c>
      <c r="G134" s="168">
        <f t="shared" si="9"/>
        <v>0</v>
      </c>
      <c r="H134" s="168">
        <f t="shared" si="9"/>
        <v>4</v>
      </c>
      <c r="I134" s="169">
        <f>+SUM(I135:I139)</f>
        <v>9</v>
      </c>
      <c r="J134" s="168">
        <f t="shared" si="9"/>
        <v>12</v>
      </c>
      <c r="K134" s="197"/>
      <c r="L134" s="168">
        <f t="shared" si="9"/>
        <v>-8</v>
      </c>
      <c r="M134" s="8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</row>
    <row r="135" spans="1:219" s="22" customFormat="1" ht="30" customHeight="1" x14ac:dyDescent="0.2">
      <c r="A135" s="27">
        <v>1</v>
      </c>
      <c r="B135" s="45" t="s">
        <v>40</v>
      </c>
      <c r="C135" s="27">
        <f>12+28</f>
        <v>40</v>
      </c>
      <c r="D135" s="140">
        <v>0</v>
      </c>
      <c r="E135" s="27">
        <v>1</v>
      </c>
      <c r="F135" s="27">
        <v>1</v>
      </c>
      <c r="G135" s="27"/>
      <c r="H135" s="29">
        <v>1</v>
      </c>
      <c r="I135" s="29">
        <v>1</v>
      </c>
      <c r="J135" s="29">
        <v>1</v>
      </c>
      <c r="K135" s="197"/>
      <c r="L135" s="157">
        <f t="shared" si="5"/>
        <v>-1</v>
      </c>
      <c r="M135" s="9"/>
      <c r="N135" s="41"/>
      <c r="O135" s="41"/>
      <c r="P135" s="41" t="s">
        <v>229</v>
      </c>
      <c r="Q135" s="41"/>
      <c r="R135" s="41"/>
      <c r="S135" s="41">
        <v>6059</v>
      </c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  <c r="GX135" s="41"/>
      <c r="GY135" s="41"/>
      <c r="GZ135" s="41"/>
      <c r="HA135" s="41"/>
      <c r="HB135" s="41"/>
      <c r="HC135" s="41"/>
      <c r="HD135" s="41"/>
      <c r="HE135" s="41"/>
      <c r="HF135" s="41"/>
      <c r="HG135" s="41"/>
      <c r="HH135" s="41"/>
      <c r="HI135" s="41"/>
      <c r="HJ135" s="41"/>
      <c r="HK135" s="41"/>
    </row>
    <row r="136" spans="1:219" s="33" customFormat="1" ht="38.25" customHeight="1" x14ac:dyDescent="0.2">
      <c r="A136" s="27">
        <v>2</v>
      </c>
      <c r="B136" s="45" t="s">
        <v>41</v>
      </c>
      <c r="C136" s="32">
        <f>67+2</f>
        <v>69</v>
      </c>
      <c r="D136" s="141">
        <v>1</v>
      </c>
      <c r="E136" s="32">
        <v>1</v>
      </c>
      <c r="F136" s="32">
        <v>1</v>
      </c>
      <c r="G136" s="32"/>
      <c r="H136" s="29">
        <v>1</v>
      </c>
      <c r="I136" s="29">
        <v>2</v>
      </c>
      <c r="J136" s="29">
        <v>3</v>
      </c>
      <c r="K136" s="197"/>
      <c r="L136" s="157">
        <f t="shared" ref="L136:L141" si="10">D136-J136</f>
        <v>-2</v>
      </c>
      <c r="M136" s="9"/>
      <c r="N136" s="41"/>
      <c r="O136" s="41"/>
      <c r="P136" s="32">
        <f>26+1</f>
        <v>27</v>
      </c>
      <c r="Q136" s="41"/>
      <c r="R136" s="41" t="s">
        <v>95</v>
      </c>
      <c r="S136" s="41">
        <f>98+916+5+113+23</f>
        <v>1155</v>
      </c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  <c r="HG136" s="41"/>
      <c r="HH136" s="41"/>
      <c r="HI136" s="41"/>
      <c r="HJ136" s="41"/>
      <c r="HK136" s="41"/>
    </row>
    <row r="137" spans="1:219" s="33" customFormat="1" ht="47.25" customHeight="1" x14ac:dyDescent="0.2">
      <c r="A137" s="27">
        <f t="shared" ref="A137:A138" si="11">+A136+1</f>
        <v>3</v>
      </c>
      <c r="B137" s="31" t="s">
        <v>42</v>
      </c>
      <c r="C137" s="32">
        <f>60+2</f>
        <v>62</v>
      </c>
      <c r="D137" s="141">
        <v>1</v>
      </c>
      <c r="E137" s="32"/>
      <c r="F137" s="32">
        <v>1</v>
      </c>
      <c r="G137" s="32"/>
      <c r="H137" s="29">
        <v>1</v>
      </c>
      <c r="I137" s="29">
        <v>2</v>
      </c>
      <c r="J137" s="29">
        <v>3</v>
      </c>
      <c r="K137" s="197"/>
      <c r="L137" s="157">
        <f t="shared" si="10"/>
        <v>-2</v>
      </c>
      <c r="M137" s="9"/>
      <c r="N137" s="41"/>
      <c r="O137" s="41"/>
      <c r="P137" s="32">
        <f>23+1</f>
        <v>24</v>
      </c>
      <c r="Q137" s="41"/>
      <c r="R137" s="41" t="s">
        <v>96</v>
      </c>
      <c r="S137" s="41">
        <f>89+1252+5+102+64</f>
        <v>1512</v>
      </c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  <c r="HG137" s="41"/>
      <c r="HH137" s="41"/>
      <c r="HI137" s="41"/>
      <c r="HJ137" s="41"/>
      <c r="HK137" s="41"/>
    </row>
    <row r="138" spans="1:219" s="22" customFormat="1" ht="28.5" customHeight="1" x14ac:dyDescent="0.2">
      <c r="A138" s="27">
        <f t="shared" si="11"/>
        <v>4</v>
      </c>
      <c r="B138" s="31" t="s">
        <v>162</v>
      </c>
      <c r="C138" s="27">
        <f>60+3</f>
        <v>63</v>
      </c>
      <c r="D138" s="141">
        <v>2</v>
      </c>
      <c r="E138" s="32"/>
      <c r="F138" s="32">
        <v>1</v>
      </c>
      <c r="G138" s="32"/>
      <c r="H138" s="29">
        <v>1</v>
      </c>
      <c r="I138" s="29">
        <v>2</v>
      </c>
      <c r="J138" s="29">
        <v>3</v>
      </c>
      <c r="K138" s="197"/>
      <c r="L138" s="157">
        <f t="shared" si="10"/>
        <v>-1</v>
      </c>
      <c r="M138" s="9"/>
      <c r="N138" s="41"/>
      <c r="O138" s="41"/>
      <c r="P138" s="27">
        <f>23+2</f>
        <v>25</v>
      </c>
      <c r="Q138" s="41"/>
      <c r="R138" s="41" t="s">
        <v>97</v>
      </c>
      <c r="S138" s="41">
        <f>87+1254+5+93+6</f>
        <v>1445</v>
      </c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  <c r="GX138" s="41"/>
      <c r="GY138" s="41"/>
      <c r="GZ138" s="41"/>
      <c r="HA138" s="41"/>
      <c r="HB138" s="41"/>
      <c r="HC138" s="41"/>
      <c r="HD138" s="41"/>
      <c r="HE138" s="41"/>
      <c r="HF138" s="41"/>
      <c r="HG138" s="41"/>
      <c r="HH138" s="41"/>
      <c r="HI138" s="41"/>
      <c r="HJ138" s="41"/>
      <c r="HK138" s="41"/>
    </row>
    <row r="139" spans="1:219" s="22" customFormat="1" ht="28.5" customHeight="1" x14ac:dyDescent="0.2">
      <c r="A139" s="27">
        <v>5</v>
      </c>
      <c r="B139" s="31" t="s">
        <v>228</v>
      </c>
      <c r="C139" s="27">
        <f>52+2</f>
        <v>54</v>
      </c>
      <c r="D139" s="141"/>
      <c r="E139" s="32"/>
      <c r="F139" s="32"/>
      <c r="G139" s="32"/>
      <c r="H139" s="29"/>
      <c r="I139" s="29">
        <v>2</v>
      </c>
      <c r="J139" s="29">
        <v>2</v>
      </c>
      <c r="K139" s="197"/>
      <c r="L139" s="157">
        <f t="shared" si="10"/>
        <v>-2</v>
      </c>
      <c r="M139" s="9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  <c r="FZ139" s="41"/>
      <c r="GA139" s="41"/>
      <c r="GB139" s="41"/>
      <c r="GC139" s="41"/>
      <c r="GD139" s="41"/>
      <c r="GE139" s="41"/>
      <c r="GF139" s="41"/>
      <c r="GG139" s="41"/>
      <c r="GH139" s="41"/>
      <c r="GI139" s="41"/>
      <c r="GJ139" s="41"/>
      <c r="GK139" s="41"/>
      <c r="GL139" s="41"/>
      <c r="GM139" s="41"/>
      <c r="GN139" s="41"/>
      <c r="GO139" s="41"/>
      <c r="GP139" s="41"/>
      <c r="GQ139" s="41"/>
      <c r="GR139" s="41"/>
      <c r="GS139" s="41"/>
      <c r="GT139" s="41"/>
      <c r="GU139" s="41"/>
      <c r="GV139" s="41"/>
      <c r="GW139" s="41"/>
      <c r="GX139" s="41"/>
      <c r="GY139" s="41"/>
      <c r="GZ139" s="41"/>
      <c r="HA139" s="41"/>
      <c r="HB139" s="41"/>
      <c r="HC139" s="41"/>
      <c r="HD139" s="41"/>
      <c r="HE139" s="41"/>
      <c r="HF139" s="41"/>
      <c r="HG139" s="41"/>
      <c r="HH139" s="41"/>
      <c r="HI139" s="41"/>
      <c r="HJ139" s="41"/>
      <c r="HK139" s="41"/>
    </row>
    <row r="140" spans="1:219" s="41" customFormat="1" ht="41.25" customHeight="1" x14ac:dyDescent="0.2">
      <c r="A140" s="2" t="s">
        <v>2</v>
      </c>
      <c r="B140" s="24" t="s">
        <v>82</v>
      </c>
      <c r="C140" s="32">
        <f>C141</f>
        <v>111</v>
      </c>
      <c r="D140" s="145">
        <f t="shared" ref="D140:J140" si="12">D141</f>
        <v>0</v>
      </c>
      <c r="E140" s="2">
        <f t="shared" si="12"/>
        <v>1</v>
      </c>
      <c r="F140" s="2">
        <f t="shared" si="12"/>
        <v>2</v>
      </c>
      <c r="G140" s="2">
        <f t="shared" si="12"/>
        <v>0</v>
      </c>
      <c r="H140" s="2">
        <f t="shared" si="12"/>
        <v>2</v>
      </c>
      <c r="I140" s="2">
        <f t="shared" si="12"/>
        <v>2</v>
      </c>
      <c r="J140" s="2">
        <f t="shared" si="12"/>
        <v>2</v>
      </c>
      <c r="K140" s="197"/>
      <c r="L140" s="155">
        <f t="shared" si="10"/>
        <v>-2</v>
      </c>
      <c r="M140" s="8"/>
      <c r="N140" s="4"/>
      <c r="O140" s="4"/>
      <c r="P140" s="4"/>
      <c r="Q140" s="4"/>
      <c r="R140" s="4" t="s">
        <v>98</v>
      </c>
      <c r="S140" s="4">
        <f>88+1474+5+105</f>
        <v>1672</v>
      </c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  <c r="HK140" s="4"/>
    </row>
    <row r="141" spans="1:219" s="33" customFormat="1" ht="32.25" customHeight="1" x14ac:dyDescent="0.2">
      <c r="A141" s="51">
        <v>1</v>
      </c>
      <c r="B141" s="50" t="s">
        <v>43</v>
      </c>
      <c r="C141" s="92">
        <f>101+10</f>
        <v>111</v>
      </c>
      <c r="D141" s="146">
        <v>0</v>
      </c>
      <c r="E141" s="51">
        <v>1</v>
      </c>
      <c r="F141" s="51">
        <v>2</v>
      </c>
      <c r="G141" s="51"/>
      <c r="H141" s="52">
        <v>2</v>
      </c>
      <c r="I141" s="52">
        <v>2</v>
      </c>
      <c r="J141" s="52">
        <v>2</v>
      </c>
      <c r="K141" s="198"/>
      <c r="L141" s="162">
        <f t="shared" si="10"/>
        <v>-2</v>
      </c>
      <c r="M141" s="10"/>
      <c r="N141" s="41"/>
      <c r="O141" s="41"/>
      <c r="P141" s="41"/>
      <c r="Q141" s="41"/>
      <c r="R141" s="41" t="s">
        <v>99</v>
      </c>
      <c r="S141" s="41">
        <f>92+1651+5+85+69</f>
        <v>1902</v>
      </c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  <c r="GX141" s="41"/>
      <c r="GY141" s="41"/>
      <c r="GZ141" s="41"/>
      <c r="HA141" s="41"/>
      <c r="HB141" s="41"/>
      <c r="HC141" s="41"/>
      <c r="HD141" s="41"/>
      <c r="HE141" s="41"/>
      <c r="HF141" s="41"/>
      <c r="HG141" s="41"/>
      <c r="HH141" s="41"/>
      <c r="HI141" s="41"/>
      <c r="HJ141" s="41"/>
      <c r="HK141" s="41"/>
    </row>
    <row r="142" spans="1:219" s="48" customFormat="1" ht="23.25" hidden="1" customHeight="1" x14ac:dyDescent="0.2">
      <c r="A142" s="65" t="s">
        <v>19</v>
      </c>
      <c r="B142" s="66" t="s">
        <v>52</v>
      </c>
      <c r="C142" s="67">
        <v>52</v>
      </c>
      <c r="D142" s="147"/>
      <c r="E142" s="67"/>
      <c r="F142" s="67"/>
      <c r="G142" s="67"/>
      <c r="H142" s="68">
        <v>8</v>
      </c>
      <c r="I142" s="68">
        <v>8</v>
      </c>
      <c r="J142" s="68"/>
      <c r="K142" s="68" t="e">
        <f>#REF!+L142+#REF!</f>
        <v>#REF!</v>
      </c>
      <c r="L142" s="13">
        <f>H142-(D142-E142)</f>
        <v>8</v>
      </c>
      <c r="M142" s="13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  <c r="FZ142" s="41"/>
      <c r="GA142" s="41"/>
      <c r="GB142" s="41"/>
      <c r="GC142" s="41"/>
      <c r="GD142" s="41"/>
      <c r="GE142" s="41"/>
      <c r="GF142" s="41"/>
      <c r="GG142" s="41"/>
      <c r="GH142" s="41"/>
      <c r="GI142" s="41"/>
      <c r="GJ142" s="41"/>
      <c r="GK142" s="41"/>
      <c r="GL142" s="41"/>
      <c r="GM142" s="41"/>
      <c r="GN142" s="41"/>
      <c r="GO142" s="41"/>
      <c r="GP142" s="41"/>
      <c r="GQ142" s="41"/>
      <c r="GR142" s="41"/>
      <c r="GS142" s="41"/>
      <c r="GT142" s="41"/>
      <c r="GU142" s="41"/>
      <c r="GV142" s="41"/>
      <c r="GW142" s="41"/>
      <c r="GX142" s="41"/>
      <c r="GY142" s="41"/>
      <c r="GZ142" s="41"/>
      <c r="HA142" s="41"/>
      <c r="HB142" s="41"/>
      <c r="HC142" s="41"/>
      <c r="HD142" s="41"/>
      <c r="HE142" s="41"/>
      <c r="HF142" s="41"/>
      <c r="HG142" s="41"/>
      <c r="HH142" s="41"/>
      <c r="HI142" s="41"/>
      <c r="HJ142" s="41"/>
      <c r="HK142" s="41"/>
    </row>
    <row r="143" spans="1:219" s="33" customFormat="1" ht="30" hidden="1" customHeight="1" x14ac:dyDescent="0.2">
      <c r="A143" s="44" t="s">
        <v>19</v>
      </c>
      <c r="B143" s="43" t="s">
        <v>53</v>
      </c>
      <c r="C143" s="27">
        <f>86+828+4+53</f>
        <v>971</v>
      </c>
      <c r="D143" s="140"/>
      <c r="E143" s="27"/>
      <c r="F143" s="27"/>
      <c r="G143" s="27"/>
      <c r="H143" s="29">
        <v>8</v>
      </c>
      <c r="I143" s="29">
        <v>8</v>
      </c>
      <c r="J143" s="29"/>
      <c r="K143" s="29" t="e">
        <f>#REF!+L143+#REF!</f>
        <v>#REF!</v>
      </c>
      <c r="L143" s="9">
        <f>H143-(D143-E143)</f>
        <v>8</v>
      </c>
      <c r="M143" s="9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1"/>
      <c r="GM143" s="41"/>
      <c r="GN143" s="41"/>
      <c r="GO143" s="41"/>
      <c r="GP143" s="41"/>
      <c r="GQ143" s="41"/>
      <c r="GR143" s="41"/>
      <c r="GS143" s="41"/>
      <c r="GT143" s="41"/>
      <c r="GU143" s="41"/>
      <c r="GV143" s="41"/>
      <c r="GW143" s="41"/>
      <c r="GX143" s="41"/>
      <c r="GY143" s="41"/>
      <c r="GZ143" s="41"/>
      <c r="HA143" s="41"/>
      <c r="HB143" s="41"/>
      <c r="HC143" s="41"/>
      <c r="HD143" s="41"/>
      <c r="HE143" s="41"/>
      <c r="HF143" s="41"/>
      <c r="HG143" s="41"/>
      <c r="HH143" s="41"/>
      <c r="HI143" s="41"/>
      <c r="HJ143" s="41"/>
      <c r="HK143" s="41"/>
    </row>
    <row r="144" spans="1:219" s="33" customFormat="1" ht="30" hidden="1" customHeight="1" x14ac:dyDescent="0.2">
      <c r="A144" s="44" t="s">
        <v>19</v>
      </c>
      <c r="B144" s="45" t="s">
        <v>48</v>
      </c>
      <c r="C144" s="27"/>
      <c r="D144" s="140"/>
      <c r="E144" s="27"/>
      <c r="F144" s="27"/>
      <c r="G144" s="27"/>
      <c r="H144" s="29">
        <v>8</v>
      </c>
      <c r="I144" s="29">
        <v>8</v>
      </c>
      <c r="J144" s="29"/>
      <c r="K144" s="29" t="e">
        <f>#REF!+L144+#REF!</f>
        <v>#REF!</v>
      </c>
      <c r="L144" s="9">
        <f>H144-(D144-E144)</f>
        <v>8</v>
      </c>
      <c r="M144" s="9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  <c r="FZ144" s="41"/>
      <c r="GA144" s="41"/>
      <c r="GB144" s="41"/>
      <c r="GC144" s="41"/>
      <c r="GD144" s="41"/>
      <c r="GE144" s="41"/>
      <c r="GF144" s="41"/>
      <c r="GG144" s="41"/>
      <c r="GH144" s="41"/>
      <c r="GI144" s="41"/>
      <c r="GJ144" s="41"/>
      <c r="GK144" s="41"/>
      <c r="GL144" s="41"/>
      <c r="GM144" s="41"/>
      <c r="GN144" s="41"/>
      <c r="GO144" s="41"/>
      <c r="GP144" s="41"/>
      <c r="GQ144" s="41"/>
      <c r="GR144" s="41"/>
      <c r="GS144" s="41"/>
      <c r="GT144" s="41"/>
      <c r="GU144" s="41"/>
      <c r="GV144" s="41"/>
      <c r="GW144" s="41"/>
      <c r="GX144" s="41"/>
      <c r="GY144" s="41"/>
      <c r="GZ144" s="41"/>
      <c r="HA144" s="41"/>
      <c r="HB144" s="41"/>
      <c r="HC144" s="41"/>
      <c r="HD144" s="41"/>
      <c r="HE144" s="41"/>
      <c r="HF144" s="41"/>
      <c r="HG144" s="41"/>
      <c r="HH144" s="41"/>
      <c r="HI144" s="41"/>
      <c r="HJ144" s="41"/>
      <c r="HK144" s="41"/>
    </row>
    <row r="145" spans="1:219" s="33" customFormat="1" ht="29.25" hidden="1" customHeight="1" x14ac:dyDescent="0.2">
      <c r="A145" s="49"/>
      <c r="B145" s="50"/>
      <c r="C145" s="51"/>
      <c r="D145" s="146"/>
      <c r="E145" s="51"/>
      <c r="F145" s="51"/>
      <c r="G145" s="51"/>
      <c r="H145" s="52"/>
      <c r="I145" s="52"/>
      <c r="J145" s="52"/>
      <c r="K145" s="52"/>
      <c r="L145" s="10">
        <f>H145-(D145-E145)</f>
        <v>0</v>
      </c>
      <c r="M145" s="10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  <c r="GX145" s="41"/>
      <c r="GY145" s="41"/>
      <c r="GZ145" s="41"/>
      <c r="HA145" s="41"/>
      <c r="HB145" s="41"/>
      <c r="HC145" s="41"/>
      <c r="HD145" s="41"/>
      <c r="HE145" s="41"/>
      <c r="HF145" s="41"/>
      <c r="HG145" s="41"/>
      <c r="HH145" s="41"/>
      <c r="HI145" s="41"/>
      <c r="HJ145" s="41"/>
      <c r="HK145" s="41"/>
    </row>
    <row r="146" spans="1:219" s="22" customFormat="1" ht="30.75" customHeight="1" x14ac:dyDescent="0.25">
      <c r="A146" s="15"/>
      <c r="B146" s="16"/>
      <c r="C146" s="17"/>
      <c r="D146" s="138"/>
      <c r="E146" s="17"/>
      <c r="F146" s="17"/>
      <c r="G146" s="17"/>
      <c r="H146" s="18"/>
      <c r="I146" s="18"/>
      <c r="J146" s="18"/>
      <c r="K146" s="18"/>
      <c r="L146" s="19"/>
      <c r="M146" s="19"/>
      <c r="N146" s="4"/>
      <c r="O146" s="4"/>
      <c r="P146" s="4"/>
      <c r="Q146" s="4"/>
      <c r="R146" s="4" t="s">
        <v>100</v>
      </c>
      <c r="S146" s="4">
        <f>91+1747+5+145+118</f>
        <v>2106</v>
      </c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  <c r="HK146" s="4"/>
    </row>
    <row r="147" spans="1:219" s="33" customFormat="1" ht="27" customHeight="1" x14ac:dyDescent="0.25">
      <c r="A147" s="15"/>
      <c r="B147" s="16"/>
      <c r="C147" s="17"/>
      <c r="D147" s="138"/>
      <c r="E147" s="17"/>
      <c r="F147" s="17"/>
      <c r="G147" s="17"/>
      <c r="H147" s="18"/>
      <c r="I147" s="18"/>
      <c r="J147" s="18"/>
      <c r="K147" s="18"/>
      <c r="L147" s="19"/>
      <c r="M147" s="19"/>
      <c r="N147" s="4"/>
      <c r="O147" s="4"/>
      <c r="P147" s="4"/>
      <c r="Q147" s="4"/>
      <c r="R147" s="4" t="s">
        <v>101</v>
      </c>
      <c r="S147" s="4">
        <f>92+1340+5+117+30</f>
        <v>1584</v>
      </c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</row>
    <row r="148" spans="1:219" s="22" customFormat="1" ht="28.5" customHeight="1" x14ac:dyDescent="0.25">
      <c r="A148" s="15"/>
      <c r="B148" s="16"/>
      <c r="C148" s="17"/>
      <c r="D148" s="138"/>
      <c r="E148" s="17"/>
      <c r="F148" s="17"/>
      <c r="G148" s="17"/>
      <c r="H148" s="18"/>
      <c r="I148" s="18"/>
      <c r="J148" s="18"/>
      <c r="K148" s="18"/>
      <c r="L148" s="19"/>
      <c r="M148" s="19"/>
      <c r="N148" s="4"/>
      <c r="O148" s="4"/>
      <c r="P148" s="4"/>
      <c r="Q148" s="4"/>
      <c r="R148" s="4" t="s">
        <v>102</v>
      </c>
      <c r="S148" s="4">
        <f>86+794+18+4+65</f>
        <v>967</v>
      </c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</row>
    <row r="149" spans="1:219" s="48" customFormat="1" ht="30.75" customHeight="1" x14ac:dyDescent="0.25">
      <c r="A149" s="15"/>
      <c r="B149" s="16"/>
      <c r="C149" s="17"/>
      <c r="D149" s="138"/>
      <c r="E149" s="17"/>
      <c r="F149" s="17"/>
      <c r="G149" s="17"/>
      <c r="H149" s="18"/>
      <c r="I149" s="18"/>
      <c r="J149" s="18"/>
      <c r="K149" s="18"/>
      <c r="L149" s="19"/>
      <c r="M149" s="19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  <c r="HK149" s="4"/>
    </row>
    <row r="150" spans="1:219" s="33" customFormat="1" ht="29.25" customHeight="1" x14ac:dyDescent="0.25">
      <c r="A150" s="15"/>
      <c r="B150" s="16"/>
      <c r="C150" s="17"/>
      <c r="D150" s="138"/>
      <c r="E150" s="17"/>
      <c r="F150" s="17"/>
      <c r="G150" s="17"/>
      <c r="H150" s="18"/>
      <c r="I150" s="18"/>
      <c r="J150" s="18"/>
      <c r="K150" s="18"/>
      <c r="L150" s="19"/>
      <c r="M150" s="19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  <c r="HK150" s="4"/>
    </row>
    <row r="151" spans="1:219" s="33" customFormat="1" ht="28.5" customHeight="1" x14ac:dyDescent="0.25">
      <c r="A151" s="15"/>
      <c r="B151" s="16"/>
      <c r="C151" s="17"/>
      <c r="D151" s="138"/>
      <c r="E151" s="17"/>
      <c r="F151" s="17"/>
      <c r="G151" s="17"/>
      <c r="H151" s="18"/>
      <c r="I151" s="18"/>
      <c r="J151" s="18"/>
      <c r="K151" s="18"/>
      <c r="L151" s="19"/>
      <c r="M151" s="19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  <c r="HK151" s="4"/>
    </row>
    <row r="152" spans="1:219" s="22" customFormat="1" ht="32.25" customHeight="1" x14ac:dyDescent="0.25">
      <c r="A152" s="15"/>
      <c r="B152" s="16"/>
      <c r="C152" s="17"/>
      <c r="D152" s="138"/>
      <c r="E152" s="17"/>
      <c r="F152" s="17"/>
      <c r="G152" s="17"/>
      <c r="H152" s="18"/>
      <c r="I152" s="18"/>
      <c r="J152" s="18"/>
      <c r="K152" s="18"/>
      <c r="L152" s="19"/>
      <c r="M152" s="19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  <c r="HK152" s="4"/>
    </row>
    <row r="153" spans="1:219" s="22" customFormat="1" ht="24.75" customHeight="1" x14ac:dyDescent="0.25">
      <c r="A153" s="15"/>
      <c r="B153" s="16"/>
      <c r="C153" s="17"/>
      <c r="D153" s="138"/>
      <c r="E153" s="17"/>
      <c r="F153" s="17"/>
      <c r="G153" s="17"/>
      <c r="H153" s="18"/>
      <c r="I153" s="18"/>
      <c r="J153" s="18"/>
      <c r="K153" s="18"/>
      <c r="L153" s="19"/>
      <c r="M153" s="19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</row>
    <row r="154" spans="1:219" s="33" customFormat="1" ht="27" customHeight="1" x14ac:dyDescent="0.25">
      <c r="A154" s="15"/>
      <c r="B154" s="16"/>
      <c r="C154" s="17"/>
      <c r="D154" s="138"/>
      <c r="E154" s="17"/>
      <c r="F154" s="17"/>
      <c r="G154" s="17"/>
      <c r="H154" s="18"/>
      <c r="I154" s="18"/>
      <c r="J154" s="18"/>
      <c r="K154" s="18"/>
      <c r="L154" s="19"/>
      <c r="M154" s="19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  <c r="HK154" s="4"/>
    </row>
    <row r="155" spans="1:219" s="33" customFormat="1" ht="30" customHeight="1" x14ac:dyDescent="0.25">
      <c r="A155" s="15"/>
      <c r="B155" s="16"/>
      <c r="C155" s="17"/>
      <c r="D155" s="138"/>
      <c r="E155" s="17"/>
      <c r="F155" s="17"/>
      <c r="G155" s="17"/>
      <c r="H155" s="18"/>
      <c r="I155" s="18"/>
      <c r="J155" s="18"/>
      <c r="K155" s="18"/>
      <c r="L155" s="19"/>
      <c r="M155" s="19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</row>
    <row r="156" spans="1:219" s="22" customFormat="1" ht="26.25" customHeight="1" x14ac:dyDescent="0.25">
      <c r="A156" s="15"/>
      <c r="B156" s="16"/>
      <c r="C156" s="17"/>
      <c r="D156" s="138"/>
      <c r="E156" s="17"/>
      <c r="F156" s="17"/>
      <c r="G156" s="17"/>
      <c r="H156" s="18"/>
      <c r="I156" s="18"/>
      <c r="J156" s="18"/>
      <c r="K156" s="18"/>
      <c r="L156" s="19"/>
      <c r="M156" s="19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</row>
    <row r="157" spans="1:219" s="33" customFormat="1" ht="29.25" customHeight="1" x14ac:dyDescent="0.25">
      <c r="A157" s="15"/>
      <c r="B157" s="16"/>
      <c r="C157" s="17"/>
      <c r="D157" s="138"/>
      <c r="E157" s="17"/>
      <c r="F157" s="17"/>
      <c r="G157" s="17"/>
      <c r="H157" s="18"/>
      <c r="I157" s="18"/>
      <c r="J157" s="18"/>
      <c r="K157" s="18"/>
      <c r="L157" s="19"/>
      <c r="M157" s="19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</row>
    <row r="158" spans="1:219" s="22" customFormat="1" ht="27.75" customHeight="1" x14ac:dyDescent="0.25">
      <c r="A158" s="15"/>
      <c r="B158" s="16"/>
      <c r="C158" s="17"/>
      <c r="D158" s="138"/>
      <c r="E158" s="17"/>
      <c r="F158" s="17"/>
      <c r="G158" s="17"/>
      <c r="H158" s="18"/>
      <c r="I158" s="18"/>
      <c r="J158" s="18"/>
      <c r="K158" s="18"/>
      <c r="L158" s="19"/>
      <c r="M158" s="19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</row>
    <row r="159" spans="1:219" s="33" customFormat="1" ht="31.5" customHeight="1" x14ac:dyDescent="0.25">
      <c r="A159" s="15"/>
      <c r="B159" s="16"/>
      <c r="C159" s="17"/>
      <c r="D159" s="138"/>
      <c r="E159" s="17"/>
      <c r="F159" s="17"/>
      <c r="G159" s="17"/>
      <c r="H159" s="18"/>
      <c r="I159" s="18"/>
      <c r="J159" s="18"/>
      <c r="K159" s="18"/>
      <c r="L159" s="19"/>
      <c r="M159" s="19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</row>
    <row r="160" spans="1:219" s="22" customFormat="1" ht="35.25" customHeight="1" x14ac:dyDescent="0.25">
      <c r="A160" s="15"/>
      <c r="B160" s="16"/>
      <c r="C160" s="17"/>
      <c r="D160" s="138"/>
      <c r="E160" s="17"/>
      <c r="F160" s="17"/>
      <c r="G160" s="17"/>
      <c r="H160" s="18"/>
      <c r="I160" s="18"/>
      <c r="J160" s="18"/>
      <c r="K160" s="18"/>
      <c r="L160" s="19"/>
      <c r="M160" s="19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</row>
    <row r="161" spans="1:219" s="22" customFormat="1" ht="25.5" customHeight="1" x14ac:dyDescent="0.25">
      <c r="A161" s="15"/>
      <c r="B161" s="16"/>
      <c r="C161" s="17"/>
      <c r="D161" s="138"/>
      <c r="E161" s="17"/>
      <c r="F161" s="17"/>
      <c r="G161" s="17"/>
      <c r="H161" s="18"/>
      <c r="I161" s="18"/>
      <c r="J161" s="18"/>
      <c r="K161" s="18"/>
      <c r="L161" s="19"/>
      <c r="M161" s="19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  <c r="HK161" s="4"/>
    </row>
    <row r="162" spans="1:219" s="33" customFormat="1" ht="30" customHeight="1" x14ac:dyDescent="0.25">
      <c r="A162" s="15"/>
      <c r="B162" s="16"/>
      <c r="C162" s="17"/>
      <c r="D162" s="138"/>
      <c r="E162" s="17"/>
      <c r="F162" s="17"/>
      <c r="G162" s="17"/>
      <c r="H162" s="18"/>
      <c r="I162" s="18"/>
      <c r="J162" s="18"/>
      <c r="K162" s="18"/>
      <c r="L162" s="19"/>
      <c r="M162" s="19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  <c r="HK162" s="4"/>
    </row>
    <row r="163" spans="1:219" s="22" customFormat="1" ht="30.75" customHeight="1" x14ac:dyDescent="0.25">
      <c r="A163" s="15"/>
      <c r="B163" s="16"/>
      <c r="C163" s="17"/>
      <c r="D163" s="138"/>
      <c r="E163" s="17"/>
      <c r="F163" s="17"/>
      <c r="G163" s="17"/>
      <c r="H163" s="18"/>
      <c r="I163" s="18"/>
      <c r="J163" s="18"/>
      <c r="K163" s="18"/>
      <c r="L163" s="19"/>
      <c r="M163" s="19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  <c r="HK163" s="4"/>
    </row>
    <row r="164" spans="1:219" s="48" customFormat="1" ht="30" customHeight="1" x14ac:dyDescent="0.25">
      <c r="A164" s="15"/>
      <c r="B164" s="16"/>
      <c r="C164" s="17"/>
      <c r="D164" s="138"/>
      <c r="E164" s="17"/>
      <c r="F164" s="17"/>
      <c r="G164" s="17"/>
      <c r="H164" s="18"/>
      <c r="I164" s="18"/>
      <c r="J164" s="18"/>
      <c r="K164" s="18"/>
      <c r="L164" s="19"/>
      <c r="M164" s="19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  <c r="HK164" s="4"/>
    </row>
    <row r="165" spans="1:219" s="48" customFormat="1" ht="30" customHeight="1" x14ac:dyDescent="0.25">
      <c r="A165" s="15"/>
      <c r="B165" s="16"/>
      <c r="C165" s="17"/>
      <c r="D165" s="138"/>
      <c r="E165" s="17"/>
      <c r="F165" s="17"/>
      <c r="G165" s="17"/>
      <c r="H165" s="18"/>
      <c r="I165" s="18"/>
      <c r="J165" s="18"/>
      <c r="K165" s="18"/>
      <c r="L165" s="19"/>
      <c r="M165" s="19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  <c r="HK165" s="4"/>
    </row>
    <row r="166" spans="1:219" s="33" customFormat="1" ht="24.75" customHeight="1" x14ac:dyDescent="0.25">
      <c r="A166" s="15"/>
      <c r="B166" s="16"/>
      <c r="C166" s="17"/>
      <c r="D166" s="138"/>
      <c r="E166" s="17"/>
      <c r="F166" s="17"/>
      <c r="G166" s="17"/>
      <c r="H166" s="18"/>
      <c r="I166" s="18"/>
      <c r="J166" s="18"/>
      <c r="K166" s="18"/>
      <c r="L166" s="19"/>
      <c r="M166" s="19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  <c r="HK166" s="4"/>
    </row>
    <row r="167" spans="1:219" s="48" customFormat="1" ht="23.25" customHeight="1" x14ac:dyDescent="0.25">
      <c r="A167" s="15"/>
      <c r="B167" s="16"/>
      <c r="C167" s="17"/>
      <c r="D167" s="138"/>
      <c r="E167" s="17"/>
      <c r="F167" s="17"/>
      <c r="G167" s="17"/>
      <c r="H167" s="18"/>
      <c r="I167" s="18"/>
      <c r="J167" s="18"/>
      <c r="K167" s="18"/>
      <c r="L167" s="19"/>
      <c r="M167" s="19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</row>
    <row r="168" spans="1:219" s="22" customFormat="1" ht="25.5" customHeight="1" x14ac:dyDescent="0.25">
      <c r="A168" s="15"/>
      <c r="B168" s="16"/>
      <c r="C168" s="17"/>
      <c r="D168" s="138"/>
      <c r="E168" s="17"/>
      <c r="F168" s="17"/>
      <c r="G168" s="17"/>
      <c r="H168" s="18"/>
      <c r="I168" s="18"/>
      <c r="J168" s="18"/>
      <c r="K168" s="18"/>
      <c r="L168" s="19"/>
      <c r="M168" s="19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  <c r="HK168" s="4"/>
    </row>
    <row r="169" spans="1:219" s="22" customFormat="1" ht="26.25" customHeight="1" x14ac:dyDescent="0.25">
      <c r="A169" s="15"/>
      <c r="B169" s="16"/>
      <c r="C169" s="17"/>
      <c r="D169" s="138"/>
      <c r="E169" s="17"/>
      <c r="F169" s="17"/>
      <c r="G169" s="17"/>
      <c r="H169" s="18"/>
      <c r="I169" s="18"/>
      <c r="J169" s="18"/>
      <c r="K169" s="18"/>
      <c r="L169" s="19"/>
      <c r="M169" s="19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</row>
    <row r="170" spans="1:219" s="33" customFormat="1" ht="25.5" customHeight="1" x14ac:dyDescent="0.25">
      <c r="A170" s="15"/>
      <c r="B170" s="16"/>
      <c r="C170" s="17"/>
      <c r="D170" s="138"/>
      <c r="E170" s="17"/>
      <c r="F170" s="17"/>
      <c r="G170" s="17"/>
      <c r="H170" s="18"/>
      <c r="I170" s="18"/>
      <c r="J170" s="18"/>
      <c r="K170" s="18"/>
      <c r="L170" s="19"/>
      <c r="M170" s="19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</row>
    <row r="171" spans="1:219" s="33" customFormat="1" ht="29.25" customHeight="1" x14ac:dyDescent="0.25">
      <c r="A171" s="15"/>
      <c r="B171" s="16"/>
      <c r="C171" s="17"/>
      <c r="D171" s="138"/>
      <c r="E171" s="17"/>
      <c r="F171" s="17"/>
      <c r="G171" s="17"/>
      <c r="H171" s="18"/>
      <c r="I171" s="18"/>
      <c r="J171" s="18"/>
      <c r="K171" s="18"/>
      <c r="L171" s="19"/>
      <c r="M171" s="19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</row>
    <row r="172" spans="1:219" s="22" customFormat="1" ht="27.75" customHeight="1" x14ac:dyDescent="0.25">
      <c r="A172" s="15"/>
      <c r="B172" s="16"/>
      <c r="C172" s="17"/>
      <c r="D172" s="138"/>
      <c r="E172" s="17"/>
      <c r="F172" s="17"/>
      <c r="G172" s="17"/>
      <c r="H172" s="18"/>
      <c r="I172" s="18"/>
      <c r="J172" s="18"/>
      <c r="K172" s="18"/>
      <c r="L172" s="19"/>
      <c r="M172" s="19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  <c r="HK172" s="4"/>
    </row>
    <row r="173" spans="1:219" s="33" customFormat="1" ht="27.75" customHeight="1" x14ac:dyDescent="0.25">
      <c r="A173" s="15"/>
      <c r="B173" s="16"/>
      <c r="C173" s="17"/>
      <c r="D173" s="138"/>
      <c r="E173" s="17"/>
      <c r="F173" s="17"/>
      <c r="G173" s="17"/>
      <c r="H173" s="18"/>
      <c r="I173" s="18"/>
      <c r="J173" s="18"/>
      <c r="K173" s="18"/>
      <c r="L173" s="19"/>
      <c r="M173" s="19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</row>
    <row r="174" spans="1:219" s="22" customFormat="1" ht="27.75" customHeight="1" x14ac:dyDescent="0.25">
      <c r="A174" s="15"/>
      <c r="B174" s="16"/>
      <c r="C174" s="17"/>
      <c r="D174" s="138"/>
      <c r="E174" s="17"/>
      <c r="F174" s="17"/>
      <c r="G174" s="17"/>
      <c r="H174" s="18"/>
      <c r="I174" s="18"/>
      <c r="J174" s="18"/>
      <c r="K174" s="18"/>
      <c r="L174" s="19"/>
      <c r="M174" s="19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</row>
    <row r="175" spans="1:219" s="33" customFormat="1" ht="33.75" customHeight="1" x14ac:dyDescent="0.25">
      <c r="A175" s="15"/>
      <c r="B175" s="16"/>
      <c r="C175" s="17"/>
      <c r="D175" s="138"/>
      <c r="E175" s="17"/>
      <c r="F175" s="17"/>
      <c r="G175" s="17"/>
      <c r="H175" s="18"/>
      <c r="I175" s="18"/>
      <c r="J175" s="18"/>
      <c r="K175" s="18"/>
      <c r="L175" s="19"/>
      <c r="M175" s="19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  <c r="HK175" s="4"/>
    </row>
    <row r="176" spans="1:219" s="33" customFormat="1" ht="29.25" customHeight="1" x14ac:dyDescent="0.25">
      <c r="A176" s="15"/>
      <c r="B176" s="16"/>
      <c r="C176" s="17"/>
      <c r="D176" s="138"/>
      <c r="E176" s="17"/>
      <c r="F176" s="17"/>
      <c r="G176" s="17"/>
      <c r="H176" s="18"/>
      <c r="I176" s="18"/>
      <c r="J176" s="18"/>
      <c r="K176" s="18"/>
      <c r="L176" s="19"/>
      <c r="M176" s="19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  <c r="HK176" s="4"/>
    </row>
    <row r="177" spans="1:219" s="22" customFormat="1" ht="26.25" customHeight="1" x14ac:dyDescent="0.25">
      <c r="A177" s="15"/>
      <c r="B177" s="16"/>
      <c r="C177" s="17"/>
      <c r="D177" s="138"/>
      <c r="E177" s="17"/>
      <c r="F177" s="17"/>
      <c r="G177" s="17"/>
      <c r="H177" s="18"/>
      <c r="I177" s="18"/>
      <c r="J177" s="18"/>
      <c r="K177" s="18"/>
      <c r="L177" s="19"/>
      <c r="M177" s="19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  <c r="HK177" s="4"/>
    </row>
    <row r="178" spans="1:219" s="33" customFormat="1" ht="29.25" customHeight="1" x14ac:dyDescent="0.25">
      <c r="A178" s="15"/>
      <c r="B178" s="16"/>
      <c r="C178" s="17"/>
      <c r="D178" s="138"/>
      <c r="E178" s="17"/>
      <c r="F178" s="17"/>
      <c r="G178" s="17"/>
      <c r="H178" s="18"/>
      <c r="I178" s="18"/>
      <c r="J178" s="18"/>
      <c r="K178" s="18"/>
      <c r="L178" s="19"/>
      <c r="M178" s="19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  <c r="HK178" s="4"/>
    </row>
    <row r="179" spans="1:219" s="33" customFormat="1" ht="27.75" customHeight="1" x14ac:dyDescent="0.25">
      <c r="A179" s="15"/>
      <c r="B179" s="16"/>
      <c r="C179" s="17"/>
      <c r="D179" s="138"/>
      <c r="E179" s="17"/>
      <c r="F179" s="17"/>
      <c r="G179" s="17"/>
      <c r="H179" s="18"/>
      <c r="I179" s="18"/>
      <c r="J179" s="18"/>
      <c r="K179" s="18"/>
      <c r="L179" s="19"/>
      <c r="M179" s="19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</row>
    <row r="180" spans="1:219" s="41" customFormat="1" ht="30" customHeight="1" x14ac:dyDescent="0.25">
      <c r="A180" s="15"/>
      <c r="B180" s="16"/>
      <c r="C180" s="17"/>
      <c r="D180" s="138"/>
      <c r="E180" s="17"/>
      <c r="F180" s="17"/>
      <c r="G180" s="17"/>
      <c r="H180" s="18"/>
      <c r="I180" s="18"/>
      <c r="J180" s="18"/>
      <c r="K180" s="18"/>
      <c r="L180" s="19"/>
      <c r="M180" s="19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</row>
    <row r="181" spans="1:219" s="53" customFormat="1" ht="24" customHeight="1" x14ac:dyDescent="0.25">
      <c r="A181" s="15"/>
      <c r="B181" s="16"/>
      <c r="C181" s="17"/>
      <c r="D181" s="138"/>
      <c r="E181" s="17"/>
      <c r="F181" s="17"/>
      <c r="G181" s="17"/>
      <c r="H181" s="18"/>
      <c r="I181" s="18"/>
      <c r="J181" s="18"/>
      <c r="K181" s="18"/>
      <c r="L181" s="19"/>
      <c r="M181" s="19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  <c r="HK181" s="4"/>
    </row>
    <row r="182" spans="1:219" s="41" customFormat="1" ht="30.75" customHeight="1" x14ac:dyDescent="0.25">
      <c r="A182" s="15"/>
      <c r="B182" s="16"/>
      <c r="C182" s="17"/>
      <c r="D182" s="138"/>
      <c r="E182" s="17"/>
      <c r="F182" s="17"/>
      <c r="G182" s="17"/>
      <c r="H182" s="18"/>
      <c r="I182" s="18"/>
      <c r="J182" s="18"/>
      <c r="K182" s="18"/>
      <c r="L182" s="19"/>
      <c r="M182" s="19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  <c r="HK182" s="4"/>
    </row>
    <row r="183" spans="1:219" s="53" customFormat="1" ht="28.5" customHeight="1" x14ac:dyDescent="0.25">
      <c r="A183" s="15"/>
      <c r="B183" s="16"/>
      <c r="C183" s="17"/>
      <c r="D183" s="138"/>
      <c r="E183" s="17"/>
      <c r="F183" s="17"/>
      <c r="G183" s="17"/>
      <c r="H183" s="18"/>
      <c r="I183" s="18"/>
      <c r="J183" s="18"/>
      <c r="K183" s="18"/>
      <c r="L183" s="19"/>
      <c r="M183" s="19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  <c r="HK183" s="4"/>
    </row>
    <row r="184" spans="1:219" s="41" customFormat="1" ht="31.5" customHeight="1" x14ac:dyDescent="0.25">
      <c r="A184" s="15"/>
      <c r="B184" s="16"/>
      <c r="C184" s="17"/>
      <c r="D184" s="138"/>
      <c r="E184" s="17"/>
      <c r="F184" s="17"/>
      <c r="G184" s="17"/>
      <c r="H184" s="18"/>
      <c r="I184" s="18"/>
      <c r="J184" s="18"/>
      <c r="K184" s="18"/>
      <c r="L184" s="19"/>
      <c r="M184" s="19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  <c r="HK184" s="4"/>
    </row>
    <row r="185" spans="1:219" s="33" customFormat="1" ht="30.75" customHeight="1" x14ac:dyDescent="0.25">
      <c r="A185" s="15"/>
      <c r="B185" s="16"/>
      <c r="C185" s="17"/>
      <c r="D185" s="138"/>
      <c r="E185" s="17"/>
      <c r="F185" s="17"/>
      <c r="G185" s="17"/>
      <c r="H185" s="18"/>
      <c r="I185" s="18"/>
      <c r="J185" s="18"/>
      <c r="K185" s="18"/>
      <c r="L185" s="19"/>
      <c r="M185" s="19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  <c r="HK185" s="4"/>
    </row>
    <row r="186" spans="1:219" s="22" customFormat="1" ht="27.75" customHeight="1" x14ac:dyDescent="0.25">
      <c r="A186" s="15"/>
      <c r="B186" s="16"/>
      <c r="C186" s="17"/>
      <c r="D186" s="138"/>
      <c r="E186" s="17"/>
      <c r="F186" s="17"/>
      <c r="G186" s="17"/>
      <c r="H186" s="18"/>
      <c r="I186" s="18"/>
      <c r="J186" s="18"/>
      <c r="K186" s="18"/>
      <c r="L186" s="19"/>
      <c r="M186" s="19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  <c r="HK186" s="4"/>
    </row>
    <row r="187" spans="1:219" s="41" customFormat="1" ht="30" customHeight="1" x14ac:dyDescent="0.25">
      <c r="A187" s="15"/>
      <c r="B187" s="16"/>
      <c r="C187" s="17"/>
      <c r="D187" s="138"/>
      <c r="E187" s="17"/>
      <c r="F187" s="17"/>
      <c r="G187" s="17"/>
      <c r="H187" s="18"/>
      <c r="I187" s="18"/>
      <c r="J187" s="18"/>
      <c r="K187" s="18"/>
      <c r="L187" s="19"/>
      <c r="M187" s="19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  <c r="HK187" s="4"/>
    </row>
    <row r="188" spans="1:219" s="41" customFormat="1" ht="29.25" customHeight="1" x14ac:dyDescent="0.25">
      <c r="A188" s="15"/>
      <c r="B188" s="16"/>
      <c r="C188" s="17"/>
      <c r="D188" s="138"/>
      <c r="E188" s="17"/>
      <c r="F188" s="17"/>
      <c r="G188" s="17"/>
      <c r="H188" s="18"/>
      <c r="I188" s="18"/>
      <c r="J188" s="18"/>
      <c r="K188" s="18"/>
      <c r="L188" s="19"/>
      <c r="M188" s="19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  <c r="HK188" s="4"/>
    </row>
    <row r="189" spans="1:219" s="53" customFormat="1" ht="21.75" customHeight="1" x14ac:dyDescent="0.25">
      <c r="A189" s="15"/>
      <c r="B189" s="16"/>
      <c r="C189" s="17"/>
      <c r="D189" s="138"/>
      <c r="E189" s="17"/>
      <c r="F189" s="17"/>
      <c r="G189" s="17"/>
      <c r="H189" s="18"/>
      <c r="I189" s="18"/>
      <c r="J189" s="18"/>
      <c r="K189" s="18"/>
      <c r="L189" s="19"/>
      <c r="M189" s="19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  <c r="HK189" s="4"/>
    </row>
    <row r="190" spans="1:219" s="41" customFormat="1" ht="28.5" customHeight="1" x14ac:dyDescent="0.25">
      <c r="A190" s="15"/>
      <c r="B190" s="16"/>
      <c r="C190" s="17"/>
      <c r="D190" s="138"/>
      <c r="E190" s="17"/>
      <c r="F190" s="17"/>
      <c r="G190" s="17"/>
      <c r="H190" s="18"/>
      <c r="I190" s="18"/>
      <c r="J190" s="18"/>
      <c r="K190" s="18"/>
      <c r="L190" s="19"/>
      <c r="M190" s="19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</row>
    <row r="191" spans="1:219" s="41" customFormat="1" ht="32.25" customHeight="1" x14ac:dyDescent="0.25">
      <c r="A191" s="15"/>
      <c r="B191" s="16"/>
      <c r="C191" s="17"/>
      <c r="D191" s="138"/>
      <c r="E191" s="17"/>
      <c r="F191" s="17"/>
      <c r="G191" s="17"/>
      <c r="H191" s="18"/>
      <c r="I191" s="18"/>
      <c r="J191" s="18"/>
      <c r="K191" s="18"/>
      <c r="L191" s="19"/>
      <c r="M191" s="19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</row>
    <row r="192" spans="1:219" s="53" customFormat="1" ht="27" customHeight="1" x14ac:dyDescent="0.25">
      <c r="A192" s="15"/>
      <c r="B192" s="16"/>
      <c r="C192" s="17"/>
      <c r="D192" s="138"/>
      <c r="E192" s="17"/>
      <c r="F192" s="17"/>
      <c r="G192" s="17"/>
      <c r="H192" s="18"/>
      <c r="I192" s="18"/>
      <c r="J192" s="18"/>
      <c r="K192" s="18"/>
      <c r="L192" s="19"/>
      <c r="M192" s="19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  <c r="HK192" s="4"/>
    </row>
    <row r="193" spans="1:219" s="41" customFormat="1" ht="33" customHeight="1" x14ac:dyDescent="0.25">
      <c r="A193" s="15"/>
      <c r="B193" s="16"/>
      <c r="C193" s="17"/>
      <c r="D193" s="138"/>
      <c r="E193" s="17"/>
      <c r="F193" s="17"/>
      <c r="G193" s="17"/>
      <c r="H193" s="18"/>
      <c r="I193" s="18"/>
      <c r="J193" s="18"/>
      <c r="K193" s="18"/>
      <c r="L193" s="19"/>
      <c r="M193" s="19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  <c r="HK193" s="4"/>
    </row>
    <row r="194" spans="1:219" s="41" customFormat="1" ht="28.5" customHeight="1" x14ac:dyDescent="0.25">
      <c r="A194" s="15"/>
      <c r="B194" s="16"/>
      <c r="C194" s="17"/>
      <c r="D194" s="138"/>
      <c r="E194" s="17"/>
      <c r="F194" s="17"/>
      <c r="G194" s="17"/>
      <c r="H194" s="18"/>
      <c r="I194" s="18"/>
      <c r="J194" s="18"/>
      <c r="K194" s="18"/>
      <c r="L194" s="19"/>
      <c r="M194" s="19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  <c r="HK194" s="4"/>
    </row>
    <row r="195" spans="1:219" s="41" customFormat="1" ht="30.75" customHeight="1" x14ac:dyDescent="0.25">
      <c r="A195" s="15"/>
      <c r="B195" s="16"/>
      <c r="C195" s="17"/>
      <c r="D195" s="138"/>
      <c r="E195" s="17"/>
      <c r="F195" s="17"/>
      <c r="G195" s="17"/>
      <c r="H195" s="18"/>
      <c r="I195" s="18"/>
      <c r="J195" s="18"/>
      <c r="K195" s="18"/>
      <c r="L195" s="19"/>
      <c r="M195" s="19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  <c r="HK195" s="4"/>
    </row>
    <row r="196" spans="1:219" s="22" customFormat="1" ht="25.5" customHeight="1" x14ac:dyDescent="0.25">
      <c r="A196" s="15"/>
      <c r="B196" s="16"/>
      <c r="C196" s="17"/>
      <c r="D196" s="138"/>
      <c r="E196" s="17"/>
      <c r="F196" s="17"/>
      <c r="G196" s="17"/>
      <c r="H196" s="18"/>
      <c r="I196" s="18"/>
      <c r="J196" s="18"/>
      <c r="K196" s="18"/>
      <c r="L196" s="19"/>
      <c r="M196" s="19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  <c r="HK196" s="4"/>
    </row>
    <row r="197" spans="1:219" s="33" customFormat="1" ht="29.25" customHeight="1" x14ac:dyDescent="0.25">
      <c r="A197" s="15"/>
      <c r="B197" s="16"/>
      <c r="C197" s="17"/>
      <c r="D197" s="138"/>
      <c r="E197" s="17"/>
      <c r="F197" s="17"/>
      <c r="G197" s="17"/>
      <c r="H197" s="18"/>
      <c r="I197" s="18"/>
      <c r="J197" s="18"/>
      <c r="K197" s="18"/>
      <c r="L197" s="19"/>
      <c r="M197" s="19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  <c r="HK197" s="4"/>
    </row>
    <row r="198" spans="1:219" s="33" customFormat="1" ht="31.5" customHeight="1" x14ac:dyDescent="0.25">
      <c r="A198" s="15"/>
      <c r="B198" s="16"/>
      <c r="C198" s="17"/>
      <c r="D198" s="138"/>
      <c r="E198" s="17"/>
      <c r="F198" s="17"/>
      <c r="G198" s="17"/>
      <c r="H198" s="18"/>
      <c r="I198" s="18"/>
      <c r="J198" s="18"/>
      <c r="K198" s="18"/>
      <c r="L198" s="19"/>
      <c r="M198" s="19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  <c r="HK198" s="4"/>
    </row>
    <row r="199" spans="1:219" s="33" customFormat="1" ht="33.75" customHeight="1" x14ac:dyDescent="0.25">
      <c r="A199" s="15"/>
      <c r="B199" s="16"/>
      <c r="C199" s="17"/>
      <c r="D199" s="138"/>
      <c r="E199" s="17"/>
      <c r="F199" s="17"/>
      <c r="G199" s="17"/>
      <c r="H199" s="18"/>
      <c r="I199" s="18"/>
      <c r="J199" s="18"/>
      <c r="K199" s="18"/>
      <c r="L199" s="19"/>
      <c r="M199" s="19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  <c r="HK199" s="4"/>
    </row>
    <row r="200" spans="1:219" s="33" customFormat="1" ht="29.25" customHeight="1" x14ac:dyDescent="0.25">
      <c r="A200" s="15"/>
      <c r="B200" s="16"/>
      <c r="C200" s="17"/>
      <c r="D200" s="138"/>
      <c r="E200" s="17"/>
      <c r="F200" s="17"/>
      <c r="G200" s="17"/>
      <c r="H200" s="18"/>
      <c r="I200" s="18"/>
      <c r="J200" s="18"/>
      <c r="K200" s="18"/>
      <c r="L200" s="19"/>
      <c r="M200" s="19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  <c r="HK200" s="4"/>
    </row>
    <row r="201" spans="1:219" s="33" customFormat="1" ht="30.75" customHeight="1" x14ac:dyDescent="0.25">
      <c r="A201" s="15"/>
      <c r="B201" s="16"/>
      <c r="C201" s="17"/>
      <c r="D201" s="138"/>
      <c r="E201" s="17"/>
      <c r="F201" s="17"/>
      <c r="G201" s="17"/>
      <c r="H201" s="18"/>
      <c r="I201" s="18"/>
      <c r="J201" s="18"/>
      <c r="K201" s="18"/>
      <c r="L201" s="19"/>
      <c r="M201" s="19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  <c r="HK201" s="4"/>
    </row>
    <row r="202" spans="1:219" s="22" customFormat="1" ht="24.75" customHeight="1" x14ac:dyDescent="0.25">
      <c r="A202" s="15"/>
      <c r="B202" s="16"/>
      <c r="C202" s="17"/>
      <c r="D202" s="138"/>
      <c r="E202" s="17"/>
      <c r="F202" s="17"/>
      <c r="G202" s="17"/>
      <c r="H202" s="18"/>
      <c r="I202" s="18"/>
      <c r="J202" s="18"/>
      <c r="K202" s="18"/>
      <c r="L202" s="19"/>
      <c r="M202" s="19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  <c r="HK202" s="4"/>
    </row>
    <row r="203" spans="1:219" s="33" customFormat="1" ht="27" customHeight="1" x14ac:dyDescent="0.25">
      <c r="A203" s="15"/>
      <c r="B203" s="16"/>
      <c r="C203" s="17"/>
      <c r="D203" s="138"/>
      <c r="E203" s="17"/>
      <c r="F203" s="17"/>
      <c r="G203" s="17"/>
      <c r="H203" s="18"/>
      <c r="I203" s="18"/>
      <c r="J203" s="18"/>
      <c r="K203" s="18"/>
      <c r="L203" s="19"/>
      <c r="M203" s="19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  <c r="HK203" s="4"/>
    </row>
    <row r="204" spans="1:219" s="33" customFormat="1" ht="26.25" customHeight="1" x14ac:dyDescent="0.25">
      <c r="A204" s="15"/>
      <c r="B204" s="16"/>
      <c r="C204" s="17"/>
      <c r="D204" s="138"/>
      <c r="E204" s="17"/>
      <c r="F204" s="17"/>
      <c r="G204" s="17"/>
      <c r="H204" s="18"/>
      <c r="I204" s="18"/>
      <c r="J204" s="18"/>
      <c r="K204" s="18"/>
      <c r="L204" s="19"/>
      <c r="M204" s="19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  <c r="HK204" s="4"/>
    </row>
    <row r="205" spans="1:219" s="41" customFormat="1" ht="33" customHeight="1" x14ac:dyDescent="0.25">
      <c r="A205" s="15"/>
      <c r="B205" s="16"/>
      <c r="C205" s="17"/>
      <c r="D205" s="138"/>
      <c r="E205" s="17"/>
      <c r="F205" s="17"/>
      <c r="G205" s="17"/>
      <c r="H205" s="18"/>
      <c r="I205" s="18"/>
      <c r="J205" s="18"/>
      <c r="K205" s="18"/>
      <c r="L205" s="19"/>
      <c r="M205" s="19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  <c r="HK205" s="4"/>
    </row>
    <row r="206" spans="1:219" s="53" customFormat="1" ht="28.5" customHeight="1" x14ac:dyDescent="0.25">
      <c r="A206" s="15"/>
      <c r="B206" s="16"/>
      <c r="C206" s="17"/>
      <c r="D206" s="138"/>
      <c r="E206" s="17"/>
      <c r="F206" s="17"/>
      <c r="G206" s="17"/>
      <c r="H206" s="18"/>
      <c r="I206" s="18"/>
      <c r="J206" s="18"/>
      <c r="K206" s="18"/>
      <c r="L206" s="19"/>
      <c r="M206" s="19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  <c r="HK206" s="4"/>
    </row>
    <row r="207" spans="1:219" s="41" customFormat="1" ht="0.75" customHeight="1" x14ac:dyDescent="0.25">
      <c r="A207" s="15"/>
      <c r="B207" s="16"/>
      <c r="C207" s="17"/>
      <c r="D207" s="138"/>
      <c r="E207" s="17"/>
      <c r="F207" s="17"/>
      <c r="G207" s="17"/>
      <c r="H207" s="18"/>
      <c r="I207" s="18"/>
      <c r="J207" s="18"/>
      <c r="K207" s="18"/>
      <c r="L207" s="19"/>
      <c r="M207" s="19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  <c r="HK207" s="4"/>
    </row>
    <row r="208" spans="1:219" s="41" customFormat="1" ht="31.5" customHeight="1" x14ac:dyDescent="0.25">
      <c r="A208" s="15"/>
      <c r="B208" s="16"/>
      <c r="C208" s="17"/>
      <c r="D208" s="138"/>
      <c r="E208" s="17"/>
      <c r="F208" s="17"/>
      <c r="G208" s="17"/>
      <c r="H208" s="18"/>
      <c r="I208" s="18"/>
      <c r="J208" s="18"/>
      <c r="K208" s="18"/>
      <c r="L208" s="19"/>
      <c r="M208" s="19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  <c r="HK208" s="4"/>
    </row>
    <row r="209" spans="1:219" s="33" customFormat="1" ht="32.25" customHeight="1" x14ac:dyDescent="0.25">
      <c r="A209" s="15"/>
      <c r="B209" s="16"/>
      <c r="C209" s="17"/>
      <c r="D209" s="138"/>
      <c r="E209" s="17"/>
      <c r="F209" s="17"/>
      <c r="G209" s="17"/>
      <c r="H209" s="18"/>
      <c r="I209" s="18"/>
      <c r="J209" s="18"/>
      <c r="K209" s="18"/>
      <c r="L209" s="19"/>
      <c r="M209" s="19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  <c r="HK209" s="4"/>
    </row>
    <row r="210" spans="1:219" s="33" customFormat="1" ht="30" customHeight="1" x14ac:dyDescent="0.25">
      <c r="A210" s="15"/>
      <c r="B210" s="16"/>
      <c r="C210" s="17"/>
      <c r="D210" s="138"/>
      <c r="E210" s="17"/>
      <c r="F210" s="17"/>
      <c r="G210" s="17"/>
      <c r="H210" s="18"/>
      <c r="I210" s="18"/>
      <c r="J210" s="18"/>
      <c r="K210" s="18"/>
      <c r="L210" s="19"/>
      <c r="M210" s="19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  <c r="HK210" s="4"/>
    </row>
    <row r="211" spans="1:219" s="22" customFormat="1" ht="24.75" customHeight="1" x14ac:dyDescent="0.25">
      <c r="A211" s="15"/>
      <c r="B211" s="16"/>
      <c r="C211" s="17"/>
      <c r="D211" s="138"/>
      <c r="E211" s="17"/>
      <c r="F211" s="17"/>
      <c r="G211" s="17"/>
      <c r="H211" s="18"/>
      <c r="I211" s="18"/>
      <c r="J211" s="18"/>
      <c r="K211" s="18"/>
      <c r="L211" s="19"/>
      <c r="M211" s="19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  <c r="HK211" s="4"/>
    </row>
    <row r="212" spans="1:219" s="33" customFormat="1" ht="28.5" customHeight="1" x14ac:dyDescent="0.25">
      <c r="A212" s="15"/>
      <c r="B212" s="16"/>
      <c r="C212" s="17"/>
      <c r="D212" s="138"/>
      <c r="E212" s="17"/>
      <c r="F212" s="17"/>
      <c r="G212" s="17"/>
      <c r="H212" s="18"/>
      <c r="I212" s="18"/>
      <c r="J212" s="18"/>
      <c r="K212" s="18"/>
      <c r="L212" s="19"/>
      <c r="M212" s="19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  <c r="HK212" s="4"/>
    </row>
    <row r="213" spans="1:219" s="33" customFormat="1" ht="31.5" customHeight="1" x14ac:dyDescent="0.25">
      <c r="A213" s="15"/>
      <c r="B213" s="16"/>
      <c r="C213" s="17"/>
      <c r="D213" s="138"/>
      <c r="E213" s="17"/>
      <c r="F213" s="17"/>
      <c r="G213" s="17"/>
      <c r="H213" s="18"/>
      <c r="I213" s="18"/>
      <c r="J213" s="18"/>
      <c r="K213" s="18"/>
      <c r="L213" s="19"/>
      <c r="M213" s="19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  <c r="HK213" s="4"/>
    </row>
    <row r="214" spans="1:219" s="22" customFormat="1" ht="27.75" customHeight="1" x14ac:dyDescent="0.25">
      <c r="A214" s="15"/>
      <c r="B214" s="16"/>
      <c r="C214" s="17"/>
      <c r="D214" s="138"/>
      <c r="E214" s="17"/>
      <c r="F214" s="17"/>
      <c r="G214" s="17"/>
      <c r="H214" s="18"/>
      <c r="I214" s="18"/>
      <c r="J214" s="18"/>
      <c r="K214" s="18"/>
      <c r="L214" s="19"/>
      <c r="M214" s="19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  <c r="HK214" s="4"/>
    </row>
    <row r="215" spans="1:219" s="33" customFormat="1" ht="36" customHeight="1" x14ac:dyDescent="0.25">
      <c r="A215" s="15"/>
      <c r="B215" s="16"/>
      <c r="C215" s="17"/>
      <c r="D215" s="138"/>
      <c r="E215" s="17"/>
      <c r="F215" s="17"/>
      <c r="G215" s="17"/>
      <c r="H215" s="18"/>
      <c r="I215" s="18"/>
      <c r="J215" s="18"/>
      <c r="K215" s="18"/>
      <c r="L215" s="19"/>
      <c r="M215" s="19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  <c r="HK215" s="4"/>
    </row>
    <row r="216" spans="1:219" s="33" customFormat="1" ht="33" customHeight="1" x14ac:dyDescent="0.25">
      <c r="A216" s="15"/>
      <c r="B216" s="16"/>
      <c r="C216" s="17"/>
      <c r="D216" s="138"/>
      <c r="E216" s="17"/>
      <c r="F216" s="17"/>
      <c r="G216" s="17"/>
      <c r="H216" s="18"/>
      <c r="I216" s="18"/>
      <c r="J216" s="18"/>
      <c r="K216" s="18"/>
      <c r="L216" s="19"/>
      <c r="M216" s="19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  <c r="HK216" s="4"/>
    </row>
    <row r="217" spans="1:219" s="33" customFormat="1" ht="29.25" customHeight="1" x14ac:dyDescent="0.25">
      <c r="A217" s="15"/>
      <c r="B217" s="16"/>
      <c r="C217" s="17"/>
      <c r="D217" s="138"/>
      <c r="E217" s="17"/>
      <c r="F217" s="17"/>
      <c r="G217" s="17"/>
      <c r="H217" s="18"/>
      <c r="I217" s="18"/>
      <c r="J217" s="18"/>
      <c r="K217" s="18"/>
      <c r="L217" s="19"/>
      <c r="M217" s="19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  <c r="HK217" s="4"/>
    </row>
    <row r="218" spans="1:219" s="33" customFormat="1" ht="30" customHeight="1" x14ac:dyDescent="0.25">
      <c r="A218" s="15"/>
      <c r="B218" s="16"/>
      <c r="C218" s="17"/>
      <c r="D218" s="138"/>
      <c r="E218" s="17"/>
      <c r="F218" s="17"/>
      <c r="G218" s="17"/>
      <c r="H218" s="18"/>
      <c r="I218" s="18"/>
      <c r="J218" s="18"/>
      <c r="K218" s="18"/>
      <c r="L218" s="19"/>
      <c r="M218" s="19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  <c r="HK218" s="4"/>
    </row>
    <row r="219" spans="1:219" s="33" customFormat="1" ht="30.75" customHeight="1" x14ac:dyDescent="0.25">
      <c r="A219" s="15"/>
      <c r="B219" s="16"/>
      <c r="C219" s="17"/>
      <c r="D219" s="138"/>
      <c r="E219" s="17"/>
      <c r="F219" s="17"/>
      <c r="G219" s="17"/>
      <c r="H219" s="18"/>
      <c r="I219" s="18"/>
      <c r="J219" s="18"/>
      <c r="K219" s="18"/>
      <c r="L219" s="19"/>
      <c r="M219" s="19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  <c r="HK219" s="4"/>
    </row>
    <row r="220" spans="1:219" s="33" customFormat="1" ht="32.25" customHeight="1" x14ac:dyDescent="0.25">
      <c r="A220" s="15"/>
      <c r="B220" s="16"/>
      <c r="C220" s="17"/>
      <c r="D220" s="138"/>
      <c r="E220" s="17"/>
      <c r="F220" s="17"/>
      <c r="G220" s="17"/>
      <c r="H220" s="18"/>
      <c r="I220" s="18"/>
      <c r="J220" s="18"/>
      <c r="K220" s="18"/>
      <c r="L220" s="19"/>
      <c r="M220" s="19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  <c r="HK220" s="4"/>
    </row>
    <row r="221" spans="1:219" s="54" customFormat="1" ht="32.25" customHeight="1" x14ac:dyDescent="0.25">
      <c r="A221" s="15"/>
      <c r="B221" s="16"/>
      <c r="C221" s="17"/>
      <c r="D221" s="138"/>
      <c r="E221" s="17"/>
      <c r="F221" s="17"/>
      <c r="G221" s="17"/>
      <c r="H221" s="18"/>
      <c r="I221" s="18"/>
      <c r="J221" s="18"/>
      <c r="K221" s="18"/>
      <c r="L221" s="19"/>
      <c r="M221" s="19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  <c r="HK221" s="4"/>
    </row>
    <row r="222" spans="1:219" s="54" customFormat="1" ht="31.5" customHeight="1" x14ac:dyDescent="0.25">
      <c r="A222" s="15"/>
      <c r="B222" s="16"/>
      <c r="C222" s="17"/>
      <c r="D222" s="138"/>
      <c r="E222" s="17"/>
      <c r="F222" s="17"/>
      <c r="G222" s="17"/>
      <c r="H222" s="18"/>
      <c r="I222" s="18"/>
      <c r="J222" s="18"/>
      <c r="K222" s="18"/>
      <c r="L222" s="19"/>
      <c r="M222" s="19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  <c r="HK222" s="4"/>
    </row>
    <row r="223" spans="1:219" s="54" customFormat="1" ht="30.75" customHeight="1" x14ac:dyDescent="0.25">
      <c r="A223" s="15"/>
      <c r="B223" s="16"/>
      <c r="C223" s="17"/>
      <c r="D223" s="138"/>
      <c r="E223" s="17"/>
      <c r="F223" s="17"/>
      <c r="G223" s="17"/>
      <c r="H223" s="18"/>
      <c r="I223" s="18"/>
      <c r="J223" s="18"/>
      <c r="K223" s="18"/>
      <c r="L223" s="19"/>
      <c r="M223" s="19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  <c r="HK223" s="4"/>
    </row>
    <row r="224" spans="1:219" s="22" customFormat="1" ht="29.25" customHeight="1" x14ac:dyDescent="0.25">
      <c r="A224" s="15"/>
      <c r="B224" s="16"/>
      <c r="C224" s="17"/>
      <c r="D224" s="138"/>
      <c r="E224" s="17"/>
      <c r="F224" s="17"/>
      <c r="G224" s="17"/>
      <c r="H224" s="18"/>
      <c r="I224" s="18"/>
      <c r="J224" s="18"/>
      <c r="K224" s="18"/>
      <c r="L224" s="19"/>
      <c r="M224" s="19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  <c r="HK224" s="4"/>
    </row>
    <row r="225" spans="1:219" s="33" customFormat="1" ht="32.25" customHeight="1" x14ac:dyDescent="0.25">
      <c r="A225" s="15"/>
      <c r="B225" s="16"/>
      <c r="C225" s="17"/>
      <c r="D225" s="138"/>
      <c r="E225" s="17"/>
      <c r="F225" s="17"/>
      <c r="G225" s="17"/>
      <c r="H225" s="18"/>
      <c r="I225" s="18"/>
      <c r="J225" s="18"/>
      <c r="K225" s="18"/>
      <c r="L225" s="19"/>
      <c r="M225" s="19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  <c r="HK225" s="4"/>
    </row>
    <row r="226" spans="1:219" s="22" customFormat="1" ht="28.5" customHeight="1" x14ac:dyDescent="0.25">
      <c r="A226" s="15"/>
      <c r="B226" s="16"/>
      <c r="C226" s="17"/>
      <c r="D226" s="138"/>
      <c r="E226" s="17"/>
      <c r="F226" s="17"/>
      <c r="G226" s="17"/>
      <c r="H226" s="18"/>
      <c r="I226" s="18"/>
      <c r="J226" s="18"/>
      <c r="K226" s="18"/>
      <c r="L226" s="19"/>
      <c r="M226" s="19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  <c r="HK226" s="4"/>
    </row>
    <row r="227" spans="1:219" s="33" customFormat="1" ht="30.75" customHeight="1" x14ac:dyDescent="0.25">
      <c r="A227" s="15"/>
      <c r="B227" s="16"/>
      <c r="C227" s="17"/>
      <c r="D227" s="138"/>
      <c r="E227" s="17"/>
      <c r="F227" s="17"/>
      <c r="G227" s="17"/>
      <c r="H227" s="18"/>
      <c r="I227" s="18"/>
      <c r="J227" s="18"/>
      <c r="K227" s="18"/>
      <c r="L227" s="19"/>
      <c r="M227" s="19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  <c r="HK227" s="4"/>
    </row>
    <row r="228" spans="1:219" s="33" customFormat="1" ht="30.75" customHeight="1" x14ac:dyDescent="0.25">
      <c r="A228" s="15"/>
      <c r="B228" s="16"/>
      <c r="C228" s="17"/>
      <c r="D228" s="138"/>
      <c r="E228" s="17"/>
      <c r="F228" s="17"/>
      <c r="G228" s="17"/>
      <c r="H228" s="18"/>
      <c r="I228" s="18"/>
      <c r="J228" s="18"/>
      <c r="K228" s="18"/>
      <c r="L228" s="19"/>
      <c r="M228" s="19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  <c r="HK228" s="4"/>
    </row>
    <row r="229" spans="1:219" s="22" customFormat="1" ht="24.75" customHeight="1" x14ac:dyDescent="0.25">
      <c r="A229" s="15"/>
      <c r="B229" s="16"/>
      <c r="C229" s="17"/>
      <c r="D229" s="138"/>
      <c r="E229" s="17"/>
      <c r="F229" s="17"/>
      <c r="G229" s="17"/>
      <c r="H229" s="18"/>
      <c r="I229" s="18"/>
      <c r="J229" s="18"/>
      <c r="K229" s="18"/>
      <c r="L229" s="19"/>
      <c r="M229" s="19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  <c r="HK229" s="4"/>
    </row>
    <row r="230" spans="1:219" s="30" customFormat="1" ht="32.25" customHeight="1" x14ac:dyDescent="0.25">
      <c r="A230" s="15"/>
      <c r="B230" s="16"/>
      <c r="C230" s="17"/>
      <c r="D230" s="138"/>
      <c r="E230" s="17"/>
      <c r="F230" s="17"/>
      <c r="G230" s="17"/>
      <c r="H230" s="18"/>
      <c r="I230" s="18"/>
      <c r="J230" s="18"/>
      <c r="K230" s="18"/>
      <c r="L230" s="19"/>
      <c r="M230" s="19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  <c r="HK230" s="4"/>
    </row>
    <row r="231" spans="1:219" s="22" customFormat="1" ht="26.25" customHeight="1" x14ac:dyDescent="0.25">
      <c r="A231" s="15"/>
      <c r="B231" s="16"/>
      <c r="C231" s="17"/>
      <c r="D231" s="138"/>
      <c r="E231" s="17"/>
      <c r="F231" s="17"/>
      <c r="G231" s="17"/>
      <c r="H231" s="18"/>
      <c r="I231" s="18"/>
      <c r="J231" s="18"/>
      <c r="K231" s="18"/>
      <c r="L231" s="19"/>
      <c r="M231" s="19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  <c r="HK231" s="4"/>
    </row>
    <row r="232" spans="1:219" s="33" customFormat="1" ht="29.25" customHeight="1" x14ac:dyDescent="0.25">
      <c r="A232" s="15"/>
      <c r="B232" s="16"/>
      <c r="C232" s="17"/>
      <c r="D232" s="138"/>
      <c r="E232" s="17"/>
      <c r="F232" s="17"/>
      <c r="G232" s="17"/>
      <c r="H232" s="18"/>
      <c r="I232" s="18"/>
      <c r="J232" s="18"/>
      <c r="K232" s="18"/>
      <c r="L232" s="19"/>
      <c r="M232" s="19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  <c r="HK232" s="4"/>
    </row>
    <row r="233" spans="1:219" s="33" customFormat="1" ht="29.25" customHeight="1" x14ac:dyDescent="0.25">
      <c r="A233" s="15"/>
      <c r="B233" s="16"/>
      <c r="C233" s="17"/>
      <c r="D233" s="138"/>
      <c r="E233" s="17"/>
      <c r="F233" s="17"/>
      <c r="G233" s="17"/>
      <c r="H233" s="18"/>
      <c r="I233" s="18"/>
      <c r="J233" s="18"/>
      <c r="K233" s="18"/>
      <c r="L233" s="19"/>
      <c r="M233" s="19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  <c r="HK233" s="4"/>
    </row>
    <row r="234" spans="1:219" s="22" customFormat="1" ht="37.5" customHeight="1" x14ac:dyDescent="0.25">
      <c r="A234" s="15"/>
      <c r="B234" s="16"/>
      <c r="C234" s="17"/>
      <c r="D234" s="138"/>
      <c r="E234" s="17"/>
      <c r="F234" s="17"/>
      <c r="G234" s="17"/>
      <c r="H234" s="18"/>
      <c r="I234" s="18"/>
      <c r="J234" s="18"/>
      <c r="K234" s="18"/>
      <c r="L234" s="19"/>
      <c r="M234" s="19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  <c r="HK234" s="4"/>
    </row>
    <row r="235" spans="1:219" s="33" customFormat="1" ht="30" customHeight="1" x14ac:dyDescent="0.25">
      <c r="A235" s="15"/>
      <c r="B235" s="16"/>
      <c r="C235" s="17"/>
      <c r="D235" s="138"/>
      <c r="E235" s="17"/>
      <c r="F235" s="17"/>
      <c r="G235" s="17"/>
      <c r="H235" s="18"/>
      <c r="I235" s="18"/>
      <c r="J235" s="18"/>
      <c r="K235" s="18"/>
      <c r="L235" s="19"/>
      <c r="M235" s="19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  <c r="HK235" s="4"/>
    </row>
    <row r="236" spans="1:219" s="33" customFormat="1" ht="30" customHeight="1" x14ac:dyDescent="0.25">
      <c r="A236" s="15"/>
      <c r="B236" s="16"/>
      <c r="C236" s="17"/>
      <c r="D236" s="138"/>
      <c r="E236" s="17"/>
      <c r="F236" s="17"/>
      <c r="G236" s="17"/>
      <c r="H236" s="18"/>
      <c r="I236" s="18"/>
      <c r="J236" s="18"/>
      <c r="K236" s="18"/>
      <c r="L236" s="19"/>
      <c r="M236" s="19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  <c r="HK236" s="4"/>
    </row>
    <row r="237" spans="1:219" s="33" customFormat="1" ht="27.75" customHeight="1" x14ac:dyDescent="0.25">
      <c r="A237" s="15"/>
      <c r="B237" s="16"/>
      <c r="C237" s="17"/>
      <c r="D237" s="138"/>
      <c r="E237" s="17"/>
      <c r="F237" s="17"/>
      <c r="G237" s="17"/>
      <c r="H237" s="18"/>
      <c r="I237" s="18"/>
      <c r="J237" s="18"/>
      <c r="K237" s="18"/>
      <c r="L237" s="19"/>
      <c r="M237" s="19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  <c r="HK237" s="4"/>
    </row>
    <row r="238" spans="1:219" s="22" customFormat="1" ht="30.75" customHeight="1" x14ac:dyDescent="0.25">
      <c r="A238" s="15"/>
      <c r="B238" s="16"/>
      <c r="C238" s="17"/>
      <c r="D238" s="138"/>
      <c r="E238" s="17"/>
      <c r="F238" s="17"/>
      <c r="G238" s="17"/>
      <c r="H238" s="18"/>
      <c r="I238" s="18"/>
      <c r="J238" s="18"/>
      <c r="K238" s="18"/>
      <c r="L238" s="19"/>
      <c r="M238" s="19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  <c r="HK238" s="4"/>
    </row>
    <row r="239" spans="1:219" s="33" customFormat="1" ht="27.75" customHeight="1" x14ac:dyDescent="0.25">
      <c r="A239" s="15"/>
      <c r="B239" s="16"/>
      <c r="C239" s="17"/>
      <c r="D239" s="138"/>
      <c r="E239" s="17"/>
      <c r="F239" s="17"/>
      <c r="G239" s="17"/>
      <c r="H239" s="18"/>
      <c r="I239" s="18"/>
      <c r="J239" s="18"/>
      <c r="K239" s="18"/>
      <c r="L239" s="19"/>
      <c r="M239" s="19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  <c r="HK239" s="4"/>
    </row>
    <row r="240" spans="1:219" s="53" customFormat="1" ht="26.25" customHeight="1" x14ac:dyDescent="0.25">
      <c r="A240" s="15"/>
      <c r="B240" s="16"/>
      <c r="C240" s="17"/>
      <c r="D240" s="138"/>
      <c r="E240" s="17"/>
      <c r="F240" s="17"/>
      <c r="G240" s="17"/>
      <c r="H240" s="18"/>
      <c r="I240" s="18"/>
      <c r="J240" s="18"/>
      <c r="K240" s="18"/>
      <c r="L240" s="19"/>
      <c r="M240" s="19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  <c r="HK240" s="4"/>
    </row>
    <row r="241" spans="1:219" s="41" customFormat="1" ht="29.25" customHeight="1" x14ac:dyDescent="0.25">
      <c r="A241" s="15"/>
      <c r="B241" s="16"/>
      <c r="C241" s="17"/>
      <c r="D241" s="138"/>
      <c r="E241" s="17"/>
      <c r="F241" s="17"/>
      <c r="G241" s="17"/>
      <c r="H241" s="18"/>
      <c r="I241" s="18"/>
      <c r="J241" s="18"/>
      <c r="K241" s="18"/>
      <c r="L241" s="19"/>
      <c r="M241" s="19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  <c r="HK241" s="4"/>
    </row>
    <row r="242" spans="1:219" s="22" customFormat="1" ht="30" customHeight="1" x14ac:dyDescent="0.25">
      <c r="A242" s="15"/>
      <c r="B242" s="16"/>
      <c r="C242" s="17"/>
      <c r="D242" s="138"/>
      <c r="E242" s="17"/>
      <c r="F242" s="17"/>
      <c r="G242" s="17"/>
      <c r="H242" s="18"/>
      <c r="I242" s="18"/>
      <c r="J242" s="18"/>
      <c r="K242" s="18"/>
      <c r="L242" s="19"/>
      <c r="M242" s="19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</row>
    <row r="243" spans="1:219" s="33" customFormat="1" ht="30" customHeight="1" x14ac:dyDescent="0.25">
      <c r="A243" s="15"/>
      <c r="B243" s="16"/>
      <c r="C243" s="17"/>
      <c r="D243" s="138"/>
      <c r="E243" s="17"/>
      <c r="F243" s="17"/>
      <c r="G243" s="17"/>
      <c r="H243" s="18"/>
      <c r="I243" s="18"/>
      <c r="J243" s="18"/>
      <c r="K243" s="18"/>
      <c r="L243" s="19"/>
      <c r="M243" s="19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  <c r="HK243" s="4"/>
    </row>
    <row r="244" spans="1:219" s="33" customFormat="1" ht="28.5" customHeight="1" x14ac:dyDescent="0.25">
      <c r="A244" s="15"/>
      <c r="B244" s="16"/>
      <c r="C244" s="17"/>
      <c r="D244" s="138"/>
      <c r="E244" s="17"/>
      <c r="F244" s="17"/>
      <c r="G244" s="17"/>
      <c r="H244" s="18"/>
      <c r="I244" s="18"/>
      <c r="J244" s="18"/>
      <c r="K244" s="18"/>
      <c r="L244" s="19"/>
      <c r="M244" s="19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  <c r="HK244" s="4"/>
    </row>
    <row r="245" spans="1:219" s="22" customFormat="1" ht="27.75" customHeight="1" x14ac:dyDescent="0.25">
      <c r="A245" s="15"/>
      <c r="B245" s="16"/>
      <c r="C245" s="17"/>
      <c r="D245" s="138"/>
      <c r="E245" s="17"/>
      <c r="F245" s="17"/>
      <c r="G245" s="17"/>
      <c r="H245" s="18"/>
      <c r="I245" s="18"/>
      <c r="J245" s="18"/>
      <c r="K245" s="18"/>
      <c r="L245" s="19"/>
      <c r="M245" s="19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  <c r="HK245" s="4"/>
    </row>
    <row r="246" spans="1:219" s="33" customFormat="1" ht="29.25" customHeight="1" x14ac:dyDescent="0.25">
      <c r="A246" s="15"/>
      <c r="B246" s="16"/>
      <c r="C246" s="17"/>
      <c r="D246" s="138"/>
      <c r="E246" s="17"/>
      <c r="F246" s="17"/>
      <c r="G246" s="17"/>
      <c r="H246" s="18"/>
      <c r="I246" s="18"/>
      <c r="J246" s="18"/>
      <c r="K246" s="18"/>
      <c r="L246" s="19"/>
      <c r="M246" s="19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  <c r="HK246" s="4"/>
    </row>
    <row r="247" spans="1:219" s="33" customFormat="1" ht="27" customHeight="1" x14ac:dyDescent="0.25">
      <c r="A247" s="15"/>
      <c r="B247" s="16"/>
      <c r="C247" s="17"/>
      <c r="D247" s="138"/>
      <c r="E247" s="17"/>
      <c r="F247" s="17"/>
      <c r="G247" s="17"/>
      <c r="H247" s="18"/>
      <c r="I247" s="18"/>
      <c r="J247" s="18"/>
      <c r="K247" s="18"/>
      <c r="L247" s="19"/>
      <c r="M247" s="19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  <c r="HK247" s="4"/>
    </row>
    <row r="248" spans="1:219" s="22" customFormat="1" ht="24" customHeight="1" x14ac:dyDescent="0.25">
      <c r="A248" s="15"/>
      <c r="B248" s="16"/>
      <c r="C248" s="17"/>
      <c r="D248" s="138"/>
      <c r="E248" s="17"/>
      <c r="F248" s="17"/>
      <c r="G248" s="17"/>
      <c r="H248" s="18"/>
      <c r="I248" s="18"/>
      <c r="J248" s="18"/>
      <c r="K248" s="18"/>
      <c r="L248" s="19"/>
      <c r="M248" s="19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  <c r="HK248" s="4"/>
    </row>
    <row r="249" spans="1:219" s="33" customFormat="1" ht="25.5" customHeight="1" x14ac:dyDescent="0.25">
      <c r="A249" s="15"/>
      <c r="B249" s="16"/>
      <c r="C249" s="17"/>
      <c r="D249" s="138"/>
      <c r="E249" s="17"/>
      <c r="F249" s="17"/>
      <c r="G249" s="17"/>
      <c r="H249" s="18"/>
      <c r="I249" s="18"/>
      <c r="J249" s="18"/>
      <c r="K249" s="18"/>
      <c r="L249" s="19"/>
      <c r="M249" s="19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  <c r="HK249" s="4"/>
    </row>
    <row r="250" spans="1:219" s="22" customFormat="1" ht="25.5" customHeight="1" x14ac:dyDescent="0.25">
      <c r="A250" s="15"/>
      <c r="B250" s="16"/>
      <c r="C250" s="17"/>
      <c r="D250" s="138"/>
      <c r="E250" s="17"/>
      <c r="F250" s="17"/>
      <c r="G250" s="17"/>
      <c r="H250" s="18"/>
      <c r="I250" s="18"/>
      <c r="J250" s="18"/>
      <c r="K250" s="18"/>
      <c r="L250" s="19"/>
      <c r="M250" s="19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  <c r="HK250" s="4"/>
    </row>
    <row r="251" spans="1:219" s="33" customFormat="1" ht="25.5" customHeight="1" x14ac:dyDescent="0.25">
      <c r="A251" s="15"/>
      <c r="B251" s="16"/>
      <c r="C251" s="17"/>
      <c r="D251" s="138"/>
      <c r="E251" s="17"/>
      <c r="F251" s="17"/>
      <c r="G251" s="17"/>
      <c r="H251" s="18"/>
      <c r="I251" s="18"/>
      <c r="J251" s="18"/>
      <c r="K251" s="18"/>
      <c r="L251" s="19"/>
      <c r="M251" s="19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  <c r="HK251" s="4"/>
    </row>
    <row r="252" spans="1:219" s="33" customFormat="1" ht="25.5" customHeight="1" x14ac:dyDescent="0.25">
      <c r="A252" s="15"/>
      <c r="B252" s="16"/>
      <c r="C252" s="17"/>
      <c r="D252" s="138"/>
      <c r="E252" s="17"/>
      <c r="F252" s="17"/>
      <c r="G252" s="17"/>
      <c r="H252" s="18"/>
      <c r="I252" s="18"/>
      <c r="J252" s="18"/>
      <c r="K252" s="18"/>
      <c r="L252" s="19"/>
      <c r="M252" s="19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  <c r="HK252" s="4"/>
    </row>
    <row r="253" spans="1:219" s="22" customFormat="1" ht="28.5" customHeight="1" x14ac:dyDescent="0.25">
      <c r="A253" s="15"/>
      <c r="B253" s="16"/>
      <c r="C253" s="17"/>
      <c r="D253" s="138"/>
      <c r="E253" s="17"/>
      <c r="F253" s="17"/>
      <c r="G253" s="17"/>
      <c r="H253" s="18"/>
      <c r="I253" s="18"/>
      <c r="J253" s="18"/>
      <c r="K253" s="18"/>
      <c r="L253" s="19"/>
      <c r="M253" s="19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  <c r="HK253" s="4"/>
    </row>
    <row r="254" spans="1:219" s="33" customFormat="1" ht="31.5" customHeight="1" x14ac:dyDescent="0.25">
      <c r="A254" s="15"/>
      <c r="B254" s="16"/>
      <c r="C254" s="17"/>
      <c r="D254" s="138"/>
      <c r="E254" s="17"/>
      <c r="F254" s="17"/>
      <c r="G254" s="17"/>
      <c r="H254" s="18"/>
      <c r="I254" s="18"/>
      <c r="J254" s="18"/>
      <c r="K254" s="18"/>
      <c r="L254" s="19"/>
      <c r="M254" s="19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  <c r="HK254" s="4"/>
    </row>
    <row r="255" spans="1:219" s="22" customFormat="1" ht="24" customHeight="1" x14ac:dyDescent="0.25">
      <c r="A255" s="15"/>
      <c r="B255" s="16"/>
      <c r="C255" s="17"/>
      <c r="D255" s="138"/>
      <c r="E255" s="17"/>
      <c r="F255" s="17"/>
      <c r="G255" s="17"/>
      <c r="H255" s="18"/>
      <c r="I255" s="18"/>
      <c r="J255" s="18"/>
      <c r="K255" s="18"/>
      <c r="L255" s="19"/>
      <c r="M255" s="19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</row>
    <row r="256" spans="1:219" s="33" customFormat="1" ht="27.75" customHeight="1" x14ac:dyDescent="0.25">
      <c r="A256" s="15"/>
      <c r="B256" s="16"/>
      <c r="C256" s="17"/>
      <c r="D256" s="138"/>
      <c r="E256" s="17"/>
      <c r="F256" s="17"/>
      <c r="G256" s="17"/>
      <c r="H256" s="18"/>
      <c r="I256" s="18"/>
      <c r="J256" s="18"/>
      <c r="K256" s="18"/>
      <c r="L256" s="19"/>
      <c r="M256" s="19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</row>
    <row r="257" spans="1:219" s="22" customFormat="1" ht="27.75" customHeight="1" x14ac:dyDescent="0.25">
      <c r="A257" s="15"/>
      <c r="B257" s="16"/>
      <c r="C257" s="17"/>
      <c r="D257" s="138"/>
      <c r="E257" s="17"/>
      <c r="F257" s="17"/>
      <c r="G257" s="17"/>
      <c r="H257" s="18"/>
      <c r="I257" s="18"/>
      <c r="J257" s="18"/>
      <c r="K257" s="18"/>
      <c r="L257" s="19"/>
      <c r="M257" s="19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</row>
    <row r="258" spans="1:219" s="33" customFormat="1" ht="31.5" customHeight="1" x14ac:dyDescent="0.25">
      <c r="A258" s="15"/>
      <c r="B258" s="16"/>
      <c r="C258" s="17"/>
      <c r="D258" s="138"/>
      <c r="E258" s="17"/>
      <c r="F258" s="17"/>
      <c r="G258" s="17"/>
      <c r="H258" s="18"/>
      <c r="I258" s="18"/>
      <c r="J258" s="18"/>
      <c r="K258" s="18"/>
      <c r="L258" s="19"/>
      <c r="M258" s="19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</row>
    <row r="259" spans="1:219" s="55" customFormat="1" ht="24" customHeight="1" x14ac:dyDescent="0.25">
      <c r="A259" s="15"/>
      <c r="B259" s="16"/>
      <c r="C259" s="17"/>
      <c r="D259" s="138"/>
      <c r="E259" s="17"/>
      <c r="F259" s="17"/>
      <c r="G259" s="17"/>
      <c r="H259" s="18"/>
      <c r="I259" s="18"/>
      <c r="J259" s="18"/>
      <c r="K259" s="18"/>
      <c r="L259" s="19"/>
      <c r="M259" s="19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</row>
    <row r="260" spans="1:219" s="33" customFormat="1" ht="27.75" customHeight="1" x14ac:dyDescent="0.25">
      <c r="A260" s="15"/>
      <c r="B260" s="16"/>
      <c r="C260" s="17"/>
      <c r="D260" s="138"/>
      <c r="E260" s="17"/>
      <c r="F260" s="17"/>
      <c r="G260" s="17"/>
      <c r="H260" s="18"/>
      <c r="I260" s="18"/>
      <c r="J260" s="18"/>
      <c r="K260" s="18"/>
      <c r="L260" s="19"/>
      <c r="M260" s="19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  <c r="HK260" s="4"/>
    </row>
    <row r="261" spans="1:219" s="22" customFormat="1" ht="31.5" customHeight="1" x14ac:dyDescent="0.25">
      <c r="A261" s="15"/>
      <c r="B261" s="16"/>
      <c r="C261" s="17"/>
      <c r="D261" s="138"/>
      <c r="E261" s="17"/>
      <c r="F261" s="17"/>
      <c r="G261" s="17"/>
      <c r="H261" s="18"/>
      <c r="I261" s="18"/>
      <c r="J261" s="18"/>
      <c r="K261" s="18"/>
      <c r="L261" s="19"/>
      <c r="M261" s="19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</row>
    <row r="262" spans="1:219" s="22" customFormat="1" ht="26.25" customHeight="1" x14ac:dyDescent="0.25">
      <c r="A262" s="15"/>
      <c r="B262" s="16"/>
      <c r="C262" s="17"/>
      <c r="D262" s="138"/>
      <c r="E262" s="17"/>
      <c r="F262" s="17"/>
      <c r="G262" s="17"/>
      <c r="H262" s="18"/>
      <c r="I262" s="18"/>
      <c r="J262" s="18"/>
      <c r="K262" s="18"/>
      <c r="L262" s="19"/>
      <c r="M262" s="19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  <c r="HK262" s="4"/>
    </row>
    <row r="263" spans="1:219" s="48" customFormat="1" ht="26.25" customHeight="1" x14ac:dyDescent="0.25">
      <c r="A263" s="15"/>
      <c r="B263" s="16"/>
      <c r="C263" s="17"/>
      <c r="D263" s="138"/>
      <c r="E263" s="17"/>
      <c r="F263" s="17"/>
      <c r="G263" s="17"/>
      <c r="H263" s="18"/>
      <c r="I263" s="18"/>
      <c r="J263" s="18"/>
      <c r="K263" s="18"/>
      <c r="L263" s="19"/>
      <c r="M263" s="19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</row>
    <row r="264" spans="1:219" s="33" customFormat="1" ht="30.75" customHeight="1" x14ac:dyDescent="0.25">
      <c r="A264" s="15"/>
      <c r="B264" s="16"/>
      <c r="C264" s="17"/>
      <c r="D264" s="138"/>
      <c r="E264" s="17"/>
      <c r="F264" s="17"/>
      <c r="G264" s="17"/>
      <c r="H264" s="18"/>
      <c r="I264" s="18"/>
      <c r="J264" s="18"/>
      <c r="K264" s="18"/>
      <c r="L264" s="19"/>
      <c r="M264" s="19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  <c r="HJ264" s="4"/>
      <c r="HK264" s="4"/>
    </row>
    <row r="265" spans="1:219" s="33" customFormat="1" ht="34.5" customHeight="1" x14ac:dyDescent="0.25">
      <c r="A265" s="15"/>
      <c r="B265" s="16"/>
      <c r="C265" s="17"/>
      <c r="D265" s="138"/>
      <c r="E265" s="17"/>
      <c r="F265" s="17"/>
      <c r="G265" s="17"/>
      <c r="H265" s="18"/>
      <c r="I265" s="18"/>
      <c r="J265" s="18"/>
      <c r="K265" s="18"/>
      <c r="L265" s="19"/>
      <c r="M265" s="19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  <c r="HJ265" s="4"/>
      <c r="HK265" s="4"/>
    </row>
    <row r="266" spans="1:219" s="48" customFormat="1" ht="23.25" customHeight="1" x14ac:dyDescent="0.25">
      <c r="A266" s="15"/>
      <c r="B266" s="16"/>
      <c r="C266" s="17"/>
      <c r="D266" s="138"/>
      <c r="E266" s="17"/>
      <c r="F266" s="17"/>
      <c r="G266" s="17"/>
      <c r="H266" s="18"/>
      <c r="I266" s="18"/>
      <c r="J266" s="18"/>
      <c r="K266" s="18"/>
      <c r="L266" s="19"/>
      <c r="M266" s="19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  <c r="HJ266" s="4"/>
      <c r="HK266" s="4"/>
    </row>
    <row r="267" spans="1:219" s="33" customFormat="1" ht="33" customHeight="1" x14ac:dyDescent="0.25">
      <c r="A267" s="15"/>
      <c r="B267" s="16"/>
      <c r="C267" s="17"/>
      <c r="D267" s="138"/>
      <c r="E267" s="17"/>
      <c r="F267" s="17"/>
      <c r="G267" s="17"/>
      <c r="H267" s="18"/>
      <c r="I267" s="18"/>
      <c r="J267" s="18"/>
      <c r="K267" s="18"/>
      <c r="L267" s="19"/>
      <c r="M267" s="19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  <c r="HJ267" s="4"/>
      <c r="HK267" s="4"/>
    </row>
    <row r="268" spans="1:219" s="33" customFormat="1" ht="34.5" customHeight="1" x14ac:dyDescent="0.25">
      <c r="A268" s="15"/>
      <c r="B268" s="16"/>
      <c r="C268" s="17"/>
      <c r="D268" s="138"/>
      <c r="E268" s="17"/>
      <c r="F268" s="17"/>
      <c r="G268" s="17"/>
      <c r="H268" s="18"/>
      <c r="I268" s="18"/>
      <c r="J268" s="18"/>
      <c r="K268" s="18"/>
      <c r="L268" s="19"/>
      <c r="M268" s="19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  <c r="HJ268" s="4"/>
      <c r="HK268" s="4"/>
    </row>
    <row r="269" spans="1:219" s="48" customFormat="1" ht="34.5" customHeight="1" x14ac:dyDescent="0.25">
      <c r="A269" s="15"/>
      <c r="B269" s="16"/>
      <c r="C269" s="17"/>
      <c r="D269" s="138"/>
      <c r="E269" s="17"/>
      <c r="F269" s="17"/>
      <c r="G269" s="17"/>
      <c r="H269" s="18"/>
      <c r="I269" s="18"/>
      <c r="J269" s="18"/>
      <c r="K269" s="18"/>
      <c r="L269" s="19"/>
      <c r="M269" s="19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</row>
    <row r="270" spans="1:219" s="33" customFormat="1" ht="33" customHeight="1" x14ac:dyDescent="0.25">
      <c r="A270" s="15"/>
      <c r="B270" s="16"/>
      <c r="C270" s="17"/>
      <c r="D270" s="138"/>
      <c r="E270" s="17"/>
      <c r="F270" s="17"/>
      <c r="G270" s="17"/>
      <c r="H270" s="18"/>
      <c r="I270" s="18"/>
      <c r="J270" s="18"/>
      <c r="K270" s="18"/>
      <c r="L270" s="19"/>
      <c r="M270" s="19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</row>
    <row r="271" spans="1:219" s="33" customFormat="1" ht="32.25" customHeight="1" x14ac:dyDescent="0.25">
      <c r="A271" s="15"/>
      <c r="B271" s="16"/>
      <c r="C271" s="17"/>
      <c r="D271" s="138"/>
      <c r="E271" s="17"/>
      <c r="F271" s="17"/>
      <c r="G271" s="17"/>
      <c r="H271" s="18"/>
      <c r="I271" s="18"/>
      <c r="J271" s="18"/>
      <c r="K271" s="18"/>
      <c r="L271" s="19"/>
      <c r="M271" s="19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</row>
    <row r="272" spans="1:219" s="33" customFormat="1" ht="30.75" customHeight="1" x14ac:dyDescent="0.25">
      <c r="A272" s="15"/>
      <c r="B272" s="16"/>
      <c r="C272" s="17"/>
      <c r="D272" s="138"/>
      <c r="E272" s="17"/>
      <c r="F272" s="17"/>
      <c r="G272" s="17"/>
      <c r="H272" s="18"/>
      <c r="I272" s="18"/>
      <c r="J272" s="18"/>
      <c r="K272" s="18"/>
      <c r="L272" s="19"/>
      <c r="M272" s="19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</row>
    <row r="273" spans="1:219" s="48" customFormat="1" ht="30.75" customHeight="1" x14ac:dyDescent="0.25">
      <c r="A273" s="15"/>
      <c r="B273" s="16"/>
      <c r="C273" s="17"/>
      <c r="D273" s="138"/>
      <c r="E273" s="17"/>
      <c r="F273" s="17"/>
      <c r="G273" s="17"/>
      <c r="H273" s="18"/>
      <c r="I273" s="18"/>
      <c r="J273" s="18"/>
      <c r="K273" s="18"/>
      <c r="L273" s="19"/>
      <c r="M273" s="19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</row>
    <row r="274" spans="1:219" s="33" customFormat="1" ht="33" customHeight="1" x14ac:dyDescent="0.25">
      <c r="A274" s="15"/>
      <c r="B274" s="16"/>
      <c r="C274" s="17"/>
      <c r="D274" s="138"/>
      <c r="E274" s="17"/>
      <c r="F274" s="17"/>
      <c r="G274" s="17"/>
      <c r="H274" s="18"/>
      <c r="I274" s="18"/>
      <c r="J274" s="18"/>
      <c r="K274" s="18"/>
      <c r="L274" s="19"/>
      <c r="M274" s="19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</row>
    <row r="275" spans="1:219" s="48" customFormat="1" ht="22.5" customHeight="1" x14ac:dyDescent="0.25">
      <c r="A275" s="15"/>
      <c r="B275" s="16"/>
      <c r="C275" s="17"/>
      <c r="D275" s="138"/>
      <c r="E275" s="17"/>
      <c r="F275" s="17"/>
      <c r="G275" s="17"/>
      <c r="H275" s="18"/>
      <c r="I275" s="18"/>
      <c r="J275" s="18"/>
      <c r="K275" s="18"/>
      <c r="L275" s="19"/>
      <c r="M275" s="19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</row>
    <row r="276" spans="1:219" s="33" customFormat="1" ht="35.25" customHeight="1" x14ac:dyDescent="0.25">
      <c r="A276" s="15"/>
      <c r="B276" s="16"/>
      <c r="C276" s="17"/>
      <c r="D276" s="138"/>
      <c r="E276" s="17"/>
      <c r="F276" s="17"/>
      <c r="G276" s="17"/>
      <c r="H276" s="18"/>
      <c r="I276" s="18"/>
      <c r="J276" s="18"/>
      <c r="K276" s="18"/>
      <c r="L276" s="19"/>
      <c r="M276" s="19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</row>
    <row r="277" spans="1:219" s="22" customFormat="1" ht="24" customHeight="1" x14ac:dyDescent="0.25">
      <c r="A277" s="15"/>
      <c r="B277" s="16"/>
      <c r="C277" s="17"/>
      <c r="D277" s="138"/>
      <c r="E277" s="17"/>
      <c r="F277" s="17"/>
      <c r="G277" s="17"/>
      <c r="H277" s="18"/>
      <c r="I277" s="18"/>
      <c r="J277" s="18"/>
      <c r="K277" s="18"/>
      <c r="L277" s="19"/>
      <c r="M277" s="19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</row>
    <row r="278" spans="1:219" s="48" customFormat="1" ht="18.75" customHeight="1" x14ac:dyDescent="0.25">
      <c r="A278" s="15"/>
      <c r="B278" s="16"/>
      <c r="C278" s="17"/>
      <c r="D278" s="138"/>
      <c r="E278" s="17"/>
      <c r="F278" s="17"/>
      <c r="G278" s="17"/>
      <c r="H278" s="18"/>
      <c r="I278" s="18"/>
      <c r="J278" s="18"/>
      <c r="K278" s="18"/>
      <c r="L278" s="19"/>
      <c r="M278" s="19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</row>
    <row r="279" spans="1:219" s="33" customFormat="1" ht="33" customHeight="1" x14ac:dyDescent="0.25">
      <c r="A279" s="15"/>
      <c r="B279" s="16"/>
      <c r="C279" s="17"/>
      <c r="D279" s="138"/>
      <c r="E279" s="17"/>
      <c r="F279" s="17"/>
      <c r="G279" s="17"/>
      <c r="H279" s="18"/>
      <c r="I279" s="18"/>
      <c r="J279" s="18"/>
      <c r="K279" s="18"/>
      <c r="L279" s="19"/>
      <c r="M279" s="19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</row>
    <row r="280" spans="1:219" s="33" customFormat="1" ht="35.25" customHeight="1" x14ac:dyDescent="0.25">
      <c r="A280" s="15"/>
      <c r="B280" s="16"/>
      <c r="C280" s="17"/>
      <c r="D280" s="138"/>
      <c r="E280" s="17"/>
      <c r="F280" s="17"/>
      <c r="G280" s="17"/>
      <c r="H280" s="18"/>
      <c r="I280" s="18"/>
      <c r="J280" s="18"/>
      <c r="K280" s="18"/>
      <c r="L280" s="19"/>
      <c r="M280" s="19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</row>
    <row r="281" spans="1:219" s="48" customFormat="1" ht="21.75" customHeight="1" x14ac:dyDescent="0.25">
      <c r="A281" s="15"/>
      <c r="B281" s="16"/>
      <c r="C281" s="17"/>
      <c r="D281" s="138"/>
      <c r="E281" s="17"/>
      <c r="F281" s="17"/>
      <c r="G281" s="17"/>
      <c r="H281" s="18"/>
      <c r="I281" s="18"/>
      <c r="J281" s="18"/>
      <c r="K281" s="18"/>
      <c r="L281" s="19"/>
      <c r="M281" s="19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</row>
    <row r="282" spans="1:219" s="33" customFormat="1" ht="33" customHeight="1" x14ac:dyDescent="0.25">
      <c r="A282" s="15"/>
      <c r="B282" s="16"/>
      <c r="C282" s="17"/>
      <c r="D282" s="138"/>
      <c r="E282" s="17"/>
      <c r="F282" s="17"/>
      <c r="G282" s="17"/>
      <c r="H282" s="18"/>
      <c r="I282" s="18"/>
      <c r="J282" s="18"/>
      <c r="K282" s="18"/>
      <c r="L282" s="19"/>
      <c r="M282" s="19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</row>
    <row r="283" spans="1:219" s="33" customFormat="1" ht="32.25" customHeight="1" x14ac:dyDescent="0.25">
      <c r="A283" s="15"/>
      <c r="B283" s="16"/>
      <c r="C283" s="17"/>
      <c r="D283" s="138"/>
      <c r="E283" s="17"/>
      <c r="F283" s="17"/>
      <c r="G283" s="17"/>
      <c r="H283" s="18"/>
      <c r="I283" s="18"/>
      <c r="J283" s="18"/>
      <c r="K283" s="18"/>
      <c r="L283" s="19"/>
      <c r="M283" s="19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  <c r="HH283" s="4"/>
      <c r="HI283" s="4"/>
      <c r="HJ283" s="4"/>
      <c r="HK283" s="4"/>
    </row>
    <row r="284" spans="1:219" s="48" customFormat="1" ht="33.75" customHeight="1" x14ac:dyDescent="0.25">
      <c r="A284" s="15"/>
      <c r="B284" s="16"/>
      <c r="C284" s="17"/>
      <c r="D284" s="138"/>
      <c r="E284" s="17"/>
      <c r="F284" s="17"/>
      <c r="G284" s="17"/>
      <c r="H284" s="18"/>
      <c r="I284" s="18"/>
      <c r="J284" s="18"/>
      <c r="K284" s="18"/>
      <c r="L284" s="19"/>
      <c r="M284" s="19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  <c r="HH284" s="4"/>
      <c r="HI284" s="4"/>
      <c r="HJ284" s="4"/>
      <c r="HK284" s="4"/>
    </row>
    <row r="285" spans="1:219" s="33" customFormat="1" ht="24.75" customHeight="1" x14ac:dyDescent="0.25">
      <c r="A285" s="15"/>
      <c r="B285" s="16"/>
      <c r="C285" s="17"/>
      <c r="D285" s="138"/>
      <c r="E285" s="17"/>
      <c r="F285" s="17"/>
      <c r="G285" s="17"/>
      <c r="H285" s="18"/>
      <c r="I285" s="18"/>
      <c r="J285" s="18"/>
      <c r="K285" s="18"/>
      <c r="L285" s="19"/>
      <c r="M285" s="19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  <c r="HH285" s="4"/>
      <c r="HI285" s="4"/>
      <c r="HJ285" s="4"/>
      <c r="HK285" s="4"/>
    </row>
    <row r="286" spans="1:219" s="48" customFormat="1" ht="22.5" customHeight="1" x14ac:dyDescent="0.25">
      <c r="A286" s="15"/>
      <c r="B286" s="16"/>
      <c r="C286" s="17"/>
      <c r="D286" s="138"/>
      <c r="E286" s="17"/>
      <c r="F286" s="17"/>
      <c r="G286" s="17"/>
      <c r="H286" s="18"/>
      <c r="I286" s="18"/>
      <c r="J286" s="18"/>
      <c r="K286" s="18"/>
      <c r="L286" s="19"/>
      <c r="M286" s="19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  <c r="HH286" s="4"/>
      <c r="HI286" s="4"/>
      <c r="HJ286" s="4"/>
      <c r="HK286" s="4"/>
    </row>
    <row r="287" spans="1:219" s="33" customFormat="1" ht="30.75" customHeight="1" x14ac:dyDescent="0.25">
      <c r="A287" s="15"/>
      <c r="B287" s="16"/>
      <c r="C287" s="17"/>
      <c r="D287" s="138"/>
      <c r="E287" s="17"/>
      <c r="F287" s="17"/>
      <c r="G287" s="17"/>
      <c r="H287" s="18"/>
      <c r="I287" s="18"/>
      <c r="J287" s="18"/>
      <c r="K287" s="18"/>
      <c r="L287" s="19"/>
      <c r="M287" s="19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  <c r="HH287" s="4"/>
      <c r="HI287" s="4"/>
      <c r="HJ287" s="4"/>
      <c r="HK287" s="4"/>
    </row>
    <row r="288" spans="1:219" s="48" customFormat="1" ht="29.25" customHeight="1" x14ac:dyDescent="0.25">
      <c r="A288" s="15"/>
      <c r="B288" s="16"/>
      <c r="C288" s="17"/>
      <c r="D288" s="138"/>
      <c r="E288" s="17"/>
      <c r="F288" s="17"/>
      <c r="G288" s="17"/>
      <c r="H288" s="18"/>
      <c r="I288" s="18"/>
      <c r="J288" s="18"/>
      <c r="K288" s="18"/>
      <c r="L288" s="19"/>
      <c r="M288" s="19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  <c r="HH288" s="4"/>
      <c r="HI288" s="4"/>
      <c r="HJ288" s="4"/>
      <c r="HK288" s="4"/>
    </row>
    <row r="289" spans="1:219" s="33" customFormat="1" ht="30" customHeight="1" x14ac:dyDescent="0.25">
      <c r="A289" s="15"/>
      <c r="B289" s="16"/>
      <c r="C289" s="17"/>
      <c r="D289" s="138"/>
      <c r="E289" s="17"/>
      <c r="F289" s="17"/>
      <c r="G289" s="17"/>
      <c r="H289" s="18"/>
      <c r="I289" s="18"/>
      <c r="J289" s="18"/>
      <c r="K289" s="18"/>
      <c r="L289" s="19"/>
      <c r="M289" s="19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  <c r="HH289" s="4"/>
      <c r="HI289" s="4"/>
      <c r="HJ289" s="4"/>
      <c r="HK289" s="4"/>
    </row>
    <row r="290" spans="1:219" s="22" customFormat="1" ht="30" customHeight="1" x14ac:dyDescent="0.25">
      <c r="A290" s="15"/>
      <c r="B290" s="16"/>
      <c r="C290" s="17"/>
      <c r="D290" s="138"/>
      <c r="E290" s="17"/>
      <c r="F290" s="17"/>
      <c r="G290" s="17"/>
      <c r="H290" s="18"/>
      <c r="I290" s="18"/>
      <c r="J290" s="18"/>
      <c r="K290" s="18"/>
      <c r="L290" s="19"/>
      <c r="M290" s="19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  <c r="HH290" s="4"/>
      <c r="HI290" s="4"/>
      <c r="HJ290" s="4"/>
      <c r="HK290" s="4"/>
    </row>
    <row r="291" spans="1:219" s="48" customFormat="1" ht="26.25" customHeight="1" x14ac:dyDescent="0.25">
      <c r="A291" s="15"/>
      <c r="B291" s="16"/>
      <c r="C291" s="17"/>
      <c r="D291" s="138"/>
      <c r="E291" s="17"/>
      <c r="F291" s="17"/>
      <c r="G291" s="17"/>
      <c r="H291" s="18"/>
      <c r="I291" s="18"/>
      <c r="J291" s="18"/>
      <c r="K291" s="18"/>
      <c r="L291" s="19"/>
      <c r="M291" s="19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  <c r="HH291" s="4"/>
      <c r="HI291" s="4"/>
      <c r="HJ291" s="4"/>
      <c r="HK291" s="4"/>
    </row>
    <row r="292" spans="1:219" s="33" customFormat="1" ht="26.25" customHeight="1" x14ac:dyDescent="0.25">
      <c r="A292" s="15"/>
      <c r="B292" s="16"/>
      <c r="C292" s="17"/>
      <c r="D292" s="138"/>
      <c r="E292" s="17"/>
      <c r="F292" s="17"/>
      <c r="G292" s="17"/>
      <c r="H292" s="18"/>
      <c r="I292" s="18"/>
      <c r="J292" s="18"/>
      <c r="K292" s="18"/>
      <c r="L292" s="19"/>
      <c r="M292" s="19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  <c r="HH292" s="4"/>
      <c r="HI292" s="4"/>
      <c r="HJ292" s="4"/>
      <c r="HK292" s="4"/>
    </row>
    <row r="293" spans="1:219" s="33" customFormat="1" ht="29.25" customHeight="1" x14ac:dyDescent="0.25">
      <c r="A293" s="15"/>
      <c r="B293" s="16"/>
      <c r="C293" s="17"/>
      <c r="D293" s="138"/>
      <c r="E293" s="17"/>
      <c r="F293" s="17"/>
      <c r="G293" s="17"/>
      <c r="H293" s="18"/>
      <c r="I293" s="18"/>
      <c r="J293" s="18"/>
      <c r="K293" s="18"/>
      <c r="L293" s="19"/>
      <c r="M293" s="19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  <c r="HH293" s="4"/>
      <c r="HI293" s="4"/>
      <c r="HJ293" s="4"/>
      <c r="HK293" s="4"/>
    </row>
    <row r="294" spans="1:219" s="48" customFormat="1" ht="26.25" customHeight="1" x14ac:dyDescent="0.25">
      <c r="A294" s="15"/>
      <c r="B294" s="16"/>
      <c r="C294" s="17"/>
      <c r="D294" s="138"/>
      <c r="E294" s="17"/>
      <c r="F294" s="17"/>
      <c r="G294" s="17"/>
      <c r="H294" s="18"/>
      <c r="I294" s="18"/>
      <c r="J294" s="18"/>
      <c r="K294" s="18"/>
      <c r="L294" s="19"/>
      <c r="M294" s="19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  <c r="HH294" s="4"/>
      <c r="HI294" s="4"/>
      <c r="HJ294" s="4"/>
      <c r="HK294" s="4"/>
    </row>
    <row r="295" spans="1:219" s="33" customFormat="1" ht="27.75" customHeight="1" x14ac:dyDescent="0.25">
      <c r="A295" s="15"/>
      <c r="B295" s="16"/>
      <c r="C295" s="17"/>
      <c r="D295" s="138"/>
      <c r="E295" s="17"/>
      <c r="F295" s="17"/>
      <c r="G295" s="17"/>
      <c r="H295" s="18"/>
      <c r="I295" s="18"/>
      <c r="J295" s="18"/>
      <c r="K295" s="18"/>
      <c r="L295" s="19"/>
      <c r="M295" s="19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  <c r="HH295" s="4"/>
      <c r="HI295" s="4"/>
      <c r="HJ295" s="4"/>
      <c r="HK295" s="4"/>
    </row>
    <row r="296" spans="1:219" s="33" customFormat="1" ht="31.5" customHeight="1" x14ac:dyDescent="0.25">
      <c r="A296" s="15"/>
      <c r="B296" s="16"/>
      <c r="C296" s="17"/>
      <c r="D296" s="138"/>
      <c r="E296" s="17"/>
      <c r="F296" s="17"/>
      <c r="G296" s="17"/>
      <c r="H296" s="18"/>
      <c r="I296" s="18"/>
      <c r="J296" s="18"/>
      <c r="K296" s="18"/>
      <c r="L296" s="19"/>
      <c r="M296" s="19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  <c r="HH296" s="4"/>
      <c r="HI296" s="4"/>
      <c r="HJ296" s="4"/>
      <c r="HK296" s="4"/>
    </row>
    <row r="297" spans="1:219" s="33" customFormat="1" ht="27.75" customHeight="1" x14ac:dyDescent="0.25">
      <c r="A297" s="15"/>
      <c r="B297" s="16"/>
      <c r="C297" s="17"/>
      <c r="D297" s="138"/>
      <c r="E297" s="17"/>
      <c r="F297" s="17"/>
      <c r="G297" s="17"/>
      <c r="H297" s="18"/>
      <c r="I297" s="18"/>
      <c r="J297" s="18"/>
      <c r="K297" s="18"/>
      <c r="L297" s="19"/>
      <c r="M297" s="19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  <c r="HH297" s="4"/>
      <c r="HI297" s="4"/>
      <c r="HJ297" s="4"/>
      <c r="HK297" s="4"/>
    </row>
    <row r="298" spans="1:219" s="33" customFormat="1" ht="26.25" customHeight="1" x14ac:dyDescent="0.25">
      <c r="A298" s="15"/>
      <c r="B298" s="16"/>
      <c r="C298" s="17"/>
      <c r="D298" s="138"/>
      <c r="E298" s="17"/>
      <c r="F298" s="17"/>
      <c r="G298" s="17"/>
      <c r="H298" s="18"/>
      <c r="I298" s="18"/>
      <c r="J298" s="18"/>
      <c r="K298" s="18"/>
      <c r="L298" s="19"/>
      <c r="M298" s="19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  <c r="HH298" s="4"/>
      <c r="HI298" s="4"/>
      <c r="HJ298" s="4"/>
      <c r="HK298" s="4"/>
    </row>
    <row r="299" spans="1:219" s="48" customFormat="1" ht="26.25" customHeight="1" x14ac:dyDescent="0.25">
      <c r="A299" s="15"/>
      <c r="B299" s="16"/>
      <c r="C299" s="17"/>
      <c r="D299" s="138"/>
      <c r="E299" s="17"/>
      <c r="F299" s="17"/>
      <c r="G299" s="17"/>
      <c r="H299" s="18"/>
      <c r="I299" s="18"/>
      <c r="J299" s="18"/>
      <c r="K299" s="18"/>
      <c r="L299" s="19"/>
      <c r="M299" s="19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  <c r="HH299" s="4"/>
      <c r="HI299" s="4"/>
      <c r="HJ299" s="4"/>
      <c r="HK299" s="4"/>
    </row>
    <row r="300" spans="1:219" s="33" customFormat="1" ht="30.75" customHeight="1" x14ac:dyDescent="0.25">
      <c r="A300" s="15"/>
      <c r="B300" s="16"/>
      <c r="C300" s="17"/>
      <c r="D300" s="138"/>
      <c r="E300" s="17"/>
      <c r="F300" s="17"/>
      <c r="G300" s="17"/>
      <c r="H300" s="18"/>
      <c r="I300" s="18"/>
      <c r="J300" s="18"/>
      <c r="K300" s="18"/>
      <c r="L300" s="19"/>
      <c r="M300" s="19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  <c r="HH300" s="4"/>
      <c r="HI300" s="4"/>
      <c r="HJ300" s="4"/>
      <c r="HK300" s="4"/>
    </row>
    <row r="301" spans="1:219" s="22" customFormat="1" ht="33.75" customHeight="1" x14ac:dyDescent="0.25">
      <c r="A301" s="15"/>
      <c r="B301" s="16"/>
      <c r="C301" s="17"/>
      <c r="D301" s="138"/>
      <c r="E301" s="17"/>
      <c r="F301" s="17"/>
      <c r="G301" s="17"/>
      <c r="H301" s="18"/>
      <c r="I301" s="18"/>
      <c r="J301" s="18"/>
      <c r="K301" s="18"/>
      <c r="L301" s="19"/>
      <c r="M301" s="19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  <c r="HH301" s="4"/>
      <c r="HI301" s="4"/>
      <c r="HJ301" s="4"/>
      <c r="HK301" s="4"/>
    </row>
    <row r="302" spans="1:219" s="48" customFormat="1" ht="20.25" customHeight="1" x14ac:dyDescent="0.25">
      <c r="A302" s="15"/>
      <c r="B302" s="16"/>
      <c r="C302" s="17"/>
      <c r="D302" s="138"/>
      <c r="E302" s="17"/>
      <c r="F302" s="17"/>
      <c r="G302" s="17"/>
      <c r="H302" s="18"/>
      <c r="I302" s="18"/>
      <c r="J302" s="18"/>
      <c r="K302" s="18"/>
      <c r="L302" s="19"/>
      <c r="M302" s="19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  <c r="HH302" s="4"/>
      <c r="HI302" s="4"/>
      <c r="HJ302" s="4"/>
      <c r="HK302" s="4"/>
    </row>
    <row r="303" spans="1:219" s="33" customFormat="1" ht="31.5" customHeight="1" x14ac:dyDescent="0.25">
      <c r="A303" s="15"/>
      <c r="B303" s="16"/>
      <c r="C303" s="17"/>
      <c r="D303" s="138"/>
      <c r="E303" s="17"/>
      <c r="F303" s="17"/>
      <c r="G303" s="17"/>
      <c r="H303" s="18"/>
      <c r="I303" s="18"/>
      <c r="J303" s="18"/>
      <c r="K303" s="18"/>
      <c r="L303" s="19"/>
      <c r="M303" s="19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  <c r="HH303" s="4"/>
      <c r="HI303" s="4"/>
      <c r="HJ303" s="4"/>
      <c r="HK303" s="4"/>
    </row>
    <row r="304" spans="1:219" s="33" customFormat="1" ht="69" customHeight="1" x14ac:dyDescent="0.25">
      <c r="A304" s="15"/>
      <c r="B304" s="16"/>
      <c r="C304" s="17"/>
      <c r="D304" s="138"/>
      <c r="E304" s="17"/>
      <c r="F304" s="17"/>
      <c r="G304" s="17"/>
      <c r="H304" s="18"/>
      <c r="I304" s="18"/>
      <c r="J304" s="18"/>
      <c r="K304" s="18"/>
      <c r="L304" s="19"/>
      <c r="M304" s="19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  <c r="HH304" s="4"/>
      <c r="HI304" s="4"/>
      <c r="HJ304" s="4"/>
      <c r="HK304" s="4"/>
    </row>
    <row r="305" spans="1:219" s="48" customFormat="1" ht="18.75" customHeight="1" x14ac:dyDescent="0.25">
      <c r="A305" s="15"/>
      <c r="B305" s="16"/>
      <c r="C305" s="17"/>
      <c r="D305" s="138"/>
      <c r="E305" s="17"/>
      <c r="F305" s="17"/>
      <c r="G305" s="17"/>
      <c r="H305" s="18"/>
      <c r="I305" s="18"/>
      <c r="J305" s="18"/>
      <c r="K305" s="18"/>
      <c r="L305" s="19"/>
      <c r="M305" s="19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  <c r="HH305" s="4"/>
      <c r="HI305" s="4"/>
      <c r="HJ305" s="4"/>
      <c r="HK305" s="4"/>
    </row>
    <row r="306" spans="1:219" s="33" customFormat="1" ht="31.5" customHeight="1" x14ac:dyDescent="0.25">
      <c r="A306" s="15"/>
      <c r="B306" s="16"/>
      <c r="C306" s="17"/>
      <c r="D306" s="138"/>
      <c r="E306" s="17"/>
      <c r="F306" s="17"/>
      <c r="G306" s="17"/>
      <c r="H306" s="18"/>
      <c r="I306" s="18"/>
      <c r="J306" s="18"/>
      <c r="K306" s="18"/>
      <c r="L306" s="19"/>
      <c r="M306" s="19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  <c r="HH306" s="4"/>
      <c r="HI306" s="4"/>
      <c r="HJ306" s="4"/>
      <c r="HK306" s="4"/>
    </row>
    <row r="307" spans="1:219" s="33" customFormat="1" ht="29.25" customHeight="1" x14ac:dyDescent="0.25">
      <c r="A307" s="15"/>
      <c r="B307" s="16"/>
      <c r="C307" s="17"/>
      <c r="D307" s="138"/>
      <c r="E307" s="17"/>
      <c r="F307" s="17"/>
      <c r="G307" s="17"/>
      <c r="H307" s="18"/>
      <c r="I307" s="18"/>
      <c r="J307" s="18"/>
      <c r="K307" s="18"/>
      <c r="L307" s="19"/>
      <c r="M307" s="19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  <c r="HH307" s="4"/>
      <c r="HI307" s="4"/>
      <c r="HJ307" s="4"/>
      <c r="HK307" s="4"/>
    </row>
    <row r="308" spans="1:219" s="33" customFormat="1" ht="28.5" customHeight="1" x14ac:dyDescent="0.25">
      <c r="A308" s="15"/>
      <c r="B308" s="16"/>
      <c r="C308" s="17"/>
      <c r="D308" s="138"/>
      <c r="E308" s="17"/>
      <c r="F308" s="17"/>
      <c r="G308" s="17"/>
      <c r="H308" s="18"/>
      <c r="I308" s="18"/>
      <c r="J308" s="18"/>
      <c r="K308" s="18"/>
      <c r="L308" s="19"/>
      <c r="M308" s="19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  <c r="HH308" s="4"/>
      <c r="HI308" s="4"/>
      <c r="HJ308" s="4"/>
      <c r="HK308" s="4"/>
    </row>
    <row r="309" spans="1:219" s="22" customFormat="1" ht="28.5" customHeight="1" x14ac:dyDescent="0.25">
      <c r="A309" s="15"/>
      <c r="B309" s="16"/>
      <c r="C309" s="17"/>
      <c r="D309" s="138"/>
      <c r="E309" s="17"/>
      <c r="F309" s="17"/>
      <c r="G309" s="17"/>
      <c r="H309" s="18"/>
      <c r="I309" s="18"/>
      <c r="J309" s="18"/>
      <c r="K309" s="18"/>
      <c r="L309" s="19"/>
      <c r="M309" s="19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  <c r="HH309" s="4"/>
      <c r="HI309" s="4"/>
      <c r="HJ309" s="4"/>
      <c r="HK309" s="4"/>
    </row>
    <row r="310" spans="1:219" s="33" customFormat="1" ht="30" customHeight="1" x14ac:dyDescent="0.25">
      <c r="A310" s="15"/>
      <c r="B310" s="16"/>
      <c r="C310" s="17"/>
      <c r="D310" s="138"/>
      <c r="E310" s="17"/>
      <c r="F310" s="17"/>
      <c r="G310" s="17"/>
      <c r="H310" s="18"/>
      <c r="I310" s="18"/>
      <c r="J310" s="18"/>
      <c r="K310" s="18"/>
      <c r="L310" s="19"/>
      <c r="M310" s="19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  <c r="HH310" s="4"/>
      <c r="HI310" s="4"/>
      <c r="HJ310" s="4"/>
      <c r="HK310" s="4"/>
    </row>
    <row r="311" spans="1:219" s="48" customFormat="1" ht="31.5" customHeight="1" x14ac:dyDescent="0.25">
      <c r="A311" s="15"/>
      <c r="B311" s="16"/>
      <c r="C311" s="17"/>
      <c r="D311" s="138"/>
      <c r="E311" s="17"/>
      <c r="F311" s="17"/>
      <c r="G311" s="17"/>
      <c r="H311" s="18"/>
      <c r="I311" s="18"/>
      <c r="J311" s="18"/>
      <c r="K311" s="18"/>
      <c r="L311" s="19"/>
      <c r="M311" s="19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  <c r="HH311" s="4"/>
      <c r="HI311" s="4"/>
      <c r="HJ311" s="4"/>
      <c r="HK311" s="4"/>
    </row>
    <row r="312" spans="1:219" s="33" customFormat="1" ht="31.5" customHeight="1" x14ac:dyDescent="0.25">
      <c r="A312" s="15"/>
      <c r="B312" s="16"/>
      <c r="C312" s="17"/>
      <c r="D312" s="138"/>
      <c r="E312" s="17"/>
      <c r="F312" s="17"/>
      <c r="G312" s="17"/>
      <c r="H312" s="18"/>
      <c r="I312" s="18"/>
      <c r="J312" s="18"/>
      <c r="K312" s="18"/>
      <c r="L312" s="19"/>
      <c r="M312" s="19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  <c r="HH312" s="4"/>
      <c r="HI312" s="4"/>
      <c r="HJ312" s="4"/>
      <c r="HK312" s="4"/>
    </row>
    <row r="313" spans="1:219" s="33" customFormat="1" ht="27.75" customHeight="1" x14ac:dyDescent="0.25">
      <c r="A313" s="15"/>
      <c r="B313" s="16"/>
      <c r="C313" s="17"/>
      <c r="D313" s="138"/>
      <c r="E313" s="17"/>
      <c r="F313" s="17"/>
      <c r="G313" s="17"/>
      <c r="H313" s="18"/>
      <c r="I313" s="18"/>
      <c r="J313" s="18"/>
      <c r="K313" s="18"/>
      <c r="L313" s="19"/>
      <c r="M313" s="19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  <c r="HH313" s="4"/>
      <c r="HI313" s="4"/>
      <c r="HJ313" s="4"/>
      <c r="HK313" s="4"/>
    </row>
    <row r="314" spans="1:219" s="42" customFormat="1" ht="26.25" customHeight="1" x14ac:dyDescent="0.25">
      <c r="A314" s="15"/>
      <c r="B314" s="16"/>
      <c r="C314" s="17"/>
      <c r="D314" s="138"/>
      <c r="E314" s="17"/>
      <c r="F314" s="17"/>
      <c r="G314" s="17"/>
      <c r="H314" s="18"/>
      <c r="I314" s="18"/>
      <c r="J314" s="18"/>
      <c r="K314" s="18"/>
      <c r="L314" s="19"/>
      <c r="M314" s="19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  <c r="HH314" s="4"/>
      <c r="HI314" s="4"/>
      <c r="HJ314" s="4"/>
      <c r="HK314" s="4"/>
    </row>
    <row r="315" spans="1:219" s="56" customFormat="1" ht="28.5" customHeight="1" x14ac:dyDescent="0.25">
      <c r="A315" s="15"/>
      <c r="B315" s="16"/>
      <c r="C315" s="17"/>
      <c r="D315" s="138"/>
      <c r="E315" s="17"/>
      <c r="F315" s="17"/>
      <c r="G315" s="17"/>
      <c r="H315" s="18"/>
      <c r="I315" s="18"/>
      <c r="J315" s="18"/>
      <c r="K315" s="18"/>
      <c r="L315" s="19"/>
      <c r="M315" s="19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  <c r="HH315" s="4"/>
      <c r="HI315" s="4"/>
      <c r="HJ315" s="4"/>
      <c r="HK315" s="4"/>
    </row>
    <row r="316" spans="1:219" s="30" customFormat="1" ht="28.5" customHeight="1" x14ac:dyDescent="0.25">
      <c r="A316" s="15"/>
      <c r="B316" s="16"/>
      <c r="C316" s="17"/>
      <c r="D316" s="138"/>
      <c r="E316" s="17"/>
      <c r="F316" s="17"/>
      <c r="G316" s="17"/>
      <c r="H316" s="18"/>
      <c r="I316" s="18"/>
      <c r="J316" s="18"/>
      <c r="K316" s="18"/>
      <c r="L316" s="19"/>
      <c r="M316" s="19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  <c r="HH316" s="4"/>
      <c r="HI316" s="4"/>
      <c r="HJ316" s="4"/>
      <c r="HK316" s="4"/>
    </row>
    <row r="317" spans="1:219" s="30" customFormat="1" ht="29.25" customHeight="1" x14ac:dyDescent="0.25">
      <c r="A317" s="15"/>
      <c r="B317" s="16"/>
      <c r="C317" s="17"/>
      <c r="D317" s="138"/>
      <c r="E317" s="17"/>
      <c r="F317" s="17"/>
      <c r="G317" s="17"/>
      <c r="H317" s="18"/>
      <c r="I317" s="18"/>
      <c r="J317" s="18"/>
      <c r="K317" s="18"/>
      <c r="L317" s="19"/>
      <c r="M317" s="19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  <c r="HH317" s="4"/>
      <c r="HI317" s="4"/>
      <c r="HJ317" s="4"/>
      <c r="HK317" s="4"/>
    </row>
    <row r="318" spans="1:219" s="56" customFormat="1" ht="24.75" customHeight="1" x14ac:dyDescent="0.25">
      <c r="A318" s="15"/>
      <c r="B318" s="16"/>
      <c r="C318" s="17"/>
      <c r="D318" s="138"/>
      <c r="E318" s="17"/>
      <c r="F318" s="17"/>
      <c r="G318" s="17"/>
      <c r="H318" s="18"/>
      <c r="I318" s="18"/>
      <c r="J318" s="18"/>
      <c r="K318" s="18"/>
      <c r="L318" s="19"/>
      <c r="M318" s="19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  <c r="HH318" s="4"/>
      <c r="HI318" s="4"/>
      <c r="HJ318" s="4"/>
      <c r="HK318" s="4"/>
    </row>
    <row r="319" spans="1:219" s="30" customFormat="1" ht="27" customHeight="1" x14ac:dyDescent="0.25">
      <c r="A319" s="15"/>
      <c r="B319" s="16"/>
      <c r="C319" s="17"/>
      <c r="D319" s="138"/>
      <c r="E319" s="17"/>
      <c r="F319" s="17"/>
      <c r="G319" s="17"/>
      <c r="H319" s="18"/>
      <c r="I319" s="18"/>
      <c r="J319" s="18"/>
      <c r="K319" s="18"/>
      <c r="L319" s="19"/>
      <c r="M319" s="19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  <c r="HH319" s="4"/>
      <c r="HI319" s="4"/>
      <c r="HJ319" s="4"/>
      <c r="HK319" s="4"/>
    </row>
    <row r="320" spans="1:219" s="30" customFormat="1" ht="26.25" customHeight="1" x14ac:dyDescent="0.25">
      <c r="A320" s="15"/>
      <c r="B320" s="16"/>
      <c r="C320" s="17"/>
      <c r="D320" s="138"/>
      <c r="E320" s="17"/>
      <c r="F320" s="17"/>
      <c r="G320" s="17"/>
      <c r="H320" s="18"/>
      <c r="I320" s="18"/>
      <c r="J320" s="18"/>
      <c r="K320" s="18"/>
      <c r="L320" s="19"/>
      <c r="M320" s="19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  <c r="HH320" s="4"/>
      <c r="HI320" s="4"/>
      <c r="HJ320" s="4"/>
      <c r="HK320" s="4"/>
    </row>
    <row r="321" spans="1:219" s="30" customFormat="1" ht="29.25" customHeight="1" x14ac:dyDescent="0.25">
      <c r="A321" s="15"/>
      <c r="B321" s="16"/>
      <c r="C321" s="17"/>
      <c r="D321" s="138"/>
      <c r="E321" s="17"/>
      <c r="F321" s="17"/>
      <c r="G321" s="17"/>
      <c r="H321" s="18"/>
      <c r="I321" s="18"/>
      <c r="J321" s="18"/>
      <c r="K321" s="18"/>
      <c r="L321" s="19"/>
      <c r="M321" s="19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  <c r="HH321" s="4"/>
      <c r="HI321" s="4"/>
      <c r="HJ321" s="4"/>
      <c r="HK321" s="4"/>
    </row>
    <row r="322" spans="1:219" s="56" customFormat="1" ht="24.75" customHeight="1" x14ac:dyDescent="0.25">
      <c r="A322" s="15"/>
      <c r="B322" s="16"/>
      <c r="C322" s="17"/>
      <c r="D322" s="138"/>
      <c r="E322" s="17"/>
      <c r="F322" s="17"/>
      <c r="G322" s="17"/>
      <c r="H322" s="18"/>
      <c r="I322" s="18"/>
      <c r="J322" s="18"/>
      <c r="K322" s="18"/>
      <c r="L322" s="19"/>
      <c r="M322" s="19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  <c r="HH322" s="4"/>
      <c r="HI322" s="4"/>
      <c r="HJ322" s="4"/>
      <c r="HK322" s="4"/>
    </row>
    <row r="323" spans="1:219" s="33" customFormat="1" ht="30.75" customHeight="1" x14ac:dyDescent="0.25">
      <c r="A323" s="15"/>
      <c r="B323" s="16"/>
      <c r="C323" s="17"/>
      <c r="D323" s="138"/>
      <c r="E323" s="17"/>
      <c r="F323" s="17"/>
      <c r="G323" s="17"/>
      <c r="H323" s="18"/>
      <c r="I323" s="18"/>
      <c r="J323" s="18"/>
      <c r="K323" s="18"/>
      <c r="L323" s="19"/>
      <c r="M323" s="19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  <c r="HH323" s="4"/>
      <c r="HI323" s="4"/>
      <c r="HJ323" s="4"/>
      <c r="HK323" s="4"/>
    </row>
    <row r="324" spans="1:219" s="48" customFormat="1" ht="24" customHeight="1" x14ac:dyDescent="0.25">
      <c r="A324" s="15"/>
      <c r="B324" s="16"/>
      <c r="C324" s="17"/>
      <c r="D324" s="138"/>
      <c r="E324" s="17"/>
      <c r="F324" s="17"/>
      <c r="G324" s="17"/>
      <c r="H324" s="18"/>
      <c r="I324" s="18"/>
      <c r="J324" s="18"/>
      <c r="K324" s="18"/>
      <c r="L324" s="19"/>
      <c r="M324" s="19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  <c r="HH324" s="4"/>
      <c r="HI324" s="4"/>
      <c r="HJ324" s="4"/>
      <c r="HK324" s="4"/>
    </row>
    <row r="325" spans="1:219" s="33" customFormat="1" ht="24.75" customHeight="1" x14ac:dyDescent="0.25">
      <c r="A325" s="15"/>
      <c r="B325" s="16"/>
      <c r="C325" s="17"/>
      <c r="D325" s="138"/>
      <c r="E325" s="17"/>
      <c r="F325" s="17"/>
      <c r="G325" s="17"/>
      <c r="H325" s="18"/>
      <c r="I325" s="18"/>
      <c r="J325" s="18"/>
      <c r="K325" s="18"/>
      <c r="L325" s="19"/>
      <c r="M325" s="19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  <c r="HH325" s="4"/>
      <c r="HI325" s="4"/>
      <c r="HJ325" s="4"/>
      <c r="HK325" s="4"/>
    </row>
    <row r="326" spans="1:219" s="57" customFormat="1" ht="27.75" customHeight="1" x14ac:dyDescent="0.25">
      <c r="A326" s="15"/>
      <c r="B326" s="16"/>
      <c r="C326" s="17"/>
      <c r="D326" s="138"/>
      <c r="E326" s="17"/>
      <c r="F326" s="17"/>
      <c r="G326" s="17"/>
      <c r="H326" s="18"/>
      <c r="I326" s="18"/>
      <c r="J326" s="18"/>
      <c r="K326" s="18"/>
      <c r="L326" s="19"/>
      <c r="M326" s="19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  <c r="GL326" s="4"/>
      <c r="GM326" s="4"/>
      <c r="GN326" s="4"/>
      <c r="GO326" s="4"/>
      <c r="GP326" s="4"/>
      <c r="GQ326" s="4"/>
      <c r="GR326" s="4"/>
      <c r="GS326" s="4"/>
      <c r="GT326" s="4"/>
      <c r="GU326" s="4"/>
      <c r="GV326" s="4"/>
      <c r="GW326" s="4"/>
      <c r="GX326" s="4"/>
      <c r="GY326" s="4"/>
      <c r="GZ326" s="4"/>
      <c r="HA326" s="4"/>
      <c r="HB326" s="4"/>
      <c r="HC326" s="4"/>
      <c r="HD326" s="4"/>
      <c r="HE326" s="4"/>
      <c r="HF326" s="4"/>
      <c r="HG326" s="4"/>
      <c r="HH326" s="4"/>
      <c r="HI326" s="4"/>
      <c r="HJ326" s="4"/>
      <c r="HK326" s="4"/>
    </row>
    <row r="327" spans="1:219" s="41" customFormat="1" ht="27.75" customHeight="1" x14ac:dyDescent="0.25">
      <c r="A327" s="15"/>
      <c r="B327" s="16"/>
      <c r="C327" s="17"/>
      <c r="D327" s="138"/>
      <c r="E327" s="17"/>
      <c r="F327" s="17"/>
      <c r="G327" s="17"/>
      <c r="H327" s="18"/>
      <c r="I327" s="18"/>
      <c r="J327" s="18"/>
      <c r="K327" s="18"/>
      <c r="L327" s="19"/>
      <c r="M327" s="19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  <c r="GL327" s="4"/>
      <c r="GM327" s="4"/>
      <c r="GN327" s="4"/>
      <c r="GO327" s="4"/>
      <c r="GP327" s="4"/>
      <c r="GQ327" s="4"/>
      <c r="GR327" s="4"/>
      <c r="GS327" s="4"/>
      <c r="GT327" s="4"/>
      <c r="GU327" s="4"/>
      <c r="GV327" s="4"/>
      <c r="GW327" s="4"/>
      <c r="GX327" s="4"/>
      <c r="GY327" s="4"/>
      <c r="GZ327" s="4"/>
      <c r="HA327" s="4"/>
      <c r="HB327" s="4"/>
      <c r="HC327" s="4"/>
      <c r="HD327" s="4"/>
      <c r="HE327" s="4"/>
      <c r="HF327" s="4"/>
      <c r="HG327" s="4"/>
      <c r="HH327" s="4"/>
      <c r="HI327" s="4"/>
      <c r="HJ327" s="4"/>
      <c r="HK327" s="4"/>
    </row>
    <row r="328" spans="1:219" s="22" customFormat="1" ht="28.5" customHeight="1" x14ac:dyDescent="0.25">
      <c r="A328" s="15"/>
      <c r="B328" s="16"/>
      <c r="C328" s="17"/>
      <c r="D328" s="138"/>
      <c r="E328" s="17"/>
      <c r="F328" s="17"/>
      <c r="G328" s="17"/>
      <c r="H328" s="18"/>
      <c r="I328" s="18"/>
      <c r="J328" s="18"/>
      <c r="K328" s="18"/>
      <c r="L328" s="19"/>
      <c r="M328" s="19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  <c r="GL328" s="4"/>
      <c r="GM328" s="4"/>
      <c r="GN328" s="4"/>
      <c r="GO328" s="4"/>
      <c r="GP328" s="4"/>
      <c r="GQ328" s="4"/>
      <c r="GR328" s="4"/>
      <c r="GS328" s="4"/>
      <c r="GT328" s="4"/>
      <c r="GU328" s="4"/>
      <c r="GV328" s="4"/>
      <c r="GW328" s="4"/>
      <c r="GX328" s="4"/>
      <c r="GY328" s="4"/>
      <c r="GZ328" s="4"/>
      <c r="HA328" s="4"/>
      <c r="HB328" s="4"/>
      <c r="HC328" s="4"/>
      <c r="HD328" s="4"/>
      <c r="HE328" s="4"/>
      <c r="HF328" s="4"/>
      <c r="HG328" s="4"/>
      <c r="HH328" s="4"/>
      <c r="HI328" s="4"/>
      <c r="HJ328" s="4"/>
      <c r="HK328" s="4"/>
    </row>
    <row r="329" spans="1:219" s="48" customFormat="1" ht="23.25" customHeight="1" x14ac:dyDescent="0.25">
      <c r="A329" s="15"/>
      <c r="B329" s="16"/>
      <c r="C329" s="17"/>
      <c r="D329" s="138"/>
      <c r="E329" s="17"/>
      <c r="F329" s="17"/>
      <c r="G329" s="17"/>
      <c r="H329" s="18"/>
      <c r="I329" s="18"/>
      <c r="J329" s="18"/>
      <c r="K329" s="18"/>
      <c r="L329" s="19"/>
      <c r="M329" s="19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  <c r="GL329" s="4"/>
      <c r="GM329" s="4"/>
      <c r="GN329" s="4"/>
      <c r="GO329" s="4"/>
      <c r="GP329" s="4"/>
      <c r="GQ329" s="4"/>
      <c r="GR329" s="4"/>
      <c r="GS329" s="4"/>
      <c r="GT329" s="4"/>
      <c r="GU329" s="4"/>
      <c r="GV329" s="4"/>
      <c r="GW329" s="4"/>
      <c r="GX329" s="4"/>
      <c r="GY329" s="4"/>
      <c r="GZ329" s="4"/>
      <c r="HA329" s="4"/>
      <c r="HB329" s="4"/>
      <c r="HC329" s="4"/>
      <c r="HD329" s="4"/>
      <c r="HE329" s="4"/>
      <c r="HF329" s="4"/>
      <c r="HG329" s="4"/>
      <c r="HH329" s="4"/>
      <c r="HI329" s="4"/>
      <c r="HJ329" s="4"/>
      <c r="HK329" s="4"/>
    </row>
    <row r="330" spans="1:219" s="30" customFormat="1" ht="27.75" customHeight="1" x14ac:dyDescent="0.25">
      <c r="A330" s="15"/>
      <c r="B330" s="16"/>
      <c r="C330" s="17"/>
      <c r="D330" s="138"/>
      <c r="E330" s="17"/>
      <c r="F330" s="17"/>
      <c r="G330" s="17"/>
      <c r="H330" s="18"/>
      <c r="I330" s="18"/>
      <c r="J330" s="18"/>
      <c r="K330" s="18"/>
      <c r="L330" s="19"/>
      <c r="M330" s="19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  <c r="GL330" s="4"/>
      <c r="GM330" s="4"/>
      <c r="GN330" s="4"/>
      <c r="GO330" s="4"/>
      <c r="GP330" s="4"/>
      <c r="GQ330" s="4"/>
      <c r="GR330" s="4"/>
      <c r="GS330" s="4"/>
      <c r="GT330" s="4"/>
      <c r="GU330" s="4"/>
      <c r="GV330" s="4"/>
      <c r="GW330" s="4"/>
      <c r="GX330" s="4"/>
      <c r="GY330" s="4"/>
      <c r="GZ330" s="4"/>
      <c r="HA330" s="4"/>
      <c r="HB330" s="4"/>
      <c r="HC330" s="4"/>
      <c r="HD330" s="4"/>
      <c r="HE330" s="4"/>
      <c r="HF330" s="4"/>
      <c r="HG330" s="4"/>
      <c r="HH330" s="4"/>
      <c r="HI330" s="4"/>
      <c r="HJ330" s="4"/>
      <c r="HK330" s="4"/>
    </row>
    <row r="331" spans="1:219" s="33" customFormat="1" ht="30.75" customHeight="1" x14ac:dyDescent="0.25">
      <c r="A331" s="15"/>
      <c r="B331" s="16"/>
      <c r="C331" s="17"/>
      <c r="D331" s="138"/>
      <c r="E331" s="17"/>
      <c r="F331" s="17"/>
      <c r="G331" s="17"/>
      <c r="H331" s="18"/>
      <c r="I331" s="18"/>
      <c r="J331" s="18"/>
      <c r="K331" s="18"/>
      <c r="L331" s="19"/>
      <c r="M331" s="19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/>
      <c r="GY331" s="4"/>
      <c r="GZ331" s="4"/>
      <c r="HA331" s="4"/>
      <c r="HB331" s="4"/>
      <c r="HC331" s="4"/>
      <c r="HD331" s="4"/>
      <c r="HE331" s="4"/>
      <c r="HF331" s="4"/>
      <c r="HG331" s="4"/>
      <c r="HH331" s="4"/>
      <c r="HI331" s="4"/>
      <c r="HJ331" s="4"/>
      <c r="HK331" s="4"/>
    </row>
    <row r="332" spans="1:219" s="48" customFormat="1" ht="21.75" customHeight="1" x14ac:dyDescent="0.25">
      <c r="A332" s="15"/>
      <c r="B332" s="16"/>
      <c r="C332" s="17"/>
      <c r="D332" s="138"/>
      <c r="E332" s="17"/>
      <c r="F332" s="17"/>
      <c r="G332" s="17"/>
      <c r="H332" s="18"/>
      <c r="I332" s="18"/>
      <c r="J332" s="18"/>
      <c r="K332" s="18"/>
      <c r="L332" s="19"/>
      <c r="M332" s="19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  <c r="GL332" s="4"/>
      <c r="GM332" s="4"/>
      <c r="GN332" s="4"/>
      <c r="GO332" s="4"/>
      <c r="GP332" s="4"/>
      <c r="GQ332" s="4"/>
      <c r="GR332" s="4"/>
      <c r="GS332" s="4"/>
      <c r="GT332" s="4"/>
      <c r="GU332" s="4"/>
      <c r="GV332" s="4"/>
      <c r="GW332" s="4"/>
      <c r="GX332" s="4"/>
      <c r="GY332" s="4"/>
      <c r="GZ332" s="4"/>
      <c r="HA332" s="4"/>
      <c r="HB332" s="4"/>
      <c r="HC332" s="4"/>
      <c r="HD332" s="4"/>
      <c r="HE332" s="4"/>
      <c r="HF332" s="4"/>
      <c r="HG332" s="4"/>
      <c r="HH332" s="4"/>
      <c r="HI332" s="4"/>
      <c r="HJ332" s="4"/>
      <c r="HK332" s="4"/>
    </row>
    <row r="333" spans="1:219" s="48" customFormat="1" ht="21.75" customHeight="1" x14ac:dyDescent="0.25">
      <c r="A333" s="15"/>
      <c r="B333" s="16"/>
      <c r="C333" s="17"/>
      <c r="D333" s="138"/>
      <c r="E333" s="17"/>
      <c r="F333" s="17"/>
      <c r="G333" s="17"/>
      <c r="H333" s="18"/>
      <c r="I333" s="18"/>
      <c r="J333" s="18"/>
      <c r="K333" s="18"/>
      <c r="L333" s="19"/>
      <c r="M333" s="19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</row>
    <row r="334" spans="1:219" s="33" customFormat="1" ht="30.75" customHeight="1" x14ac:dyDescent="0.25">
      <c r="A334" s="15"/>
      <c r="B334" s="16"/>
      <c r="C334" s="17"/>
      <c r="D334" s="138"/>
      <c r="E334" s="17"/>
      <c r="F334" s="17"/>
      <c r="G334" s="17"/>
      <c r="H334" s="18"/>
      <c r="I334" s="18"/>
      <c r="J334" s="18"/>
      <c r="K334" s="18"/>
      <c r="L334" s="19"/>
      <c r="M334" s="19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  <c r="GL334" s="4"/>
      <c r="GM334" s="4"/>
      <c r="GN334" s="4"/>
      <c r="GO334" s="4"/>
      <c r="GP334" s="4"/>
      <c r="GQ334" s="4"/>
      <c r="GR334" s="4"/>
      <c r="GS334" s="4"/>
      <c r="GT334" s="4"/>
      <c r="GU334" s="4"/>
      <c r="GV334" s="4"/>
      <c r="GW334" s="4"/>
      <c r="GX334" s="4"/>
      <c r="GY334" s="4"/>
      <c r="GZ334" s="4"/>
      <c r="HA334" s="4"/>
      <c r="HB334" s="4"/>
      <c r="HC334" s="4"/>
      <c r="HD334" s="4"/>
      <c r="HE334" s="4"/>
      <c r="HF334" s="4"/>
      <c r="HG334" s="4"/>
      <c r="HH334" s="4"/>
      <c r="HI334" s="4"/>
      <c r="HJ334" s="4"/>
      <c r="HK334" s="4"/>
    </row>
    <row r="335" spans="1:219" s="33" customFormat="1" ht="29.25" customHeight="1" x14ac:dyDescent="0.25">
      <c r="A335" s="15"/>
      <c r="B335" s="16"/>
      <c r="C335" s="17"/>
      <c r="D335" s="138"/>
      <c r="E335" s="17"/>
      <c r="F335" s="17"/>
      <c r="G335" s="17"/>
      <c r="H335" s="18"/>
      <c r="I335" s="18"/>
      <c r="J335" s="18"/>
      <c r="K335" s="18"/>
      <c r="L335" s="19"/>
      <c r="M335" s="19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</row>
    <row r="336" spans="1:219" s="33" customFormat="1" ht="27" customHeight="1" x14ac:dyDescent="0.25">
      <c r="A336" s="15"/>
      <c r="B336" s="16"/>
      <c r="C336" s="17"/>
      <c r="D336" s="138"/>
      <c r="E336" s="17"/>
      <c r="F336" s="17"/>
      <c r="G336" s="17"/>
      <c r="H336" s="18"/>
      <c r="I336" s="18"/>
      <c r="J336" s="18"/>
      <c r="K336" s="18"/>
      <c r="L336" s="19"/>
      <c r="M336" s="19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</row>
    <row r="337" spans="1:219" s="48" customFormat="1" ht="25.5" customHeight="1" x14ac:dyDescent="0.25">
      <c r="A337" s="15"/>
      <c r="B337" s="16"/>
      <c r="C337" s="17"/>
      <c r="D337" s="138"/>
      <c r="E337" s="17"/>
      <c r="F337" s="17"/>
      <c r="G337" s="17"/>
      <c r="H337" s="18"/>
      <c r="I337" s="18"/>
      <c r="J337" s="18"/>
      <c r="K337" s="18"/>
      <c r="L337" s="19"/>
      <c r="M337" s="19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</row>
    <row r="338" spans="1:219" s="33" customFormat="1" ht="27.75" customHeight="1" x14ac:dyDescent="0.25">
      <c r="A338" s="15"/>
      <c r="B338" s="16"/>
      <c r="C338" s="17"/>
      <c r="D338" s="138"/>
      <c r="E338" s="17"/>
      <c r="F338" s="17"/>
      <c r="G338" s="17"/>
      <c r="H338" s="18"/>
      <c r="I338" s="18"/>
      <c r="J338" s="18"/>
      <c r="K338" s="18"/>
      <c r="L338" s="19"/>
      <c r="M338" s="19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</row>
    <row r="339" spans="1:219" s="48" customFormat="1" ht="25.5" customHeight="1" x14ac:dyDescent="0.25">
      <c r="A339" s="15"/>
      <c r="B339" s="16"/>
      <c r="C339" s="17"/>
      <c r="D339" s="138"/>
      <c r="E339" s="17"/>
      <c r="F339" s="17"/>
      <c r="G339" s="17"/>
      <c r="H339" s="18"/>
      <c r="I339" s="18"/>
      <c r="J339" s="18"/>
      <c r="K339" s="18"/>
      <c r="L339" s="19"/>
      <c r="M339" s="19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</row>
    <row r="340" spans="1:219" s="33" customFormat="1" ht="28.5" customHeight="1" x14ac:dyDescent="0.25">
      <c r="A340" s="15"/>
      <c r="B340" s="16"/>
      <c r="C340" s="17"/>
      <c r="D340" s="138"/>
      <c r="E340" s="17"/>
      <c r="F340" s="17"/>
      <c r="G340" s="17"/>
      <c r="H340" s="18"/>
      <c r="I340" s="18"/>
      <c r="J340" s="18"/>
      <c r="K340" s="18"/>
      <c r="L340" s="19"/>
      <c r="M340" s="19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</row>
    <row r="341" spans="1:219" s="22" customFormat="1" ht="22.5" customHeight="1" x14ac:dyDescent="0.25">
      <c r="A341" s="15"/>
      <c r="B341" s="16"/>
      <c r="C341" s="17"/>
      <c r="D341" s="138"/>
      <c r="E341" s="17"/>
      <c r="F341" s="17"/>
      <c r="G341" s="17"/>
      <c r="H341" s="18"/>
      <c r="I341" s="18"/>
      <c r="J341" s="18"/>
      <c r="K341" s="18"/>
      <c r="L341" s="19"/>
      <c r="M341" s="19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</row>
    <row r="342" spans="1:219" s="48" customFormat="1" ht="24.75" customHeight="1" x14ac:dyDescent="0.25">
      <c r="A342" s="15"/>
      <c r="B342" s="16"/>
      <c r="C342" s="17"/>
      <c r="D342" s="138"/>
      <c r="E342" s="17"/>
      <c r="F342" s="17"/>
      <c r="G342" s="17"/>
      <c r="H342" s="18"/>
      <c r="I342" s="18"/>
      <c r="J342" s="18"/>
      <c r="K342" s="18"/>
      <c r="L342" s="19"/>
      <c r="M342" s="19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</row>
    <row r="343" spans="1:219" s="33" customFormat="1" ht="22.5" customHeight="1" x14ac:dyDescent="0.25">
      <c r="A343" s="15"/>
      <c r="B343" s="16"/>
      <c r="C343" s="17"/>
      <c r="D343" s="138"/>
      <c r="E343" s="17"/>
      <c r="F343" s="17"/>
      <c r="G343" s="17"/>
      <c r="H343" s="18"/>
      <c r="I343" s="18"/>
      <c r="J343" s="18"/>
      <c r="K343" s="18"/>
      <c r="L343" s="19"/>
      <c r="M343" s="19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</row>
    <row r="344" spans="1:219" s="30" customFormat="1" ht="27.75" customHeight="1" x14ac:dyDescent="0.25">
      <c r="A344" s="15"/>
      <c r="B344" s="16"/>
      <c r="C344" s="17"/>
      <c r="D344" s="138"/>
      <c r="E344" s="17"/>
      <c r="F344" s="17"/>
      <c r="G344" s="17"/>
      <c r="H344" s="18"/>
      <c r="I344" s="18"/>
      <c r="J344" s="18"/>
      <c r="K344" s="18"/>
      <c r="L344" s="19"/>
      <c r="M344" s="19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</row>
    <row r="345" spans="1:219" s="56" customFormat="1" ht="22.5" customHeight="1" x14ac:dyDescent="0.25">
      <c r="A345" s="15"/>
      <c r="B345" s="16"/>
      <c r="C345" s="17"/>
      <c r="D345" s="138"/>
      <c r="E345" s="17"/>
      <c r="F345" s="17"/>
      <c r="G345" s="17"/>
      <c r="H345" s="18"/>
      <c r="I345" s="18"/>
      <c r="J345" s="18"/>
      <c r="K345" s="18"/>
      <c r="L345" s="19"/>
      <c r="M345" s="19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</row>
    <row r="346" spans="1:219" s="30" customFormat="1" ht="30" customHeight="1" x14ac:dyDescent="0.25">
      <c r="A346" s="15"/>
      <c r="B346" s="16"/>
      <c r="C346" s="17"/>
      <c r="D346" s="138"/>
      <c r="E346" s="17"/>
      <c r="F346" s="17"/>
      <c r="G346" s="17"/>
      <c r="H346" s="18"/>
      <c r="I346" s="18"/>
      <c r="J346" s="18"/>
      <c r="K346" s="18"/>
      <c r="L346" s="19"/>
      <c r="M346" s="19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</row>
    <row r="347" spans="1:219" s="30" customFormat="1" ht="28.5" customHeight="1" x14ac:dyDescent="0.25">
      <c r="A347" s="15"/>
      <c r="B347" s="16"/>
      <c r="C347" s="17"/>
      <c r="D347" s="138"/>
      <c r="E347" s="17"/>
      <c r="F347" s="17"/>
      <c r="G347" s="17"/>
      <c r="H347" s="18"/>
      <c r="I347" s="18"/>
      <c r="J347" s="18"/>
      <c r="K347" s="18"/>
      <c r="L347" s="19"/>
      <c r="M347" s="19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</row>
    <row r="348" spans="1:219" s="30" customFormat="1" ht="27.75" customHeight="1" x14ac:dyDescent="0.25">
      <c r="A348" s="15"/>
      <c r="B348" s="16"/>
      <c r="C348" s="17"/>
      <c r="D348" s="138"/>
      <c r="E348" s="17"/>
      <c r="F348" s="17"/>
      <c r="G348" s="17"/>
      <c r="H348" s="18"/>
      <c r="I348" s="18"/>
      <c r="J348" s="18"/>
      <c r="K348" s="18"/>
      <c r="L348" s="19"/>
      <c r="M348" s="19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</row>
    <row r="349" spans="1:219" s="56" customFormat="1" ht="22.5" customHeight="1" x14ac:dyDescent="0.25">
      <c r="A349" s="15"/>
      <c r="B349" s="16"/>
      <c r="C349" s="17"/>
      <c r="D349" s="138"/>
      <c r="E349" s="17"/>
      <c r="F349" s="17"/>
      <c r="G349" s="17"/>
      <c r="H349" s="18"/>
      <c r="I349" s="18"/>
      <c r="J349" s="18"/>
      <c r="K349" s="18"/>
      <c r="L349" s="19"/>
      <c r="M349" s="19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</row>
    <row r="350" spans="1:219" s="30" customFormat="1" ht="30" customHeight="1" x14ac:dyDescent="0.25">
      <c r="A350" s="15"/>
      <c r="B350" s="16"/>
      <c r="C350" s="17"/>
      <c r="D350" s="138"/>
      <c r="E350" s="17"/>
      <c r="F350" s="17"/>
      <c r="G350" s="17"/>
      <c r="H350" s="18"/>
      <c r="I350" s="18"/>
      <c r="J350" s="18"/>
      <c r="K350" s="18"/>
      <c r="L350" s="19"/>
      <c r="M350" s="19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</row>
    <row r="351" spans="1:219" s="56" customFormat="1" ht="22.5" customHeight="1" x14ac:dyDescent="0.25">
      <c r="A351" s="15"/>
      <c r="B351" s="16"/>
      <c r="C351" s="17"/>
      <c r="D351" s="138"/>
      <c r="E351" s="17"/>
      <c r="F351" s="17"/>
      <c r="G351" s="17"/>
      <c r="H351" s="18"/>
      <c r="I351" s="18"/>
      <c r="J351" s="18"/>
      <c r="K351" s="18"/>
      <c r="L351" s="19"/>
      <c r="M351" s="19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</row>
    <row r="352" spans="1:219" s="30" customFormat="1" ht="30.75" customHeight="1" x14ac:dyDescent="0.25">
      <c r="A352" s="15"/>
      <c r="B352" s="16"/>
      <c r="C352" s="17"/>
      <c r="D352" s="138"/>
      <c r="E352" s="17"/>
      <c r="F352" s="17"/>
      <c r="G352" s="17"/>
      <c r="H352" s="18"/>
      <c r="I352" s="18"/>
      <c r="J352" s="18"/>
      <c r="K352" s="18"/>
      <c r="L352" s="19"/>
      <c r="M352" s="19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</row>
    <row r="353" spans="1:219" s="42" customFormat="1" ht="32.25" customHeight="1" x14ac:dyDescent="0.25">
      <c r="A353" s="15"/>
      <c r="B353" s="16"/>
      <c r="C353" s="17"/>
      <c r="D353" s="138"/>
      <c r="E353" s="17"/>
      <c r="F353" s="17"/>
      <c r="G353" s="17"/>
      <c r="H353" s="18"/>
      <c r="I353" s="18"/>
      <c r="J353" s="18"/>
      <c r="K353" s="18"/>
      <c r="L353" s="19"/>
      <c r="M353" s="19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</row>
    <row r="354" spans="1:219" s="56" customFormat="1" ht="25.5" customHeight="1" x14ac:dyDescent="0.25">
      <c r="A354" s="15"/>
      <c r="B354" s="16"/>
      <c r="C354" s="17"/>
      <c r="D354" s="138"/>
      <c r="E354" s="17"/>
      <c r="F354" s="17"/>
      <c r="G354" s="17"/>
      <c r="H354" s="18"/>
      <c r="I354" s="18"/>
      <c r="J354" s="18"/>
      <c r="K354" s="18"/>
      <c r="L354" s="19"/>
      <c r="M354" s="19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</row>
    <row r="355" spans="1:219" s="30" customFormat="1" ht="27.75" customHeight="1" x14ac:dyDescent="0.25">
      <c r="A355" s="15"/>
      <c r="B355" s="16"/>
      <c r="C355" s="17"/>
      <c r="D355" s="138"/>
      <c r="E355" s="17"/>
      <c r="F355" s="17"/>
      <c r="G355" s="17"/>
      <c r="H355" s="18"/>
      <c r="I355" s="18"/>
      <c r="J355" s="18"/>
      <c r="K355" s="18"/>
      <c r="L355" s="19"/>
      <c r="M355" s="19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  <c r="GL355" s="4"/>
      <c r="GM355" s="4"/>
      <c r="GN355" s="4"/>
      <c r="GO355" s="4"/>
      <c r="GP355" s="4"/>
      <c r="GQ355" s="4"/>
      <c r="GR355" s="4"/>
      <c r="GS355" s="4"/>
      <c r="GT355" s="4"/>
      <c r="GU355" s="4"/>
      <c r="GV355" s="4"/>
      <c r="GW355" s="4"/>
      <c r="GX355" s="4"/>
      <c r="GY355" s="4"/>
      <c r="GZ355" s="4"/>
      <c r="HA355" s="4"/>
      <c r="HB355" s="4"/>
      <c r="HC355" s="4"/>
      <c r="HD355" s="4"/>
      <c r="HE355" s="4"/>
      <c r="HF355" s="4"/>
      <c r="HG355" s="4"/>
      <c r="HH355" s="4"/>
      <c r="HI355" s="4"/>
      <c r="HJ355" s="4"/>
      <c r="HK355" s="4"/>
    </row>
    <row r="356" spans="1:219" s="30" customFormat="1" ht="29.25" customHeight="1" x14ac:dyDescent="0.25">
      <c r="A356" s="15"/>
      <c r="B356" s="16"/>
      <c r="C356" s="17"/>
      <c r="D356" s="138"/>
      <c r="E356" s="17"/>
      <c r="F356" s="17"/>
      <c r="G356" s="17"/>
      <c r="H356" s="18"/>
      <c r="I356" s="18"/>
      <c r="J356" s="18"/>
      <c r="K356" s="18"/>
      <c r="L356" s="19"/>
      <c r="M356" s="19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4"/>
      <c r="GA356" s="4"/>
      <c r="GB356" s="4"/>
      <c r="GC356" s="4"/>
      <c r="GD356" s="4"/>
      <c r="GE356" s="4"/>
      <c r="GF356" s="4"/>
      <c r="GG356" s="4"/>
      <c r="GH356" s="4"/>
      <c r="GI356" s="4"/>
      <c r="GJ356" s="4"/>
      <c r="GK356" s="4"/>
      <c r="GL356" s="4"/>
      <c r="GM356" s="4"/>
      <c r="GN356" s="4"/>
      <c r="GO356" s="4"/>
      <c r="GP356" s="4"/>
      <c r="GQ356" s="4"/>
      <c r="GR356" s="4"/>
      <c r="GS356" s="4"/>
      <c r="GT356" s="4"/>
      <c r="GU356" s="4"/>
      <c r="GV356" s="4"/>
      <c r="GW356" s="4"/>
      <c r="GX356" s="4"/>
      <c r="GY356" s="4"/>
      <c r="GZ356" s="4"/>
      <c r="HA356" s="4"/>
      <c r="HB356" s="4"/>
      <c r="HC356" s="4"/>
      <c r="HD356" s="4"/>
      <c r="HE356" s="4"/>
      <c r="HF356" s="4"/>
      <c r="HG356" s="4"/>
      <c r="HH356" s="4"/>
      <c r="HI356" s="4"/>
      <c r="HJ356" s="4"/>
      <c r="HK356" s="4"/>
    </row>
    <row r="357" spans="1:219" s="56" customFormat="1" ht="22.5" customHeight="1" x14ac:dyDescent="0.25">
      <c r="A357" s="15"/>
      <c r="B357" s="16"/>
      <c r="C357" s="17"/>
      <c r="D357" s="138"/>
      <c r="E357" s="17"/>
      <c r="F357" s="17"/>
      <c r="G357" s="17"/>
      <c r="H357" s="18"/>
      <c r="I357" s="18"/>
      <c r="J357" s="18"/>
      <c r="K357" s="18"/>
      <c r="L357" s="19"/>
      <c r="M357" s="19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4"/>
      <c r="GA357" s="4"/>
      <c r="GB357" s="4"/>
      <c r="GC357" s="4"/>
      <c r="GD357" s="4"/>
      <c r="GE357" s="4"/>
      <c r="GF357" s="4"/>
      <c r="GG357" s="4"/>
      <c r="GH357" s="4"/>
      <c r="GI357" s="4"/>
      <c r="GJ357" s="4"/>
      <c r="GK357" s="4"/>
      <c r="GL357" s="4"/>
      <c r="GM357" s="4"/>
      <c r="GN357" s="4"/>
      <c r="GO357" s="4"/>
      <c r="GP357" s="4"/>
      <c r="GQ357" s="4"/>
      <c r="GR357" s="4"/>
      <c r="GS357" s="4"/>
      <c r="GT357" s="4"/>
      <c r="GU357" s="4"/>
      <c r="GV357" s="4"/>
      <c r="GW357" s="4"/>
      <c r="GX357" s="4"/>
      <c r="GY357" s="4"/>
      <c r="GZ357" s="4"/>
      <c r="HA357" s="4"/>
      <c r="HB357" s="4"/>
      <c r="HC357" s="4"/>
      <c r="HD357" s="4"/>
      <c r="HE357" s="4"/>
      <c r="HF357" s="4"/>
      <c r="HG357" s="4"/>
      <c r="HH357" s="4"/>
      <c r="HI357" s="4"/>
      <c r="HJ357" s="4"/>
      <c r="HK357" s="4"/>
    </row>
    <row r="358" spans="1:219" s="30" customFormat="1" ht="30" customHeight="1" x14ac:dyDescent="0.25">
      <c r="A358" s="15"/>
      <c r="B358" s="16"/>
      <c r="C358" s="17"/>
      <c r="D358" s="138"/>
      <c r="E358" s="17"/>
      <c r="F358" s="17"/>
      <c r="G358" s="17"/>
      <c r="H358" s="18"/>
      <c r="I358" s="18"/>
      <c r="J358" s="18"/>
      <c r="K358" s="18"/>
      <c r="L358" s="19"/>
      <c r="M358" s="19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4"/>
      <c r="GA358" s="4"/>
      <c r="GB358" s="4"/>
      <c r="GC358" s="4"/>
      <c r="GD358" s="4"/>
      <c r="GE358" s="4"/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/>
      <c r="GY358" s="4"/>
      <c r="GZ358" s="4"/>
      <c r="HA358" s="4"/>
      <c r="HB358" s="4"/>
      <c r="HC358" s="4"/>
      <c r="HD358" s="4"/>
      <c r="HE358" s="4"/>
      <c r="HF358" s="4"/>
      <c r="HG358" s="4"/>
      <c r="HH358" s="4"/>
      <c r="HI358" s="4"/>
      <c r="HJ358" s="4"/>
      <c r="HK358" s="4"/>
    </row>
    <row r="359" spans="1:219" s="30" customFormat="1" ht="27.75" customHeight="1" x14ac:dyDescent="0.25">
      <c r="A359" s="15"/>
      <c r="B359" s="16"/>
      <c r="C359" s="17"/>
      <c r="D359" s="138"/>
      <c r="E359" s="17"/>
      <c r="F359" s="17"/>
      <c r="G359" s="17"/>
      <c r="H359" s="18"/>
      <c r="I359" s="18"/>
      <c r="J359" s="18"/>
      <c r="K359" s="18"/>
      <c r="L359" s="19"/>
      <c r="M359" s="19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4"/>
      <c r="GA359" s="4"/>
      <c r="GB359" s="4"/>
      <c r="GC359" s="4"/>
      <c r="GD359" s="4"/>
      <c r="GE359" s="4"/>
      <c r="GF359" s="4"/>
      <c r="GG359" s="4"/>
      <c r="GH359" s="4"/>
      <c r="GI359" s="4"/>
      <c r="GJ359" s="4"/>
      <c r="GK359" s="4"/>
      <c r="GL359" s="4"/>
      <c r="GM359" s="4"/>
      <c r="GN359" s="4"/>
      <c r="GO359" s="4"/>
      <c r="GP359" s="4"/>
      <c r="GQ359" s="4"/>
      <c r="GR359" s="4"/>
      <c r="GS359" s="4"/>
      <c r="GT359" s="4"/>
      <c r="GU359" s="4"/>
      <c r="GV359" s="4"/>
      <c r="GW359" s="4"/>
      <c r="GX359" s="4"/>
      <c r="GY359" s="4"/>
      <c r="GZ359" s="4"/>
      <c r="HA359" s="4"/>
      <c r="HB359" s="4"/>
      <c r="HC359" s="4"/>
      <c r="HD359" s="4"/>
      <c r="HE359" s="4"/>
      <c r="HF359" s="4"/>
      <c r="HG359" s="4"/>
      <c r="HH359" s="4"/>
      <c r="HI359" s="4"/>
      <c r="HJ359" s="4"/>
      <c r="HK359" s="4"/>
    </row>
    <row r="360" spans="1:219" s="56" customFormat="1" ht="23.25" customHeight="1" x14ac:dyDescent="0.25">
      <c r="A360" s="15"/>
      <c r="B360" s="16"/>
      <c r="C360" s="17"/>
      <c r="D360" s="138"/>
      <c r="E360" s="17"/>
      <c r="F360" s="17"/>
      <c r="G360" s="17"/>
      <c r="H360" s="18"/>
      <c r="I360" s="18"/>
      <c r="J360" s="18"/>
      <c r="K360" s="18"/>
      <c r="L360" s="19"/>
      <c r="M360" s="19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/>
      <c r="GY360" s="4"/>
      <c r="GZ360" s="4"/>
      <c r="HA360" s="4"/>
      <c r="HB360" s="4"/>
      <c r="HC360" s="4"/>
      <c r="HD360" s="4"/>
      <c r="HE360" s="4"/>
      <c r="HF360" s="4"/>
      <c r="HG360" s="4"/>
      <c r="HH360" s="4"/>
      <c r="HI360" s="4"/>
      <c r="HJ360" s="4"/>
      <c r="HK360" s="4"/>
    </row>
    <row r="361" spans="1:219" s="30" customFormat="1" ht="30.75" customHeight="1" x14ac:dyDescent="0.25">
      <c r="A361" s="15"/>
      <c r="B361" s="16"/>
      <c r="C361" s="17"/>
      <c r="D361" s="138"/>
      <c r="E361" s="17"/>
      <c r="F361" s="17"/>
      <c r="G361" s="17"/>
      <c r="H361" s="18"/>
      <c r="I361" s="18"/>
      <c r="J361" s="18"/>
      <c r="K361" s="18"/>
      <c r="L361" s="19"/>
      <c r="M361" s="19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/>
      <c r="GQ361" s="4"/>
      <c r="GR361" s="4"/>
      <c r="GS361" s="4"/>
      <c r="GT361" s="4"/>
      <c r="GU361" s="4"/>
      <c r="GV361" s="4"/>
      <c r="GW361" s="4"/>
      <c r="GX361" s="4"/>
      <c r="GY361" s="4"/>
      <c r="GZ361" s="4"/>
      <c r="HA361" s="4"/>
      <c r="HB361" s="4"/>
      <c r="HC361" s="4"/>
      <c r="HD361" s="4"/>
      <c r="HE361" s="4"/>
      <c r="HF361" s="4"/>
      <c r="HG361" s="4"/>
      <c r="HH361" s="4"/>
      <c r="HI361" s="4"/>
      <c r="HJ361" s="4"/>
      <c r="HK361" s="4"/>
    </row>
    <row r="362" spans="1:219" s="58" customFormat="1" ht="32.25" customHeight="1" x14ac:dyDescent="0.25">
      <c r="A362" s="15"/>
      <c r="B362" s="16"/>
      <c r="C362" s="17"/>
      <c r="D362" s="138"/>
      <c r="E362" s="17"/>
      <c r="F362" s="17"/>
      <c r="G362" s="17"/>
      <c r="H362" s="18"/>
      <c r="I362" s="18"/>
      <c r="J362" s="18"/>
      <c r="K362" s="18"/>
      <c r="L362" s="19"/>
      <c r="M362" s="19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/>
      <c r="GQ362" s="4"/>
      <c r="GR362" s="4"/>
      <c r="GS362" s="4"/>
      <c r="GT362" s="4"/>
      <c r="GU362" s="4"/>
      <c r="GV362" s="4"/>
      <c r="GW362" s="4"/>
      <c r="GX362" s="4"/>
      <c r="GY362" s="4"/>
      <c r="GZ362" s="4"/>
      <c r="HA362" s="4"/>
      <c r="HB362" s="4"/>
      <c r="HC362" s="4"/>
      <c r="HD362" s="4"/>
      <c r="HE362" s="4"/>
      <c r="HF362" s="4"/>
      <c r="HG362" s="4"/>
      <c r="HH362" s="4"/>
      <c r="HI362" s="4"/>
      <c r="HJ362" s="4"/>
      <c r="HK362" s="4"/>
    </row>
  </sheetData>
  <mergeCells count="16">
    <mergeCell ref="A3:M3"/>
    <mergeCell ref="K42:K141"/>
    <mergeCell ref="K8:K41"/>
    <mergeCell ref="M4:M5"/>
    <mergeCell ref="K1:M1"/>
    <mergeCell ref="A2:M2"/>
    <mergeCell ref="A4:A5"/>
    <mergeCell ref="B4:B5"/>
    <mergeCell ref="C4:C5"/>
    <mergeCell ref="D4:D5"/>
    <mergeCell ref="G4:G5"/>
    <mergeCell ref="H4:H5"/>
    <mergeCell ref="K4:K5"/>
    <mergeCell ref="L4:L5"/>
    <mergeCell ref="I4:I5"/>
    <mergeCell ref="J4:J5"/>
  </mergeCells>
  <phoneticPr fontId="40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48F08-0E80-4997-9673-7A5635982718}">
  <dimension ref="A1:HJ262"/>
  <sheetViews>
    <sheetView workbookViewId="0">
      <selection activeCell="L12" sqref="L12"/>
    </sheetView>
  </sheetViews>
  <sheetFormatPr defaultColWidth="11.5703125" defaultRowHeight="15.75" x14ac:dyDescent="0.25"/>
  <cols>
    <col min="1" max="1" width="10.42578125" style="15" customWidth="1"/>
    <col min="2" max="2" width="32.42578125" style="125" customWidth="1"/>
    <col min="3" max="3" width="8.140625" style="17" hidden="1" customWidth="1"/>
    <col min="4" max="4" width="16.5703125" style="17" hidden="1" customWidth="1"/>
    <col min="5" max="5" width="12" style="17" hidden="1" customWidth="1"/>
    <col min="6" max="6" width="10.28515625" style="17" hidden="1" customWidth="1"/>
    <col min="7" max="7" width="12.5703125" style="17" hidden="1" customWidth="1"/>
    <col min="8" max="8" width="21" style="18" customWidth="1"/>
    <col min="9" max="9" width="16.7109375" style="18" customWidth="1"/>
    <col min="10" max="10" width="7.140625" style="69" hidden="1" customWidth="1"/>
    <col min="11" max="11" width="17.85546875" style="69" customWidth="1"/>
    <col min="12" max="218" width="11.5703125" style="4"/>
    <col min="219" max="219" width="3.85546875" style="4" customWidth="1"/>
    <col min="220" max="220" width="24.85546875" style="4" customWidth="1"/>
    <col min="221" max="221" width="6" style="4" customWidth="1"/>
    <col min="222" max="222" width="8.5703125" style="4" customWidth="1"/>
    <col min="223" max="236" width="5.42578125" style="4" customWidth="1"/>
    <col min="237" max="240" width="6.28515625" style="4" customWidth="1"/>
    <col min="241" max="243" width="0" style="4" hidden="1" customWidth="1"/>
    <col min="244" max="244" width="23.5703125" style="4" customWidth="1"/>
    <col min="245" max="245" width="5.7109375" style="4" customWidth="1"/>
    <col min="246" max="246" width="41" style="4" customWidth="1"/>
    <col min="247" max="247" width="8.7109375" style="4" customWidth="1"/>
    <col min="248" max="248" width="9.140625" style="4" customWidth="1"/>
    <col min="249" max="249" width="9.7109375" style="4" customWidth="1"/>
    <col min="250" max="252" width="8.85546875" style="4" customWidth="1"/>
    <col min="253" max="253" width="8.5703125" style="4" customWidth="1"/>
    <col min="254" max="262" width="8.85546875" style="4" customWidth="1"/>
    <col min="263" max="263" width="10.85546875" style="4" customWidth="1"/>
    <col min="264" max="264" width="9.5703125" style="4" customWidth="1"/>
    <col min="265" max="265" width="6.140625" style="4" customWidth="1"/>
    <col min="266" max="474" width="11.5703125" style="4"/>
    <col min="475" max="475" width="3.85546875" style="4" customWidth="1"/>
    <col min="476" max="476" width="24.85546875" style="4" customWidth="1"/>
    <col min="477" max="477" width="6" style="4" customWidth="1"/>
    <col min="478" max="478" width="8.5703125" style="4" customWidth="1"/>
    <col min="479" max="492" width="5.42578125" style="4" customWidth="1"/>
    <col min="493" max="496" width="6.28515625" style="4" customWidth="1"/>
    <col min="497" max="499" width="0" style="4" hidden="1" customWidth="1"/>
    <col min="500" max="500" width="23.5703125" style="4" customWidth="1"/>
    <col min="501" max="501" width="5.7109375" style="4" customWidth="1"/>
    <col min="502" max="502" width="41" style="4" customWidth="1"/>
    <col min="503" max="503" width="8.7109375" style="4" customWidth="1"/>
    <col min="504" max="504" width="9.140625" style="4" customWidth="1"/>
    <col min="505" max="505" width="9.7109375" style="4" customWidth="1"/>
    <col min="506" max="508" width="8.85546875" style="4" customWidth="1"/>
    <col min="509" max="509" width="8.5703125" style="4" customWidth="1"/>
    <col min="510" max="518" width="8.85546875" style="4" customWidth="1"/>
    <col min="519" max="519" width="10.85546875" style="4" customWidth="1"/>
    <col min="520" max="520" width="9.5703125" style="4" customWidth="1"/>
    <col min="521" max="521" width="6.140625" style="4" customWidth="1"/>
    <col min="522" max="730" width="11.5703125" style="4"/>
    <col min="731" max="731" width="3.85546875" style="4" customWidth="1"/>
    <col min="732" max="732" width="24.85546875" style="4" customWidth="1"/>
    <col min="733" max="733" width="6" style="4" customWidth="1"/>
    <col min="734" max="734" width="8.5703125" style="4" customWidth="1"/>
    <col min="735" max="748" width="5.42578125" style="4" customWidth="1"/>
    <col min="749" max="752" width="6.28515625" style="4" customWidth="1"/>
    <col min="753" max="755" width="0" style="4" hidden="1" customWidth="1"/>
    <col min="756" max="756" width="23.5703125" style="4" customWidth="1"/>
    <col min="757" max="757" width="5.7109375" style="4" customWidth="1"/>
    <col min="758" max="758" width="41" style="4" customWidth="1"/>
    <col min="759" max="759" width="8.7109375" style="4" customWidth="1"/>
    <col min="760" max="760" width="9.140625" style="4" customWidth="1"/>
    <col min="761" max="761" width="9.7109375" style="4" customWidth="1"/>
    <col min="762" max="764" width="8.85546875" style="4" customWidth="1"/>
    <col min="765" max="765" width="8.5703125" style="4" customWidth="1"/>
    <col min="766" max="774" width="8.85546875" style="4" customWidth="1"/>
    <col min="775" max="775" width="10.85546875" style="4" customWidth="1"/>
    <col min="776" max="776" width="9.5703125" style="4" customWidth="1"/>
    <col min="777" max="777" width="6.140625" style="4" customWidth="1"/>
    <col min="778" max="986" width="11.5703125" style="4"/>
    <col min="987" max="987" width="3.85546875" style="4" customWidth="1"/>
    <col min="988" max="988" width="24.85546875" style="4" customWidth="1"/>
    <col min="989" max="989" width="6" style="4" customWidth="1"/>
    <col min="990" max="990" width="8.5703125" style="4" customWidth="1"/>
    <col min="991" max="1004" width="5.42578125" style="4" customWidth="1"/>
    <col min="1005" max="1008" width="6.28515625" style="4" customWidth="1"/>
    <col min="1009" max="1011" width="0" style="4" hidden="1" customWidth="1"/>
    <col min="1012" max="1012" width="23.5703125" style="4" customWidth="1"/>
    <col min="1013" max="1013" width="5.7109375" style="4" customWidth="1"/>
    <col min="1014" max="1014" width="41" style="4" customWidth="1"/>
    <col min="1015" max="1015" width="8.7109375" style="4" customWidth="1"/>
    <col min="1016" max="1016" width="9.140625" style="4" customWidth="1"/>
    <col min="1017" max="1017" width="9.7109375" style="4" customWidth="1"/>
    <col min="1018" max="1020" width="8.85546875" style="4" customWidth="1"/>
    <col min="1021" max="1021" width="8.5703125" style="4" customWidth="1"/>
    <col min="1022" max="1030" width="8.85546875" style="4" customWidth="1"/>
    <col min="1031" max="1031" width="10.85546875" style="4" customWidth="1"/>
    <col min="1032" max="1032" width="9.5703125" style="4" customWidth="1"/>
    <col min="1033" max="1033" width="6.140625" style="4" customWidth="1"/>
    <col min="1034" max="1242" width="11.5703125" style="4"/>
    <col min="1243" max="1243" width="3.85546875" style="4" customWidth="1"/>
    <col min="1244" max="1244" width="24.85546875" style="4" customWidth="1"/>
    <col min="1245" max="1245" width="6" style="4" customWidth="1"/>
    <col min="1246" max="1246" width="8.5703125" style="4" customWidth="1"/>
    <col min="1247" max="1260" width="5.42578125" style="4" customWidth="1"/>
    <col min="1261" max="1264" width="6.28515625" style="4" customWidth="1"/>
    <col min="1265" max="1267" width="0" style="4" hidden="1" customWidth="1"/>
    <col min="1268" max="1268" width="23.5703125" style="4" customWidth="1"/>
    <col min="1269" max="1269" width="5.7109375" style="4" customWidth="1"/>
    <col min="1270" max="1270" width="41" style="4" customWidth="1"/>
    <col min="1271" max="1271" width="8.7109375" style="4" customWidth="1"/>
    <col min="1272" max="1272" width="9.140625" style="4" customWidth="1"/>
    <col min="1273" max="1273" width="9.7109375" style="4" customWidth="1"/>
    <col min="1274" max="1276" width="8.85546875" style="4" customWidth="1"/>
    <col min="1277" max="1277" width="8.5703125" style="4" customWidth="1"/>
    <col min="1278" max="1286" width="8.85546875" style="4" customWidth="1"/>
    <col min="1287" max="1287" width="10.85546875" style="4" customWidth="1"/>
    <col min="1288" max="1288" width="9.5703125" style="4" customWidth="1"/>
    <col min="1289" max="1289" width="6.140625" style="4" customWidth="1"/>
    <col min="1290" max="1498" width="11.5703125" style="4"/>
    <col min="1499" max="1499" width="3.85546875" style="4" customWidth="1"/>
    <col min="1500" max="1500" width="24.85546875" style="4" customWidth="1"/>
    <col min="1501" max="1501" width="6" style="4" customWidth="1"/>
    <col min="1502" max="1502" width="8.5703125" style="4" customWidth="1"/>
    <col min="1503" max="1516" width="5.42578125" style="4" customWidth="1"/>
    <col min="1517" max="1520" width="6.28515625" style="4" customWidth="1"/>
    <col min="1521" max="1523" width="0" style="4" hidden="1" customWidth="1"/>
    <col min="1524" max="1524" width="23.5703125" style="4" customWidth="1"/>
    <col min="1525" max="1525" width="5.7109375" style="4" customWidth="1"/>
    <col min="1526" max="1526" width="41" style="4" customWidth="1"/>
    <col min="1527" max="1527" width="8.7109375" style="4" customWidth="1"/>
    <col min="1528" max="1528" width="9.140625" style="4" customWidth="1"/>
    <col min="1529" max="1529" width="9.7109375" style="4" customWidth="1"/>
    <col min="1530" max="1532" width="8.85546875" style="4" customWidth="1"/>
    <col min="1533" max="1533" width="8.5703125" style="4" customWidth="1"/>
    <col min="1534" max="1542" width="8.85546875" style="4" customWidth="1"/>
    <col min="1543" max="1543" width="10.85546875" style="4" customWidth="1"/>
    <col min="1544" max="1544" width="9.5703125" style="4" customWidth="1"/>
    <col min="1545" max="1545" width="6.140625" style="4" customWidth="1"/>
    <col min="1546" max="1754" width="11.5703125" style="4"/>
    <col min="1755" max="1755" width="3.85546875" style="4" customWidth="1"/>
    <col min="1756" max="1756" width="24.85546875" style="4" customWidth="1"/>
    <col min="1757" max="1757" width="6" style="4" customWidth="1"/>
    <col min="1758" max="1758" width="8.5703125" style="4" customWidth="1"/>
    <col min="1759" max="1772" width="5.42578125" style="4" customWidth="1"/>
    <col min="1773" max="1776" width="6.28515625" style="4" customWidth="1"/>
    <col min="1777" max="1779" width="0" style="4" hidden="1" customWidth="1"/>
    <col min="1780" max="1780" width="23.5703125" style="4" customWidth="1"/>
    <col min="1781" max="1781" width="5.7109375" style="4" customWidth="1"/>
    <col min="1782" max="1782" width="41" style="4" customWidth="1"/>
    <col min="1783" max="1783" width="8.7109375" style="4" customWidth="1"/>
    <col min="1784" max="1784" width="9.140625" style="4" customWidth="1"/>
    <col min="1785" max="1785" width="9.7109375" style="4" customWidth="1"/>
    <col min="1786" max="1788" width="8.85546875" style="4" customWidth="1"/>
    <col min="1789" max="1789" width="8.5703125" style="4" customWidth="1"/>
    <col min="1790" max="1798" width="8.85546875" style="4" customWidth="1"/>
    <col min="1799" max="1799" width="10.85546875" style="4" customWidth="1"/>
    <col min="1800" max="1800" width="9.5703125" style="4" customWidth="1"/>
    <col min="1801" max="1801" width="6.140625" style="4" customWidth="1"/>
    <col min="1802" max="2010" width="11.5703125" style="4"/>
    <col min="2011" max="2011" width="3.85546875" style="4" customWidth="1"/>
    <col min="2012" max="2012" width="24.85546875" style="4" customWidth="1"/>
    <col min="2013" max="2013" width="6" style="4" customWidth="1"/>
    <col min="2014" max="2014" width="8.5703125" style="4" customWidth="1"/>
    <col min="2015" max="2028" width="5.42578125" style="4" customWidth="1"/>
    <col min="2029" max="2032" width="6.28515625" style="4" customWidth="1"/>
    <col min="2033" max="2035" width="0" style="4" hidden="1" customWidth="1"/>
    <col min="2036" max="2036" width="23.5703125" style="4" customWidth="1"/>
    <col min="2037" max="2037" width="5.7109375" style="4" customWidth="1"/>
    <col min="2038" max="2038" width="41" style="4" customWidth="1"/>
    <col min="2039" max="2039" width="8.7109375" style="4" customWidth="1"/>
    <col min="2040" max="2040" width="9.140625" style="4" customWidth="1"/>
    <col min="2041" max="2041" width="9.7109375" style="4" customWidth="1"/>
    <col min="2042" max="2044" width="8.85546875" style="4" customWidth="1"/>
    <col min="2045" max="2045" width="8.5703125" style="4" customWidth="1"/>
    <col min="2046" max="2054" width="8.85546875" style="4" customWidth="1"/>
    <col min="2055" max="2055" width="10.85546875" style="4" customWidth="1"/>
    <col min="2056" max="2056" width="9.5703125" style="4" customWidth="1"/>
    <col min="2057" max="2057" width="6.140625" style="4" customWidth="1"/>
    <col min="2058" max="2266" width="11.5703125" style="4"/>
    <col min="2267" max="2267" width="3.85546875" style="4" customWidth="1"/>
    <col min="2268" max="2268" width="24.85546875" style="4" customWidth="1"/>
    <col min="2269" max="2269" width="6" style="4" customWidth="1"/>
    <col min="2270" max="2270" width="8.5703125" style="4" customWidth="1"/>
    <col min="2271" max="2284" width="5.42578125" style="4" customWidth="1"/>
    <col min="2285" max="2288" width="6.28515625" style="4" customWidth="1"/>
    <col min="2289" max="2291" width="0" style="4" hidden="1" customWidth="1"/>
    <col min="2292" max="2292" width="23.5703125" style="4" customWidth="1"/>
    <col min="2293" max="2293" width="5.7109375" style="4" customWidth="1"/>
    <col min="2294" max="2294" width="41" style="4" customWidth="1"/>
    <col min="2295" max="2295" width="8.7109375" style="4" customWidth="1"/>
    <col min="2296" max="2296" width="9.140625" style="4" customWidth="1"/>
    <col min="2297" max="2297" width="9.7109375" style="4" customWidth="1"/>
    <col min="2298" max="2300" width="8.85546875" style="4" customWidth="1"/>
    <col min="2301" max="2301" width="8.5703125" style="4" customWidth="1"/>
    <col min="2302" max="2310" width="8.85546875" style="4" customWidth="1"/>
    <col min="2311" max="2311" width="10.85546875" style="4" customWidth="1"/>
    <col min="2312" max="2312" width="9.5703125" style="4" customWidth="1"/>
    <col min="2313" max="2313" width="6.140625" style="4" customWidth="1"/>
    <col min="2314" max="2522" width="11.5703125" style="4"/>
    <col min="2523" max="2523" width="3.85546875" style="4" customWidth="1"/>
    <col min="2524" max="2524" width="24.85546875" style="4" customWidth="1"/>
    <col min="2525" max="2525" width="6" style="4" customWidth="1"/>
    <col min="2526" max="2526" width="8.5703125" style="4" customWidth="1"/>
    <col min="2527" max="2540" width="5.42578125" style="4" customWidth="1"/>
    <col min="2541" max="2544" width="6.28515625" style="4" customWidth="1"/>
    <col min="2545" max="2547" width="0" style="4" hidden="1" customWidth="1"/>
    <col min="2548" max="2548" width="23.5703125" style="4" customWidth="1"/>
    <col min="2549" max="2549" width="5.7109375" style="4" customWidth="1"/>
    <col min="2550" max="2550" width="41" style="4" customWidth="1"/>
    <col min="2551" max="2551" width="8.7109375" style="4" customWidth="1"/>
    <col min="2552" max="2552" width="9.140625" style="4" customWidth="1"/>
    <col min="2553" max="2553" width="9.7109375" style="4" customWidth="1"/>
    <col min="2554" max="2556" width="8.85546875" style="4" customWidth="1"/>
    <col min="2557" max="2557" width="8.5703125" style="4" customWidth="1"/>
    <col min="2558" max="2566" width="8.85546875" style="4" customWidth="1"/>
    <col min="2567" max="2567" width="10.85546875" style="4" customWidth="1"/>
    <col min="2568" max="2568" width="9.5703125" style="4" customWidth="1"/>
    <col min="2569" max="2569" width="6.140625" style="4" customWidth="1"/>
    <col min="2570" max="2778" width="11.5703125" style="4"/>
    <col min="2779" max="2779" width="3.85546875" style="4" customWidth="1"/>
    <col min="2780" max="2780" width="24.85546875" style="4" customWidth="1"/>
    <col min="2781" max="2781" width="6" style="4" customWidth="1"/>
    <col min="2782" max="2782" width="8.5703125" style="4" customWidth="1"/>
    <col min="2783" max="2796" width="5.42578125" style="4" customWidth="1"/>
    <col min="2797" max="2800" width="6.28515625" style="4" customWidth="1"/>
    <col min="2801" max="2803" width="0" style="4" hidden="1" customWidth="1"/>
    <col min="2804" max="2804" width="23.5703125" style="4" customWidth="1"/>
    <col min="2805" max="2805" width="5.7109375" style="4" customWidth="1"/>
    <col min="2806" max="2806" width="41" style="4" customWidth="1"/>
    <col min="2807" max="2807" width="8.7109375" style="4" customWidth="1"/>
    <col min="2808" max="2808" width="9.140625" style="4" customWidth="1"/>
    <col min="2809" max="2809" width="9.7109375" style="4" customWidth="1"/>
    <col min="2810" max="2812" width="8.85546875" style="4" customWidth="1"/>
    <col min="2813" max="2813" width="8.5703125" style="4" customWidth="1"/>
    <col min="2814" max="2822" width="8.85546875" style="4" customWidth="1"/>
    <col min="2823" max="2823" width="10.85546875" style="4" customWidth="1"/>
    <col min="2824" max="2824" width="9.5703125" style="4" customWidth="1"/>
    <col min="2825" max="2825" width="6.140625" style="4" customWidth="1"/>
    <col min="2826" max="3034" width="11.5703125" style="4"/>
    <col min="3035" max="3035" width="3.85546875" style="4" customWidth="1"/>
    <col min="3036" max="3036" width="24.85546875" style="4" customWidth="1"/>
    <col min="3037" max="3037" width="6" style="4" customWidth="1"/>
    <col min="3038" max="3038" width="8.5703125" style="4" customWidth="1"/>
    <col min="3039" max="3052" width="5.42578125" style="4" customWidth="1"/>
    <col min="3053" max="3056" width="6.28515625" style="4" customWidth="1"/>
    <col min="3057" max="3059" width="0" style="4" hidden="1" customWidth="1"/>
    <col min="3060" max="3060" width="23.5703125" style="4" customWidth="1"/>
    <col min="3061" max="3061" width="5.7109375" style="4" customWidth="1"/>
    <col min="3062" max="3062" width="41" style="4" customWidth="1"/>
    <col min="3063" max="3063" width="8.7109375" style="4" customWidth="1"/>
    <col min="3064" max="3064" width="9.140625" style="4" customWidth="1"/>
    <col min="3065" max="3065" width="9.7109375" style="4" customWidth="1"/>
    <col min="3066" max="3068" width="8.85546875" style="4" customWidth="1"/>
    <col min="3069" max="3069" width="8.5703125" style="4" customWidth="1"/>
    <col min="3070" max="3078" width="8.85546875" style="4" customWidth="1"/>
    <col min="3079" max="3079" width="10.85546875" style="4" customWidth="1"/>
    <col min="3080" max="3080" width="9.5703125" style="4" customWidth="1"/>
    <col min="3081" max="3081" width="6.140625" style="4" customWidth="1"/>
    <col min="3082" max="3290" width="11.5703125" style="4"/>
    <col min="3291" max="3291" width="3.85546875" style="4" customWidth="1"/>
    <col min="3292" max="3292" width="24.85546875" style="4" customWidth="1"/>
    <col min="3293" max="3293" width="6" style="4" customWidth="1"/>
    <col min="3294" max="3294" width="8.5703125" style="4" customWidth="1"/>
    <col min="3295" max="3308" width="5.42578125" style="4" customWidth="1"/>
    <col min="3309" max="3312" width="6.28515625" style="4" customWidth="1"/>
    <col min="3313" max="3315" width="0" style="4" hidden="1" customWidth="1"/>
    <col min="3316" max="3316" width="23.5703125" style="4" customWidth="1"/>
    <col min="3317" max="3317" width="5.7109375" style="4" customWidth="1"/>
    <col min="3318" max="3318" width="41" style="4" customWidth="1"/>
    <col min="3319" max="3319" width="8.7109375" style="4" customWidth="1"/>
    <col min="3320" max="3320" width="9.140625" style="4" customWidth="1"/>
    <col min="3321" max="3321" width="9.7109375" style="4" customWidth="1"/>
    <col min="3322" max="3324" width="8.85546875" style="4" customWidth="1"/>
    <col min="3325" max="3325" width="8.5703125" style="4" customWidth="1"/>
    <col min="3326" max="3334" width="8.85546875" style="4" customWidth="1"/>
    <col min="3335" max="3335" width="10.85546875" style="4" customWidth="1"/>
    <col min="3336" max="3336" width="9.5703125" style="4" customWidth="1"/>
    <col min="3337" max="3337" width="6.140625" style="4" customWidth="1"/>
    <col min="3338" max="3546" width="11.5703125" style="4"/>
    <col min="3547" max="3547" width="3.85546875" style="4" customWidth="1"/>
    <col min="3548" max="3548" width="24.85546875" style="4" customWidth="1"/>
    <col min="3549" max="3549" width="6" style="4" customWidth="1"/>
    <col min="3550" max="3550" width="8.5703125" style="4" customWidth="1"/>
    <col min="3551" max="3564" width="5.42578125" style="4" customWidth="1"/>
    <col min="3565" max="3568" width="6.28515625" style="4" customWidth="1"/>
    <col min="3569" max="3571" width="0" style="4" hidden="1" customWidth="1"/>
    <col min="3572" max="3572" width="23.5703125" style="4" customWidth="1"/>
    <col min="3573" max="3573" width="5.7109375" style="4" customWidth="1"/>
    <col min="3574" max="3574" width="41" style="4" customWidth="1"/>
    <col min="3575" max="3575" width="8.7109375" style="4" customWidth="1"/>
    <col min="3576" max="3576" width="9.140625" style="4" customWidth="1"/>
    <col min="3577" max="3577" width="9.7109375" style="4" customWidth="1"/>
    <col min="3578" max="3580" width="8.85546875" style="4" customWidth="1"/>
    <col min="3581" max="3581" width="8.5703125" style="4" customWidth="1"/>
    <col min="3582" max="3590" width="8.85546875" style="4" customWidth="1"/>
    <col min="3591" max="3591" width="10.85546875" style="4" customWidth="1"/>
    <col min="3592" max="3592" width="9.5703125" style="4" customWidth="1"/>
    <col min="3593" max="3593" width="6.140625" style="4" customWidth="1"/>
    <col min="3594" max="3802" width="11.5703125" style="4"/>
    <col min="3803" max="3803" width="3.85546875" style="4" customWidth="1"/>
    <col min="3804" max="3804" width="24.85546875" style="4" customWidth="1"/>
    <col min="3805" max="3805" width="6" style="4" customWidth="1"/>
    <col min="3806" max="3806" width="8.5703125" style="4" customWidth="1"/>
    <col min="3807" max="3820" width="5.42578125" style="4" customWidth="1"/>
    <col min="3821" max="3824" width="6.28515625" style="4" customWidth="1"/>
    <col min="3825" max="3827" width="0" style="4" hidden="1" customWidth="1"/>
    <col min="3828" max="3828" width="23.5703125" style="4" customWidth="1"/>
    <col min="3829" max="3829" width="5.7109375" style="4" customWidth="1"/>
    <col min="3830" max="3830" width="41" style="4" customWidth="1"/>
    <col min="3831" max="3831" width="8.7109375" style="4" customWidth="1"/>
    <col min="3832" max="3832" width="9.140625" style="4" customWidth="1"/>
    <col min="3833" max="3833" width="9.7109375" style="4" customWidth="1"/>
    <col min="3834" max="3836" width="8.85546875" style="4" customWidth="1"/>
    <col min="3837" max="3837" width="8.5703125" style="4" customWidth="1"/>
    <col min="3838" max="3846" width="8.85546875" style="4" customWidth="1"/>
    <col min="3847" max="3847" width="10.85546875" style="4" customWidth="1"/>
    <col min="3848" max="3848" width="9.5703125" style="4" customWidth="1"/>
    <col min="3849" max="3849" width="6.140625" style="4" customWidth="1"/>
    <col min="3850" max="4058" width="11.5703125" style="4"/>
    <col min="4059" max="4059" width="3.85546875" style="4" customWidth="1"/>
    <col min="4060" max="4060" width="24.85546875" style="4" customWidth="1"/>
    <col min="4061" max="4061" width="6" style="4" customWidth="1"/>
    <col min="4062" max="4062" width="8.5703125" style="4" customWidth="1"/>
    <col min="4063" max="4076" width="5.42578125" style="4" customWidth="1"/>
    <col min="4077" max="4080" width="6.28515625" style="4" customWidth="1"/>
    <col min="4081" max="4083" width="0" style="4" hidden="1" customWidth="1"/>
    <col min="4084" max="4084" width="23.5703125" style="4" customWidth="1"/>
    <col min="4085" max="4085" width="5.7109375" style="4" customWidth="1"/>
    <col min="4086" max="4086" width="41" style="4" customWidth="1"/>
    <col min="4087" max="4087" width="8.7109375" style="4" customWidth="1"/>
    <col min="4088" max="4088" width="9.140625" style="4" customWidth="1"/>
    <col min="4089" max="4089" width="9.7109375" style="4" customWidth="1"/>
    <col min="4090" max="4092" width="8.85546875" style="4" customWidth="1"/>
    <col min="4093" max="4093" width="8.5703125" style="4" customWidth="1"/>
    <col min="4094" max="4102" width="8.85546875" style="4" customWidth="1"/>
    <col min="4103" max="4103" width="10.85546875" style="4" customWidth="1"/>
    <col min="4104" max="4104" width="9.5703125" style="4" customWidth="1"/>
    <col min="4105" max="4105" width="6.140625" style="4" customWidth="1"/>
    <col min="4106" max="4314" width="11.5703125" style="4"/>
    <col min="4315" max="4315" width="3.85546875" style="4" customWidth="1"/>
    <col min="4316" max="4316" width="24.85546875" style="4" customWidth="1"/>
    <col min="4317" max="4317" width="6" style="4" customWidth="1"/>
    <col min="4318" max="4318" width="8.5703125" style="4" customWidth="1"/>
    <col min="4319" max="4332" width="5.42578125" style="4" customWidth="1"/>
    <col min="4333" max="4336" width="6.28515625" style="4" customWidth="1"/>
    <col min="4337" max="4339" width="0" style="4" hidden="1" customWidth="1"/>
    <col min="4340" max="4340" width="23.5703125" style="4" customWidth="1"/>
    <col min="4341" max="4341" width="5.7109375" style="4" customWidth="1"/>
    <col min="4342" max="4342" width="41" style="4" customWidth="1"/>
    <col min="4343" max="4343" width="8.7109375" style="4" customWidth="1"/>
    <col min="4344" max="4344" width="9.140625" style="4" customWidth="1"/>
    <col min="4345" max="4345" width="9.7109375" style="4" customWidth="1"/>
    <col min="4346" max="4348" width="8.85546875" style="4" customWidth="1"/>
    <col min="4349" max="4349" width="8.5703125" style="4" customWidth="1"/>
    <col min="4350" max="4358" width="8.85546875" style="4" customWidth="1"/>
    <col min="4359" max="4359" width="10.85546875" style="4" customWidth="1"/>
    <col min="4360" max="4360" width="9.5703125" style="4" customWidth="1"/>
    <col min="4361" max="4361" width="6.140625" style="4" customWidth="1"/>
    <col min="4362" max="4570" width="11.5703125" style="4"/>
    <col min="4571" max="4571" width="3.85546875" style="4" customWidth="1"/>
    <col min="4572" max="4572" width="24.85546875" style="4" customWidth="1"/>
    <col min="4573" max="4573" width="6" style="4" customWidth="1"/>
    <col min="4574" max="4574" width="8.5703125" style="4" customWidth="1"/>
    <col min="4575" max="4588" width="5.42578125" style="4" customWidth="1"/>
    <col min="4589" max="4592" width="6.28515625" style="4" customWidth="1"/>
    <col min="4593" max="4595" width="0" style="4" hidden="1" customWidth="1"/>
    <col min="4596" max="4596" width="23.5703125" style="4" customWidth="1"/>
    <col min="4597" max="4597" width="5.7109375" style="4" customWidth="1"/>
    <col min="4598" max="4598" width="41" style="4" customWidth="1"/>
    <col min="4599" max="4599" width="8.7109375" style="4" customWidth="1"/>
    <col min="4600" max="4600" width="9.140625" style="4" customWidth="1"/>
    <col min="4601" max="4601" width="9.7109375" style="4" customWidth="1"/>
    <col min="4602" max="4604" width="8.85546875" style="4" customWidth="1"/>
    <col min="4605" max="4605" width="8.5703125" style="4" customWidth="1"/>
    <col min="4606" max="4614" width="8.85546875" style="4" customWidth="1"/>
    <col min="4615" max="4615" width="10.85546875" style="4" customWidth="1"/>
    <col min="4616" max="4616" width="9.5703125" style="4" customWidth="1"/>
    <col min="4617" max="4617" width="6.140625" style="4" customWidth="1"/>
    <col min="4618" max="4826" width="11.5703125" style="4"/>
    <col min="4827" max="4827" width="3.85546875" style="4" customWidth="1"/>
    <col min="4828" max="4828" width="24.85546875" style="4" customWidth="1"/>
    <col min="4829" max="4829" width="6" style="4" customWidth="1"/>
    <col min="4830" max="4830" width="8.5703125" style="4" customWidth="1"/>
    <col min="4831" max="4844" width="5.42578125" style="4" customWidth="1"/>
    <col min="4845" max="4848" width="6.28515625" style="4" customWidth="1"/>
    <col min="4849" max="4851" width="0" style="4" hidden="1" customWidth="1"/>
    <col min="4852" max="4852" width="23.5703125" style="4" customWidth="1"/>
    <col min="4853" max="4853" width="5.7109375" style="4" customWidth="1"/>
    <col min="4854" max="4854" width="41" style="4" customWidth="1"/>
    <col min="4855" max="4855" width="8.7109375" style="4" customWidth="1"/>
    <col min="4856" max="4856" width="9.140625" style="4" customWidth="1"/>
    <col min="4857" max="4857" width="9.7109375" style="4" customWidth="1"/>
    <col min="4858" max="4860" width="8.85546875" style="4" customWidth="1"/>
    <col min="4861" max="4861" width="8.5703125" style="4" customWidth="1"/>
    <col min="4862" max="4870" width="8.85546875" style="4" customWidth="1"/>
    <col min="4871" max="4871" width="10.85546875" style="4" customWidth="1"/>
    <col min="4872" max="4872" width="9.5703125" style="4" customWidth="1"/>
    <col min="4873" max="4873" width="6.140625" style="4" customWidth="1"/>
    <col min="4874" max="5082" width="11.5703125" style="4"/>
    <col min="5083" max="5083" width="3.85546875" style="4" customWidth="1"/>
    <col min="5084" max="5084" width="24.85546875" style="4" customWidth="1"/>
    <col min="5085" max="5085" width="6" style="4" customWidth="1"/>
    <col min="5086" max="5086" width="8.5703125" style="4" customWidth="1"/>
    <col min="5087" max="5100" width="5.42578125" style="4" customWidth="1"/>
    <col min="5101" max="5104" width="6.28515625" style="4" customWidth="1"/>
    <col min="5105" max="5107" width="0" style="4" hidden="1" customWidth="1"/>
    <col min="5108" max="5108" width="23.5703125" style="4" customWidth="1"/>
    <col min="5109" max="5109" width="5.7109375" style="4" customWidth="1"/>
    <col min="5110" max="5110" width="41" style="4" customWidth="1"/>
    <col min="5111" max="5111" width="8.7109375" style="4" customWidth="1"/>
    <col min="5112" max="5112" width="9.140625" style="4" customWidth="1"/>
    <col min="5113" max="5113" width="9.7109375" style="4" customWidth="1"/>
    <col min="5114" max="5116" width="8.85546875" style="4" customWidth="1"/>
    <col min="5117" max="5117" width="8.5703125" style="4" customWidth="1"/>
    <col min="5118" max="5126" width="8.85546875" style="4" customWidth="1"/>
    <col min="5127" max="5127" width="10.85546875" style="4" customWidth="1"/>
    <col min="5128" max="5128" width="9.5703125" style="4" customWidth="1"/>
    <col min="5129" max="5129" width="6.140625" style="4" customWidth="1"/>
    <col min="5130" max="5338" width="11.5703125" style="4"/>
    <col min="5339" max="5339" width="3.85546875" style="4" customWidth="1"/>
    <col min="5340" max="5340" width="24.85546875" style="4" customWidth="1"/>
    <col min="5341" max="5341" width="6" style="4" customWidth="1"/>
    <col min="5342" max="5342" width="8.5703125" style="4" customWidth="1"/>
    <col min="5343" max="5356" width="5.42578125" style="4" customWidth="1"/>
    <col min="5357" max="5360" width="6.28515625" style="4" customWidth="1"/>
    <col min="5361" max="5363" width="0" style="4" hidden="1" customWidth="1"/>
    <col min="5364" max="5364" width="23.5703125" style="4" customWidth="1"/>
    <col min="5365" max="5365" width="5.7109375" style="4" customWidth="1"/>
    <col min="5366" max="5366" width="41" style="4" customWidth="1"/>
    <col min="5367" max="5367" width="8.7109375" style="4" customWidth="1"/>
    <col min="5368" max="5368" width="9.140625" style="4" customWidth="1"/>
    <col min="5369" max="5369" width="9.7109375" style="4" customWidth="1"/>
    <col min="5370" max="5372" width="8.85546875" style="4" customWidth="1"/>
    <col min="5373" max="5373" width="8.5703125" style="4" customWidth="1"/>
    <col min="5374" max="5382" width="8.85546875" style="4" customWidth="1"/>
    <col min="5383" max="5383" width="10.85546875" style="4" customWidth="1"/>
    <col min="5384" max="5384" width="9.5703125" style="4" customWidth="1"/>
    <col min="5385" max="5385" width="6.140625" style="4" customWidth="1"/>
    <col min="5386" max="5594" width="11.5703125" style="4"/>
    <col min="5595" max="5595" width="3.85546875" style="4" customWidth="1"/>
    <col min="5596" max="5596" width="24.85546875" style="4" customWidth="1"/>
    <col min="5597" max="5597" width="6" style="4" customWidth="1"/>
    <col min="5598" max="5598" width="8.5703125" style="4" customWidth="1"/>
    <col min="5599" max="5612" width="5.42578125" style="4" customWidth="1"/>
    <col min="5613" max="5616" width="6.28515625" style="4" customWidth="1"/>
    <col min="5617" max="5619" width="0" style="4" hidden="1" customWidth="1"/>
    <col min="5620" max="5620" width="23.5703125" style="4" customWidth="1"/>
    <col min="5621" max="5621" width="5.7109375" style="4" customWidth="1"/>
    <col min="5622" max="5622" width="41" style="4" customWidth="1"/>
    <col min="5623" max="5623" width="8.7109375" style="4" customWidth="1"/>
    <col min="5624" max="5624" width="9.140625" style="4" customWidth="1"/>
    <col min="5625" max="5625" width="9.7109375" style="4" customWidth="1"/>
    <col min="5626" max="5628" width="8.85546875" style="4" customWidth="1"/>
    <col min="5629" max="5629" width="8.5703125" style="4" customWidth="1"/>
    <col min="5630" max="5638" width="8.85546875" style="4" customWidth="1"/>
    <col min="5639" max="5639" width="10.85546875" style="4" customWidth="1"/>
    <col min="5640" max="5640" width="9.5703125" style="4" customWidth="1"/>
    <col min="5641" max="5641" width="6.140625" style="4" customWidth="1"/>
    <col min="5642" max="5850" width="11.5703125" style="4"/>
    <col min="5851" max="5851" width="3.85546875" style="4" customWidth="1"/>
    <col min="5852" max="5852" width="24.85546875" style="4" customWidth="1"/>
    <col min="5853" max="5853" width="6" style="4" customWidth="1"/>
    <col min="5854" max="5854" width="8.5703125" style="4" customWidth="1"/>
    <col min="5855" max="5868" width="5.42578125" style="4" customWidth="1"/>
    <col min="5869" max="5872" width="6.28515625" style="4" customWidth="1"/>
    <col min="5873" max="5875" width="0" style="4" hidden="1" customWidth="1"/>
    <col min="5876" max="5876" width="23.5703125" style="4" customWidth="1"/>
    <col min="5877" max="5877" width="5.7109375" style="4" customWidth="1"/>
    <col min="5878" max="5878" width="41" style="4" customWidth="1"/>
    <col min="5879" max="5879" width="8.7109375" style="4" customWidth="1"/>
    <col min="5880" max="5880" width="9.140625" style="4" customWidth="1"/>
    <col min="5881" max="5881" width="9.7109375" style="4" customWidth="1"/>
    <col min="5882" max="5884" width="8.85546875" style="4" customWidth="1"/>
    <col min="5885" max="5885" width="8.5703125" style="4" customWidth="1"/>
    <col min="5886" max="5894" width="8.85546875" style="4" customWidth="1"/>
    <col min="5895" max="5895" width="10.85546875" style="4" customWidth="1"/>
    <col min="5896" max="5896" width="9.5703125" style="4" customWidth="1"/>
    <col min="5897" max="5897" width="6.140625" style="4" customWidth="1"/>
    <col min="5898" max="6106" width="11.5703125" style="4"/>
    <col min="6107" max="6107" width="3.85546875" style="4" customWidth="1"/>
    <col min="6108" max="6108" width="24.85546875" style="4" customWidth="1"/>
    <col min="6109" max="6109" width="6" style="4" customWidth="1"/>
    <col min="6110" max="6110" width="8.5703125" style="4" customWidth="1"/>
    <col min="6111" max="6124" width="5.42578125" style="4" customWidth="1"/>
    <col min="6125" max="6128" width="6.28515625" style="4" customWidth="1"/>
    <col min="6129" max="6131" width="0" style="4" hidden="1" customWidth="1"/>
    <col min="6132" max="6132" width="23.5703125" style="4" customWidth="1"/>
    <col min="6133" max="6133" width="5.7109375" style="4" customWidth="1"/>
    <col min="6134" max="6134" width="41" style="4" customWidth="1"/>
    <col min="6135" max="6135" width="8.7109375" style="4" customWidth="1"/>
    <col min="6136" max="6136" width="9.140625" style="4" customWidth="1"/>
    <col min="6137" max="6137" width="9.7109375" style="4" customWidth="1"/>
    <col min="6138" max="6140" width="8.85546875" style="4" customWidth="1"/>
    <col min="6141" max="6141" width="8.5703125" style="4" customWidth="1"/>
    <col min="6142" max="6150" width="8.85546875" style="4" customWidth="1"/>
    <col min="6151" max="6151" width="10.85546875" style="4" customWidth="1"/>
    <col min="6152" max="6152" width="9.5703125" style="4" customWidth="1"/>
    <col min="6153" max="6153" width="6.140625" style="4" customWidth="1"/>
    <col min="6154" max="6362" width="11.5703125" style="4"/>
    <col min="6363" max="6363" width="3.85546875" style="4" customWidth="1"/>
    <col min="6364" max="6364" width="24.85546875" style="4" customWidth="1"/>
    <col min="6365" max="6365" width="6" style="4" customWidth="1"/>
    <col min="6366" max="6366" width="8.5703125" style="4" customWidth="1"/>
    <col min="6367" max="6380" width="5.42578125" style="4" customWidth="1"/>
    <col min="6381" max="6384" width="6.28515625" style="4" customWidth="1"/>
    <col min="6385" max="6387" width="0" style="4" hidden="1" customWidth="1"/>
    <col min="6388" max="6388" width="23.5703125" style="4" customWidth="1"/>
    <col min="6389" max="6389" width="5.7109375" style="4" customWidth="1"/>
    <col min="6390" max="6390" width="41" style="4" customWidth="1"/>
    <col min="6391" max="6391" width="8.7109375" style="4" customWidth="1"/>
    <col min="6392" max="6392" width="9.140625" style="4" customWidth="1"/>
    <col min="6393" max="6393" width="9.7109375" style="4" customWidth="1"/>
    <col min="6394" max="6396" width="8.85546875" style="4" customWidth="1"/>
    <col min="6397" max="6397" width="8.5703125" style="4" customWidth="1"/>
    <col min="6398" max="6406" width="8.85546875" style="4" customWidth="1"/>
    <col min="6407" max="6407" width="10.85546875" style="4" customWidth="1"/>
    <col min="6408" max="6408" width="9.5703125" style="4" customWidth="1"/>
    <col min="6409" max="6409" width="6.140625" style="4" customWidth="1"/>
    <col min="6410" max="6618" width="11.5703125" style="4"/>
    <col min="6619" max="6619" width="3.85546875" style="4" customWidth="1"/>
    <col min="6620" max="6620" width="24.85546875" style="4" customWidth="1"/>
    <col min="6621" max="6621" width="6" style="4" customWidth="1"/>
    <col min="6622" max="6622" width="8.5703125" style="4" customWidth="1"/>
    <col min="6623" max="6636" width="5.42578125" style="4" customWidth="1"/>
    <col min="6637" max="6640" width="6.28515625" style="4" customWidth="1"/>
    <col min="6641" max="6643" width="0" style="4" hidden="1" customWidth="1"/>
    <col min="6644" max="6644" width="23.5703125" style="4" customWidth="1"/>
    <col min="6645" max="6645" width="5.7109375" style="4" customWidth="1"/>
    <col min="6646" max="6646" width="41" style="4" customWidth="1"/>
    <col min="6647" max="6647" width="8.7109375" style="4" customWidth="1"/>
    <col min="6648" max="6648" width="9.140625" style="4" customWidth="1"/>
    <col min="6649" max="6649" width="9.7109375" style="4" customWidth="1"/>
    <col min="6650" max="6652" width="8.85546875" style="4" customWidth="1"/>
    <col min="6653" max="6653" width="8.5703125" style="4" customWidth="1"/>
    <col min="6654" max="6662" width="8.85546875" style="4" customWidth="1"/>
    <col min="6663" max="6663" width="10.85546875" style="4" customWidth="1"/>
    <col min="6664" max="6664" width="9.5703125" style="4" customWidth="1"/>
    <col min="6665" max="6665" width="6.140625" style="4" customWidth="1"/>
    <col min="6666" max="6874" width="11.5703125" style="4"/>
    <col min="6875" max="6875" width="3.85546875" style="4" customWidth="1"/>
    <col min="6876" max="6876" width="24.85546875" style="4" customWidth="1"/>
    <col min="6877" max="6877" width="6" style="4" customWidth="1"/>
    <col min="6878" max="6878" width="8.5703125" style="4" customWidth="1"/>
    <col min="6879" max="6892" width="5.42578125" style="4" customWidth="1"/>
    <col min="6893" max="6896" width="6.28515625" style="4" customWidth="1"/>
    <col min="6897" max="6899" width="0" style="4" hidden="1" customWidth="1"/>
    <col min="6900" max="6900" width="23.5703125" style="4" customWidth="1"/>
    <col min="6901" max="6901" width="5.7109375" style="4" customWidth="1"/>
    <col min="6902" max="6902" width="41" style="4" customWidth="1"/>
    <col min="6903" max="6903" width="8.7109375" style="4" customWidth="1"/>
    <col min="6904" max="6904" width="9.140625" style="4" customWidth="1"/>
    <col min="6905" max="6905" width="9.7109375" style="4" customWidth="1"/>
    <col min="6906" max="6908" width="8.85546875" style="4" customWidth="1"/>
    <col min="6909" max="6909" width="8.5703125" style="4" customWidth="1"/>
    <col min="6910" max="6918" width="8.85546875" style="4" customWidth="1"/>
    <col min="6919" max="6919" width="10.85546875" style="4" customWidth="1"/>
    <col min="6920" max="6920" width="9.5703125" style="4" customWidth="1"/>
    <col min="6921" max="6921" width="6.140625" style="4" customWidth="1"/>
    <col min="6922" max="7130" width="11.5703125" style="4"/>
    <col min="7131" max="7131" width="3.85546875" style="4" customWidth="1"/>
    <col min="7132" max="7132" width="24.85546875" style="4" customWidth="1"/>
    <col min="7133" max="7133" width="6" style="4" customWidth="1"/>
    <col min="7134" max="7134" width="8.5703125" style="4" customWidth="1"/>
    <col min="7135" max="7148" width="5.42578125" style="4" customWidth="1"/>
    <col min="7149" max="7152" width="6.28515625" style="4" customWidth="1"/>
    <col min="7153" max="7155" width="0" style="4" hidden="1" customWidth="1"/>
    <col min="7156" max="7156" width="23.5703125" style="4" customWidth="1"/>
    <col min="7157" max="7157" width="5.7109375" style="4" customWidth="1"/>
    <col min="7158" max="7158" width="41" style="4" customWidth="1"/>
    <col min="7159" max="7159" width="8.7109375" style="4" customWidth="1"/>
    <col min="7160" max="7160" width="9.140625" style="4" customWidth="1"/>
    <col min="7161" max="7161" width="9.7109375" style="4" customWidth="1"/>
    <col min="7162" max="7164" width="8.85546875" style="4" customWidth="1"/>
    <col min="7165" max="7165" width="8.5703125" style="4" customWidth="1"/>
    <col min="7166" max="7174" width="8.85546875" style="4" customWidth="1"/>
    <col min="7175" max="7175" width="10.85546875" style="4" customWidth="1"/>
    <col min="7176" max="7176" width="9.5703125" style="4" customWidth="1"/>
    <col min="7177" max="7177" width="6.140625" style="4" customWidth="1"/>
    <col min="7178" max="7386" width="11.5703125" style="4"/>
    <col min="7387" max="7387" width="3.85546875" style="4" customWidth="1"/>
    <col min="7388" max="7388" width="24.85546875" style="4" customWidth="1"/>
    <col min="7389" max="7389" width="6" style="4" customWidth="1"/>
    <col min="7390" max="7390" width="8.5703125" style="4" customWidth="1"/>
    <col min="7391" max="7404" width="5.42578125" style="4" customWidth="1"/>
    <col min="7405" max="7408" width="6.28515625" style="4" customWidth="1"/>
    <col min="7409" max="7411" width="0" style="4" hidden="1" customWidth="1"/>
    <col min="7412" max="7412" width="23.5703125" style="4" customWidth="1"/>
    <col min="7413" max="7413" width="5.7109375" style="4" customWidth="1"/>
    <col min="7414" max="7414" width="41" style="4" customWidth="1"/>
    <col min="7415" max="7415" width="8.7109375" style="4" customWidth="1"/>
    <col min="7416" max="7416" width="9.140625" style="4" customWidth="1"/>
    <col min="7417" max="7417" width="9.7109375" style="4" customWidth="1"/>
    <col min="7418" max="7420" width="8.85546875" style="4" customWidth="1"/>
    <col min="7421" max="7421" width="8.5703125" style="4" customWidth="1"/>
    <col min="7422" max="7430" width="8.85546875" style="4" customWidth="1"/>
    <col min="7431" max="7431" width="10.85546875" style="4" customWidth="1"/>
    <col min="7432" max="7432" width="9.5703125" style="4" customWidth="1"/>
    <col min="7433" max="7433" width="6.140625" style="4" customWidth="1"/>
    <col min="7434" max="7642" width="11.5703125" style="4"/>
    <col min="7643" max="7643" width="3.85546875" style="4" customWidth="1"/>
    <col min="7644" max="7644" width="24.85546875" style="4" customWidth="1"/>
    <col min="7645" max="7645" width="6" style="4" customWidth="1"/>
    <col min="7646" max="7646" width="8.5703125" style="4" customWidth="1"/>
    <col min="7647" max="7660" width="5.42578125" style="4" customWidth="1"/>
    <col min="7661" max="7664" width="6.28515625" style="4" customWidth="1"/>
    <col min="7665" max="7667" width="0" style="4" hidden="1" customWidth="1"/>
    <col min="7668" max="7668" width="23.5703125" style="4" customWidth="1"/>
    <col min="7669" max="7669" width="5.7109375" style="4" customWidth="1"/>
    <col min="7670" max="7670" width="41" style="4" customWidth="1"/>
    <col min="7671" max="7671" width="8.7109375" style="4" customWidth="1"/>
    <col min="7672" max="7672" width="9.140625" style="4" customWidth="1"/>
    <col min="7673" max="7673" width="9.7109375" style="4" customWidth="1"/>
    <col min="7674" max="7676" width="8.85546875" style="4" customWidth="1"/>
    <col min="7677" max="7677" width="8.5703125" style="4" customWidth="1"/>
    <col min="7678" max="7686" width="8.85546875" style="4" customWidth="1"/>
    <col min="7687" max="7687" width="10.85546875" style="4" customWidth="1"/>
    <col min="7688" max="7688" width="9.5703125" style="4" customWidth="1"/>
    <col min="7689" max="7689" width="6.140625" style="4" customWidth="1"/>
    <col min="7690" max="7898" width="11.5703125" style="4"/>
    <col min="7899" max="7899" width="3.85546875" style="4" customWidth="1"/>
    <col min="7900" max="7900" width="24.85546875" style="4" customWidth="1"/>
    <col min="7901" max="7901" width="6" style="4" customWidth="1"/>
    <col min="7902" max="7902" width="8.5703125" style="4" customWidth="1"/>
    <col min="7903" max="7916" width="5.42578125" style="4" customWidth="1"/>
    <col min="7917" max="7920" width="6.28515625" style="4" customWidth="1"/>
    <col min="7921" max="7923" width="0" style="4" hidden="1" customWidth="1"/>
    <col min="7924" max="7924" width="23.5703125" style="4" customWidth="1"/>
    <col min="7925" max="7925" width="5.7109375" style="4" customWidth="1"/>
    <col min="7926" max="7926" width="41" style="4" customWidth="1"/>
    <col min="7927" max="7927" width="8.7109375" style="4" customWidth="1"/>
    <col min="7928" max="7928" width="9.140625" style="4" customWidth="1"/>
    <col min="7929" max="7929" width="9.7109375" style="4" customWidth="1"/>
    <col min="7930" max="7932" width="8.85546875" style="4" customWidth="1"/>
    <col min="7933" max="7933" width="8.5703125" style="4" customWidth="1"/>
    <col min="7934" max="7942" width="8.85546875" style="4" customWidth="1"/>
    <col min="7943" max="7943" width="10.85546875" style="4" customWidth="1"/>
    <col min="7944" max="7944" width="9.5703125" style="4" customWidth="1"/>
    <col min="7945" max="7945" width="6.140625" style="4" customWidth="1"/>
    <col min="7946" max="8154" width="11.5703125" style="4"/>
    <col min="8155" max="8155" width="3.85546875" style="4" customWidth="1"/>
    <col min="8156" max="8156" width="24.85546875" style="4" customWidth="1"/>
    <col min="8157" max="8157" width="6" style="4" customWidth="1"/>
    <col min="8158" max="8158" width="8.5703125" style="4" customWidth="1"/>
    <col min="8159" max="8172" width="5.42578125" style="4" customWidth="1"/>
    <col min="8173" max="8176" width="6.28515625" style="4" customWidth="1"/>
    <col min="8177" max="8179" width="0" style="4" hidden="1" customWidth="1"/>
    <col min="8180" max="8180" width="23.5703125" style="4" customWidth="1"/>
    <col min="8181" max="8181" width="5.7109375" style="4" customWidth="1"/>
    <col min="8182" max="8182" width="41" style="4" customWidth="1"/>
    <col min="8183" max="8183" width="8.7109375" style="4" customWidth="1"/>
    <col min="8184" max="8184" width="9.140625" style="4" customWidth="1"/>
    <col min="8185" max="8185" width="9.7109375" style="4" customWidth="1"/>
    <col min="8186" max="8188" width="8.85546875" style="4" customWidth="1"/>
    <col min="8189" max="8189" width="8.5703125" style="4" customWidth="1"/>
    <col min="8190" max="8198" width="8.85546875" style="4" customWidth="1"/>
    <col min="8199" max="8199" width="10.85546875" style="4" customWidth="1"/>
    <col min="8200" max="8200" width="9.5703125" style="4" customWidth="1"/>
    <col min="8201" max="8201" width="6.140625" style="4" customWidth="1"/>
    <col min="8202" max="8410" width="11.5703125" style="4"/>
    <col min="8411" max="8411" width="3.85546875" style="4" customWidth="1"/>
    <col min="8412" max="8412" width="24.85546875" style="4" customWidth="1"/>
    <col min="8413" max="8413" width="6" style="4" customWidth="1"/>
    <col min="8414" max="8414" width="8.5703125" style="4" customWidth="1"/>
    <col min="8415" max="8428" width="5.42578125" style="4" customWidth="1"/>
    <col min="8429" max="8432" width="6.28515625" style="4" customWidth="1"/>
    <col min="8433" max="8435" width="0" style="4" hidden="1" customWidth="1"/>
    <col min="8436" max="8436" width="23.5703125" style="4" customWidth="1"/>
    <col min="8437" max="8437" width="5.7109375" style="4" customWidth="1"/>
    <col min="8438" max="8438" width="41" style="4" customWidth="1"/>
    <col min="8439" max="8439" width="8.7109375" style="4" customWidth="1"/>
    <col min="8440" max="8440" width="9.140625" style="4" customWidth="1"/>
    <col min="8441" max="8441" width="9.7109375" style="4" customWidth="1"/>
    <col min="8442" max="8444" width="8.85546875" style="4" customWidth="1"/>
    <col min="8445" max="8445" width="8.5703125" style="4" customWidth="1"/>
    <col min="8446" max="8454" width="8.85546875" style="4" customWidth="1"/>
    <col min="8455" max="8455" width="10.85546875" style="4" customWidth="1"/>
    <col min="8456" max="8456" width="9.5703125" style="4" customWidth="1"/>
    <col min="8457" max="8457" width="6.140625" style="4" customWidth="1"/>
    <col min="8458" max="8666" width="11.5703125" style="4"/>
    <col min="8667" max="8667" width="3.85546875" style="4" customWidth="1"/>
    <col min="8668" max="8668" width="24.85546875" style="4" customWidth="1"/>
    <col min="8669" max="8669" width="6" style="4" customWidth="1"/>
    <col min="8670" max="8670" width="8.5703125" style="4" customWidth="1"/>
    <col min="8671" max="8684" width="5.42578125" style="4" customWidth="1"/>
    <col min="8685" max="8688" width="6.28515625" style="4" customWidth="1"/>
    <col min="8689" max="8691" width="0" style="4" hidden="1" customWidth="1"/>
    <col min="8692" max="8692" width="23.5703125" style="4" customWidth="1"/>
    <col min="8693" max="8693" width="5.7109375" style="4" customWidth="1"/>
    <col min="8694" max="8694" width="41" style="4" customWidth="1"/>
    <col min="8695" max="8695" width="8.7109375" style="4" customWidth="1"/>
    <col min="8696" max="8696" width="9.140625" style="4" customWidth="1"/>
    <col min="8697" max="8697" width="9.7109375" style="4" customWidth="1"/>
    <col min="8698" max="8700" width="8.85546875" style="4" customWidth="1"/>
    <col min="8701" max="8701" width="8.5703125" style="4" customWidth="1"/>
    <col min="8702" max="8710" width="8.85546875" style="4" customWidth="1"/>
    <col min="8711" max="8711" width="10.85546875" style="4" customWidth="1"/>
    <col min="8712" max="8712" width="9.5703125" style="4" customWidth="1"/>
    <col min="8713" max="8713" width="6.140625" style="4" customWidth="1"/>
    <col min="8714" max="8922" width="11.5703125" style="4"/>
    <col min="8923" max="8923" width="3.85546875" style="4" customWidth="1"/>
    <col min="8924" max="8924" width="24.85546875" style="4" customWidth="1"/>
    <col min="8925" max="8925" width="6" style="4" customWidth="1"/>
    <col min="8926" max="8926" width="8.5703125" style="4" customWidth="1"/>
    <col min="8927" max="8940" width="5.42578125" style="4" customWidth="1"/>
    <col min="8941" max="8944" width="6.28515625" style="4" customWidth="1"/>
    <col min="8945" max="8947" width="0" style="4" hidden="1" customWidth="1"/>
    <col min="8948" max="8948" width="23.5703125" style="4" customWidth="1"/>
    <col min="8949" max="8949" width="5.7109375" style="4" customWidth="1"/>
    <col min="8950" max="8950" width="41" style="4" customWidth="1"/>
    <col min="8951" max="8951" width="8.7109375" style="4" customWidth="1"/>
    <col min="8952" max="8952" width="9.140625" style="4" customWidth="1"/>
    <col min="8953" max="8953" width="9.7109375" style="4" customWidth="1"/>
    <col min="8954" max="8956" width="8.85546875" style="4" customWidth="1"/>
    <col min="8957" max="8957" width="8.5703125" style="4" customWidth="1"/>
    <col min="8958" max="8966" width="8.85546875" style="4" customWidth="1"/>
    <col min="8967" max="8967" width="10.85546875" style="4" customWidth="1"/>
    <col min="8968" max="8968" width="9.5703125" style="4" customWidth="1"/>
    <col min="8969" max="8969" width="6.140625" style="4" customWidth="1"/>
    <col min="8970" max="9178" width="11.5703125" style="4"/>
    <col min="9179" max="9179" width="3.85546875" style="4" customWidth="1"/>
    <col min="9180" max="9180" width="24.85546875" style="4" customWidth="1"/>
    <col min="9181" max="9181" width="6" style="4" customWidth="1"/>
    <col min="9182" max="9182" width="8.5703125" style="4" customWidth="1"/>
    <col min="9183" max="9196" width="5.42578125" style="4" customWidth="1"/>
    <col min="9197" max="9200" width="6.28515625" style="4" customWidth="1"/>
    <col min="9201" max="9203" width="0" style="4" hidden="1" customWidth="1"/>
    <col min="9204" max="9204" width="23.5703125" style="4" customWidth="1"/>
    <col min="9205" max="9205" width="5.7109375" style="4" customWidth="1"/>
    <col min="9206" max="9206" width="41" style="4" customWidth="1"/>
    <col min="9207" max="9207" width="8.7109375" style="4" customWidth="1"/>
    <col min="9208" max="9208" width="9.140625" style="4" customWidth="1"/>
    <col min="9209" max="9209" width="9.7109375" style="4" customWidth="1"/>
    <col min="9210" max="9212" width="8.85546875" style="4" customWidth="1"/>
    <col min="9213" max="9213" width="8.5703125" style="4" customWidth="1"/>
    <col min="9214" max="9222" width="8.85546875" style="4" customWidth="1"/>
    <col min="9223" max="9223" width="10.85546875" style="4" customWidth="1"/>
    <col min="9224" max="9224" width="9.5703125" style="4" customWidth="1"/>
    <col min="9225" max="9225" width="6.140625" style="4" customWidth="1"/>
    <col min="9226" max="9434" width="11.5703125" style="4"/>
    <col min="9435" max="9435" width="3.85546875" style="4" customWidth="1"/>
    <col min="9436" max="9436" width="24.85546875" style="4" customWidth="1"/>
    <col min="9437" max="9437" width="6" style="4" customWidth="1"/>
    <col min="9438" max="9438" width="8.5703125" style="4" customWidth="1"/>
    <col min="9439" max="9452" width="5.42578125" style="4" customWidth="1"/>
    <col min="9453" max="9456" width="6.28515625" style="4" customWidth="1"/>
    <col min="9457" max="9459" width="0" style="4" hidden="1" customWidth="1"/>
    <col min="9460" max="9460" width="23.5703125" style="4" customWidth="1"/>
    <col min="9461" max="9461" width="5.7109375" style="4" customWidth="1"/>
    <col min="9462" max="9462" width="41" style="4" customWidth="1"/>
    <col min="9463" max="9463" width="8.7109375" style="4" customWidth="1"/>
    <col min="9464" max="9464" width="9.140625" style="4" customWidth="1"/>
    <col min="9465" max="9465" width="9.7109375" style="4" customWidth="1"/>
    <col min="9466" max="9468" width="8.85546875" style="4" customWidth="1"/>
    <col min="9469" max="9469" width="8.5703125" style="4" customWidth="1"/>
    <col min="9470" max="9478" width="8.85546875" style="4" customWidth="1"/>
    <col min="9479" max="9479" width="10.85546875" style="4" customWidth="1"/>
    <col min="9480" max="9480" width="9.5703125" style="4" customWidth="1"/>
    <col min="9481" max="9481" width="6.140625" style="4" customWidth="1"/>
    <col min="9482" max="9690" width="11.5703125" style="4"/>
    <col min="9691" max="9691" width="3.85546875" style="4" customWidth="1"/>
    <col min="9692" max="9692" width="24.85546875" style="4" customWidth="1"/>
    <col min="9693" max="9693" width="6" style="4" customWidth="1"/>
    <col min="9694" max="9694" width="8.5703125" style="4" customWidth="1"/>
    <col min="9695" max="9708" width="5.42578125" style="4" customWidth="1"/>
    <col min="9709" max="9712" width="6.28515625" style="4" customWidth="1"/>
    <col min="9713" max="9715" width="0" style="4" hidden="1" customWidth="1"/>
    <col min="9716" max="9716" width="23.5703125" style="4" customWidth="1"/>
    <col min="9717" max="9717" width="5.7109375" style="4" customWidth="1"/>
    <col min="9718" max="9718" width="41" style="4" customWidth="1"/>
    <col min="9719" max="9719" width="8.7109375" style="4" customWidth="1"/>
    <col min="9720" max="9720" width="9.140625" style="4" customWidth="1"/>
    <col min="9721" max="9721" width="9.7109375" style="4" customWidth="1"/>
    <col min="9722" max="9724" width="8.85546875" style="4" customWidth="1"/>
    <col min="9725" max="9725" width="8.5703125" style="4" customWidth="1"/>
    <col min="9726" max="9734" width="8.85546875" style="4" customWidth="1"/>
    <col min="9735" max="9735" width="10.85546875" style="4" customWidth="1"/>
    <col min="9736" max="9736" width="9.5703125" style="4" customWidth="1"/>
    <col min="9737" max="9737" width="6.140625" style="4" customWidth="1"/>
    <col min="9738" max="9946" width="11.5703125" style="4"/>
    <col min="9947" max="9947" width="3.85546875" style="4" customWidth="1"/>
    <col min="9948" max="9948" width="24.85546875" style="4" customWidth="1"/>
    <col min="9949" max="9949" width="6" style="4" customWidth="1"/>
    <col min="9950" max="9950" width="8.5703125" style="4" customWidth="1"/>
    <col min="9951" max="9964" width="5.42578125" style="4" customWidth="1"/>
    <col min="9965" max="9968" width="6.28515625" style="4" customWidth="1"/>
    <col min="9969" max="9971" width="0" style="4" hidden="1" customWidth="1"/>
    <col min="9972" max="9972" width="23.5703125" style="4" customWidth="1"/>
    <col min="9973" max="9973" width="5.7109375" style="4" customWidth="1"/>
    <col min="9974" max="9974" width="41" style="4" customWidth="1"/>
    <col min="9975" max="9975" width="8.7109375" style="4" customWidth="1"/>
    <col min="9976" max="9976" width="9.140625" style="4" customWidth="1"/>
    <col min="9977" max="9977" width="9.7109375" style="4" customWidth="1"/>
    <col min="9978" max="9980" width="8.85546875" style="4" customWidth="1"/>
    <col min="9981" max="9981" width="8.5703125" style="4" customWidth="1"/>
    <col min="9982" max="9990" width="8.85546875" style="4" customWidth="1"/>
    <col min="9991" max="9991" width="10.85546875" style="4" customWidth="1"/>
    <col min="9992" max="9992" width="9.5703125" style="4" customWidth="1"/>
    <col min="9993" max="9993" width="6.140625" style="4" customWidth="1"/>
    <col min="9994" max="10202" width="11.5703125" style="4"/>
    <col min="10203" max="10203" width="3.85546875" style="4" customWidth="1"/>
    <col min="10204" max="10204" width="24.85546875" style="4" customWidth="1"/>
    <col min="10205" max="10205" width="6" style="4" customWidth="1"/>
    <col min="10206" max="10206" width="8.5703125" style="4" customWidth="1"/>
    <col min="10207" max="10220" width="5.42578125" style="4" customWidth="1"/>
    <col min="10221" max="10224" width="6.28515625" style="4" customWidth="1"/>
    <col min="10225" max="10227" width="0" style="4" hidden="1" customWidth="1"/>
    <col min="10228" max="10228" width="23.5703125" style="4" customWidth="1"/>
    <col min="10229" max="10229" width="5.7109375" style="4" customWidth="1"/>
    <col min="10230" max="10230" width="41" style="4" customWidth="1"/>
    <col min="10231" max="10231" width="8.7109375" style="4" customWidth="1"/>
    <col min="10232" max="10232" width="9.140625" style="4" customWidth="1"/>
    <col min="10233" max="10233" width="9.7109375" style="4" customWidth="1"/>
    <col min="10234" max="10236" width="8.85546875" style="4" customWidth="1"/>
    <col min="10237" max="10237" width="8.5703125" style="4" customWidth="1"/>
    <col min="10238" max="10246" width="8.85546875" style="4" customWidth="1"/>
    <col min="10247" max="10247" width="10.85546875" style="4" customWidth="1"/>
    <col min="10248" max="10248" width="9.5703125" style="4" customWidth="1"/>
    <col min="10249" max="10249" width="6.140625" style="4" customWidth="1"/>
    <col min="10250" max="10458" width="11.5703125" style="4"/>
    <col min="10459" max="10459" width="3.85546875" style="4" customWidth="1"/>
    <col min="10460" max="10460" width="24.85546875" style="4" customWidth="1"/>
    <col min="10461" max="10461" width="6" style="4" customWidth="1"/>
    <col min="10462" max="10462" width="8.5703125" style="4" customWidth="1"/>
    <col min="10463" max="10476" width="5.42578125" style="4" customWidth="1"/>
    <col min="10477" max="10480" width="6.28515625" style="4" customWidth="1"/>
    <col min="10481" max="10483" width="0" style="4" hidden="1" customWidth="1"/>
    <col min="10484" max="10484" width="23.5703125" style="4" customWidth="1"/>
    <col min="10485" max="10485" width="5.7109375" style="4" customWidth="1"/>
    <col min="10486" max="10486" width="41" style="4" customWidth="1"/>
    <col min="10487" max="10487" width="8.7109375" style="4" customWidth="1"/>
    <col min="10488" max="10488" width="9.140625" style="4" customWidth="1"/>
    <col min="10489" max="10489" width="9.7109375" style="4" customWidth="1"/>
    <col min="10490" max="10492" width="8.85546875" style="4" customWidth="1"/>
    <col min="10493" max="10493" width="8.5703125" style="4" customWidth="1"/>
    <col min="10494" max="10502" width="8.85546875" style="4" customWidth="1"/>
    <col min="10503" max="10503" width="10.85546875" style="4" customWidth="1"/>
    <col min="10504" max="10504" width="9.5703125" style="4" customWidth="1"/>
    <col min="10505" max="10505" width="6.140625" style="4" customWidth="1"/>
    <col min="10506" max="10714" width="11.5703125" style="4"/>
    <col min="10715" max="10715" width="3.85546875" style="4" customWidth="1"/>
    <col min="10716" max="10716" width="24.85546875" style="4" customWidth="1"/>
    <col min="10717" max="10717" width="6" style="4" customWidth="1"/>
    <col min="10718" max="10718" width="8.5703125" style="4" customWidth="1"/>
    <col min="10719" max="10732" width="5.42578125" style="4" customWidth="1"/>
    <col min="10733" max="10736" width="6.28515625" style="4" customWidth="1"/>
    <col min="10737" max="10739" width="0" style="4" hidden="1" customWidth="1"/>
    <col min="10740" max="10740" width="23.5703125" style="4" customWidth="1"/>
    <col min="10741" max="10741" width="5.7109375" style="4" customWidth="1"/>
    <col min="10742" max="10742" width="41" style="4" customWidth="1"/>
    <col min="10743" max="10743" width="8.7109375" style="4" customWidth="1"/>
    <col min="10744" max="10744" width="9.140625" style="4" customWidth="1"/>
    <col min="10745" max="10745" width="9.7109375" style="4" customWidth="1"/>
    <col min="10746" max="10748" width="8.85546875" style="4" customWidth="1"/>
    <col min="10749" max="10749" width="8.5703125" style="4" customWidth="1"/>
    <col min="10750" max="10758" width="8.85546875" style="4" customWidth="1"/>
    <col min="10759" max="10759" width="10.85546875" style="4" customWidth="1"/>
    <col min="10760" max="10760" width="9.5703125" style="4" customWidth="1"/>
    <col min="10761" max="10761" width="6.140625" style="4" customWidth="1"/>
    <col min="10762" max="10970" width="11.5703125" style="4"/>
    <col min="10971" max="10971" width="3.85546875" style="4" customWidth="1"/>
    <col min="10972" max="10972" width="24.85546875" style="4" customWidth="1"/>
    <col min="10973" max="10973" width="6" style="4" customWidth="1"/>
    <col min="10974" max="10974" width="8.5703125" style="4" customWidth="1"/>
    <col min="10975" max="10988" width="5.42578125" style="4" customWidth="1"/>
    <col min="10989" max="10992" width="6.28515625" style="4" customWidth="1"/>
    <col min="10993" max="10995" width="0" style="4" hidden="1" customWidth="1"/>
    <col min="10996" max="10996" width="23.5703125" style="4" customWidth="1"/>
    <col min="10997" max="10997" width="5.7109375" style="4" customWidth="1"/>
    <col min="10998" max="10998" width="41" style="4" customWidth="1"/>
    <col min="10999" max="10999" width="8.7109375" style="4" customWidth="1"/>
    <col min="11000" max="11000" width="9.140625" style="4" customWidth="1"/>
    <col min="11001" max="11001" width="9.7109375" style="4" customWidth="1"/>
    <col min="11002" max="11004" width="8.85546875" style="4" customWidth="1"/>
    <col min="11005" max="11005" width="8.5703125" style="4" customWidth="1"/>
    <col min="11006" max="11014" width="8.85546875" style="4" customWidth="1"/>
    <col min="11015" max="11015" width="10.85546875" style="4" customWidth="1"/>
    <col min="11016" max="11016" width="9.5703125" style="4" customWidth="1"/>
    <col min="11017" max="11017" width="6.140625" style="4" customWidth="1"/>
    <col min="11018" max="11226" width="11.5703125" style="4"/>
    <col min="11227" max="11227" width="3.85546875" style="4" customWidth="1"/>
    <col min="11228" max="11228" width="24.85546875" style="4" customWidth="1"/>
    <col min="11229" max="11229" width="6" style="4" customWidth="1"/>
    <col min="11230" max="11230" width="8.5703125" style="4" customWidth="1"/>
    <col min="11231" max="11244" width="5.42578125" style="4" customWidth="1"/>
    <col min="11245" max="11248" width="6.28515625" style="4" customWidth="1"/>
    <col min="11249" max="11251" width="0" style="4" hidden="1" customWidth="1"/>
    <col min="11252" max="11252" width="23.5703125" style="4" customWidth="1"/>
    <col min="11253" max="11253" width="5.7109375" style="4" customWidth="1"/>
    <col min="11254" max="11254" width="41" style="4" customWidth="1"/>
    <col min="11255" max="11255" width="8.7109375" style="4" customWidth="1"/>
    <col min="11256" max="11256" width="9.140625" style="4" customWidth="1"/>
    <col min="11257" max="11257" width="9.7109375" style="4" customWidth="1"/>
    <col min="11258" max="11260" width="8.85546875" style="4" customWidth="1"/>
    <col min="11261" max="11261" width="8.5703125" style="4" customWidth="1"/>
    <col min="11262" max="11270" width="8.85546875" style="4" customWidth="1"/>
    <col min="11271" max="11271" width="10.85546875" style="4" customWidth="1"/>
    <col min="11272" max="11272" width="9.5703125" style="4" customWidth="1"/>
    <col min="11273" max="11273" width="6.140625" style="4" customWidth="1"/>
    <col min="11274" max="11482" width="11.5703125" style="4"/>
    <col min="11483" max="11483" width="3.85546875" style="4" customWidth="1"/>
    <col min="11484" max="11484" width="24.85546875" style="4" customWidth="1"/>
    <col min="11485" max="11485" width="6" style="4" customWidth="1"/>
    <col min="11486" max="11486" width="8.5703125" style="4" customWidth="1"/>
    <col min="11487" max="11500" width="5.42578125" style="4" customWidth="1"/>
    <col min="11501" max="11504" width="6.28515625" style="4" customWidth="1"/>
    <col min="11505" max="11507" width="0" style="4" hidden="1" customWidth="1"/>
    <col min="11508" max="11508" width="23.5703125" style="4" customWidth="1"/>
    <col min="11509" max="11509" width="5.7109375" style="4" customWidth="1"/>
    <col min="11510" max="11510" width="41" style="4" customWidth="1"/>
    <col min="11511" max="11511" width="8.7109375" style="4" customWidth="1"/>
    <col min="11512" max="11512" width="9.140625" style="4" customWidth="1"/>
    <col min="11513" max="11513" width="9.7109375" style="4" customWidth="1"/>
    <col min="11514" max="11516" width="8.85546875" style="4" customWidth="1"/>
    <col min="11517" max="11517" width="8.5703125" style="4" customWidth="1"/>
    <col min="11518" max="11526" width="8.85546875" style="4" customWidth="1"/>
    <col min="11527" max="11527" width="10.85546875" style="4" customWidth="1"/>
    <col min="11528" max="11528" width="9.5703125" style="4" customWidth="1"/>
    <col min="11529" max="11529" width="6.140625" style="4" customWidth="1"/>
    <col min="11530" max="11738" width="11.5703125" style="4"/>
    <col min="11739" max="11739" width="3.85546875" style="4" customWidth="1"/>
    <col min="11740" max="11740" width="24.85546875" style="4" customWidth="1"/>
    <col min="11741" max="11741" width="6" style="4" customWidth="1"/>
    <col min="11742" max="11742" width="8.5703125" style="4" customWidth="1"/>
    <col min="11743" max="11756" width="5.42578125" style="4" customWidth="1"/>
    <col min="11757" max="11760" width="6.28515625" style="4" customWidth="1"/>
    <col min="11761" max="11763" width="0" style="4" hidden="1" customWidth="1"/>
    <col min="11764" max="11764" width="23.5703125" style="4" customWidth="1"/>
    <col min="11765" max="11765" width="5.7109375" style="4" customWidth="1"/>
    <col min="11766" max="11766" width="41" style="4" customWidth="1"/>
    <col min="11767" max="11767" width="8.7109375" style="4" customWidth="1"/>
    <col min="11768" max="11768" width="9.140625" style="4" customWidth="1"/>
    <col min="11769" max="11769" width="9.7109375" style="4" customWidth="1"/>
    <col min="11770" max="11772" width="8.85546875" style="4" customWidth="1"/>
    <col min="11773" max="11773" width="8.5703125" style="4" customWidth="1"/>
    <col min="11774" max="11782" width="8.85546875" style="4" customWidth="1"/>
    <col min="11783" max="11783" width="10.85546875" style="4" customWidth="1"/>
    <col min="11784" max="11784" width="9.5703125" style="4" customWidth="1"/>
    <col min="11785" max="11785" width="6.140625" style="4" customWidth="1"/>
    <col min="11786" max="11994" width="11.5703125" style="4"/>
    <col min="11995" max="11995" width="3.85546875" style="4" customWidth="1"/>
    <col min="11996" max="11996" width="24.85546875" style="4" customWidth="1"/>
    <col min="11997" max="11997" width="6" style="4" customWidth="1"/>
    <col min="11998" max="11998" width="8.5703125" style="4" customWidth="1"/>
    <col min="11999" max="12012" width="5.42578125" style="4" customWidth="1"/>
    <col min="12013" max="12016" width="6.28515625" style="4" customWidth="1"/>
    <col min="12017" max="12019" width="0" style="4" hidden="1" customWidth="1"/>
    <col min="12020" max="12020" width="23.5703125" style="4" customWidth="1"/>
    <col min="12021" max="12021" width="5.7109375" style="4" customWidth="1"/>
    <col min="12022" max="12022" width="41" style="4" customWidth="1"/>
    <col min="12023" max="12023" width="8.7109375" style="4" customWidth="1"/>
    <col min="12024" max="12024" width="9.140625" style="4" customWidth="1"/>
    <col min="12025" max="12025" width="9.7109375" style="4" customWidth="1"/>
    <col min="12026" max="12028" width="8.85546875" style="4" customWidth="1"/>
    <col min="12029" max="12029" width="8.5703125" style="4" customWidth="1"/>
    <col min="12030" max="12038" width="8.85546875" style="4" customWidth="1"/>
    <col min="12039" max="12039" width="10.85546875" style="4" customWidth="1"/>
    <col min="12040" max="12040" width="9.5703125" style="4" customWidth="1"/>
    <col min="12041" max="12041" width="6.140625" style="4" customWidth="1"/>
    <col min="12042" max="12250" width="11.5703125" style="4"/>
    <col min="12251" max="12251" width="3.85546875" style="4" customWidth="1"/>
    <col min="12252" max="12252" width="24.85546875" style="4" customWidth="1"/>
    <col min="12253" max="12253" width="6" style="4" customWidth="1"/>
    <col min="12254" max="12254" width="8.5703125" style="4" customWidth="1"/>
    <col min="12255" max="12268" width="5.42578125" style="4" customWidth="1"/>
    <col min="12269" max="12272" width="6.28515625" style="4" customWidth="1"/>
    <col min="12273" max="12275" width="0" style="4" hidden="1" customWidth="1"/>
    <col min="12276" max="12276" width="23.5703125" style="4" customWidth="1"/>
    <col min="12277" max="12277" width="5.7109375" style="4" customWidth="1"/>
    <col min="12278" max="12278" width="41" style="4" customWidth="1"/>
    <col min="12279" max="12279" width="8.7109375" style="4" customWidth="1"/>
    <col min="12280" max="12280" width="9.140625" style="4" customWidth="1"/>
    <col min="12281" max="12281" width="9.7109375" style="4" customWidth="1"/>
    <col min="12282" max="12284" width="8.85546875" style="4" customWidth="1"/>
    <col min="12285" max="12285" width="8.5703125" style="4" customWidth="1"/>
    <col min="12286" max="12294" width="8.85546875" style="4" customWidth="1"/>
    <col min="12295" max="12295" width="10.85546875" style="4" customWidth="1"/>
    <col min="12296" max="12296" width="9.5703125" style="4" customWidth="1"/>
    <col min="12297" max="12297" width="6.140625" style="4" customWidth="1"/>
    <col min="12298" max="12506" width="11.5703125" style="4"/>
    <col min="12507" max="12507" width="3.85546875" style="4" customWidth="1"/>
    <col min="12508" max="12508" width="24.85546875" style="4" customWidth="1"/>
    <col min="12509" max="12509" width="6" style="4" customWidth="1"/>
    <col min="12510" max="12510" width="8.5703125" style="4" customWidth="1"/>
    <col min="12511" max="12524" width="5.42578125" style="4" customWidth="1"/>
    <col min="12525" max="12528" width="6.28515625" style="4" customWidth="1"/>
    <col min="12529" max="12531" width="0" style="4" hidden="1" customWidth="1"/>
    <col min="12532" max="12532" width="23.5703125" style="4" customWidth="1"/>
    <col min="12533" max="12533" width="5.7109375" style="4" customWidth="1"/>
    <col min="12534" max="12534" width="41" style="4" customWidth="1"/>
    <col min="12535" max="12535" width="8.7109375" style="4" customWidth="1"/>
    <col min="12536" max="12536" width="9.140625" style="4" customWidth="1"/>
    <col min="12537" max="12537" width="9.7109375" style="4" customWidth="1"/>
    <col min="12538" max="12540" width="8.85546875" style="4" customWidth="1"/>
    <col min="12541" max="12541" width="8.5703125" style="4" customWidth="1"/>
    <col min="12542" max="12550" width="8.85546875" style="4" customWidth="1"/>
    <col min="12551" max="12551" width="10.85546875" style="4" customWidth="1"/>
    <col min="12552" max="12552" width="9.5703125" style="4" customWidth="1"/>
    <col min="12553" max="12553" width="6.140625" style="4" customWidth="1"/>
    <col min="12554" max="12762" width="11.5703125" style="4"/>
    <col min="12763" max="12763" width="3.85546875" style="4" customWidth="1"/>
    <col min="12764" max="12764" width="24.85546875" style="4" customWidth="1"/>
    <col min="12765" max="12765" width="6" style="4" customWidth="1"/>
    <col min="12766" max="12766" width="8.5703125" style="4" customWidth="1"/>
    <col min="12767" max="12780" width="5.42578125" style="4" customWidth="1"/>
    <col min="12781" max="12784" width="6.28515625" style="4" customWidth="1"/>
    <col min="12785" max="12787" width="0" style="4" hidden="1" customWidth="1"/>
    <col min="12788" max="12788" width="23.5703125" style="4" customWidth="1"/>
    <col min="12789" max="12789" width="5.7109375" style="4" customWidth="1"/>
    <col min="12790" max="12790" width="41" style="4" customWidth="1"/>
    <col min="12791" max="12791" width="8.7109375" style="4" customWidth="1"/>
    <col min="12792" max="12792" width="9.140625" style="4" customWidth="1"/>
    <col min="12793" max="12793" width="9.7109375" style="4" customWidth="1"/>
    <col min="12794" max="12796" width="8.85546875" style="4" customWidth="1"/>
    <col min="12797" max="12797" width="8.5703125" style="4" customWidth="1"/>
    <col min="12798" max="12806" width="8.85546875" style="4" customWidth="1"/>
    <col min="12807" max="12807" width="10.85546875" style="4" customWidth="1"/>
    <col min="12808" max="12808" width="9.5703125" style="4" customWidth="1"/>
    <col min="12809" max="12809" width="6.140625" style="4" customWidth="1"/>
    <col min="12810" max="13018" width="11.5703125" style="4"/>
    <col min="13019" max="13019" width="3.85546875" style="4" customWidth="1"/>
    <col min="13020" max="13020" width="24.85546875" style="4" customWidth="1"/>
    <col min="13021" max="13021" width="6" style="4" customWidth="1"/>
    <col min="13022" max="13022" width="8.5703125" style="4" customWidth="1"/>
    <col min="13023" max="13036" width="5.42578125" style="4" customWidth="1"/>
    <col min="13037" max="13040" width="6.28515625" style="4" customWidth="1"/>
    <col min="13041" max="13043" width="0" style="4" hidden="1" customWidth="1"/>
    <col min="13044" max="13044" width="23.5703125" style="4" customWidth="1"/>
    <col min="13045" max="13045" width="5.7109375" style="4" customWidth="1"/>
    <col min="13046" max="13046" width="41" style="4" customWidth="1"/>
    <col min="13047" max="13047" width="8.7109375" style="4" customWidth="1"/>
    <col min="13048" max="13048" width="9.140625" style="4" customWidth="1"/>
    <col min="13049" max="13049" width="9.7109375" style="4" customWidth="1"/>
    <col min="13050" max="13052" width="8.85546875" style="4" customWidth="1"/>
    <col min="13053" max="13053" width="8.5703125" style="4" customWidth="1"/>
    <col min="13054" max="13062" width="8.85546875" style="4" customWidth="1"/>
    <col min="13063" max="13063" width="10.85546875" style="4" customWidth="1"/>
    <col min="13064" max="13064" width="9.5703125" style="4" customWidth="1"/>
    <col min="13065" max="13065" width="6.140625" style="4" customWidth="1"/>
    <col min="13066" max="13274" width="11.5703125" style="4"/>
    <col min="13275" max="13275" width="3.85546875" style="4" customWidth="1"/>
    <col min="13276" max="13276" width="24.85546875" style="4" customWidth="1"/>
    <col min="13277" max="13277" width="6" style="4" customWidth="1"/>
    <col min="13278" max="13278" width="8.5703125" style="4" customWidth="1"/>
    <col min="13279" max="13292" width="5.42578125" style="4" customWidth="1"/>
    <col min="13293" max="13296" width="6.28515625" style="4" customWidth="1"/>
    <col min="13297" max="13299" width="0" style="4" hidden="1" customWidth="1"/>
    <col min="13300" max="13300" width="23.5703125" style="4" customWidth="1"/>
    <col min="13301" max="13301" width="5.7109375" style="4" customWidth="1"/>
    <col min="13302" max="13302" width="41" style="4" customWidth="1"/>
    <col min="13303" max="13303" width="8.7109375" style="4" customWidth="1"/>
    <col min="13304" max="13304" width="9.140625" style="4" customWidth="1"/>
    <col min="13305" max="13305" width="9.7109375" style="4" customWidth="1"/>
    <col min="13306" max="13308" width="8.85546875" style="4" customWidth="1"/>
    <col min="13309" max="13309" width="8.5703125" style="4" customWidth="1"/>
    <col min="13310" max="13318" width="8.85546875" style="4" customWidth="1"/>
    <col min="13319" max="13319" width="10.85546875" style="4" customWidth="1"/>
    <col min="13320" max="13320" width="9.5703125" style="4" customWidth="1"/>
    <col min="13321" max="13321" width="6.140625" style="4" customWidth="1"/>
    <col min="13322" max="13530" width="11.5703125" style="4"/>
    <col min="13531" max="13531" width="3.85546875" style="4" customWidth="1"/>
    <col min="13532" max="13532" width="24.85546875" style="4" customWidth="1"/>
    <col min="13533" max="13533" width="6" style="4" customWidth="1"/>
    <col min="13534" max="13534" width="8.5703125" style="4" customWidth="1"/>
    <col min="13535" max="13548" width="5.42578125" style="4" customWidth="1"/>
    <col min="13549" max="13552" width="6.28515625" style="4" customWidth="1"/>
    <col min="13553" max="13555" width="0" style="4" hidden="1" customWidth="1"/>
    <col min="13556" max="13556" width="23.5703125" style="4" customWidth="1"/>
    <col min="13557" max="13557" width="5.7109375" style="4" customWidth="1"/>
    <col min="13558" max="13558" width="41" style="4" customWidth="1"/>
    <col min="13559" max="13559" width="8.7109375" style="4" customWidth="1"/>
    <col min="13560" max="13560" width="9.140625" style="4" customWidth="1"/>
    <col min="13561" max="13561" width="9.7109375" style="4" customWidth="1"/>
    <col min="13562" max="13564" width="8.85546875" style="4" customWidth="1"/>
    <col min="13565" max="13565" width="8.5703125" style="4" customWidth="1"/>
    <col min="13566" max="13574" width="8.85546875" style="4" customWidth="1"/>
    <col min="13575" max="13575" width="10.85546875" style="4" customWidth="1"/>
    <col min="13576" max="13576" width="9.5703125" style="4" customWidth="1"/>
    <col min="13577" max="13577" width="6.140625" style="4" customWidth="1"/>
    <col min="13578" max="13786" width="11.5703125" style="4"/>
    <col min="13787" max="13787" width="3.85546875" style="4" customWidth="1"/>
    <col min="13788" max="13788" width="24.85546875" style="4" customWidth="1"/>
    <col min="13789" max="13789" width="6" style="4" customWidth="1"/>
    <col min="13790" max="13790" width="8.5703125" style="4" customWidth="1"/>
    <col min="13791" max="13804" width="5.42578125" style="4" customWidth="1"/>
    <col min="13805" max="13808" width="6.28515625" style="4" customWidth="1"/>
    <col min="13809" max="13811" width="0" style="4" hidden="1" customWidth="1"/>
    <col min="13812" max="13812" width="23.5703125" style="4" customWidth="1"/>
    <col min="13813" max="13813" width="5.7109375" style="4" customWidth="1"/>
    <col min="13814" max="13814" width="41" style="4" customWidth="1"/>
    <col min="13815" max="13815" width="8.7109375" style="4" customWidth="1"/>
    <col min="13816" max="13816" width="9.140625" style="4" customWidth="1"/>
    <col min="13817" max="13817" width="9.7109375" style="4" customWidth="1"/>
    <col min="13818" max="13820" width="8.85546875" style="4" customWidth="1"/>
    <col min="13821" max="13821" width="8.5703125" style="4" customWidth="1"/>
    <col min="13822" max="13830" width="8.85546875" style="4" customWidth="1"/>
    <col min="13831" max="13831" width="10.85546875" style="4" customWidth="1"/>
    <col min="13832" max="13832" width="9.5703125" style="4" customWidth="1"/>
    <col min="13833" max="13833" width="6.140625" style="4" customWidth="1"/>
    <col min="13834" max="14042" width="11.5703125" style="4"/>
    <col min="14043" max="14043" width="3.85546875" style="4" customWidth="1"/>
    <col min="14044" max="14044" width="24.85546875" style="4" customWidth="1"/>
    <col min="14045" max="14045" width="6" style="4" customWidth="1"/>
    <col min="14046" max="14046" width="8.5703125" style="4" customWidth="1"/>
    <col min="14047" max="14060" width="5.42578125" style="4" customWidth="1"/>
    <col min="14061" max="14064" width="6.28515625" style="4" customWidth="1"/>
    <col min="14065" max="14067" width="0" style="4" hidden="1" customWidth="1"/>
    <col min="14068" max="14068" width="23.5703125" style="4" customWidth="1"/>
    <col min="14069" max="14069" width="5.7109375" style="4" customWidth="1"/>
    <col min="14070" max="14070" width="41" style="4" customWidth="1"/>
    <col min="14071" max="14071" width="8.7109375" style="4" customWidth="1"/>
    <col min="14072" max="14072" width="9.140625" style="4" customWidth="1"/>
    <col min="14073" max="14073" width="9.7109375" style="4" customWidth="1"/>
    <col min="14074" max="14076" width="8.85546875" style="4" customWidth="1"/>
    <col min="14077" max="14077" width="8.5703125" style="4" customWidth="1"/>
    <col min="14078" max="14086" width="8.85546875" style="4" customWidth="1"/>
    <col min="14087" max="14087" width="10.85546875" style="4" customWidth="1"/>
    <col min="14088" max="14088" width="9.5703125" style="4" customWidth="1"/>
    <col min="14089" max="14089" width="6.140625" style="4" customWidth="1"/>
    <col min="14090" max="14298" width="11.5703125" style="4"/>
    <col min="14299" max="14299" width="3.85546875" style="4" customWidth="1"/>
    <col min="14300" max="14300" width="24.85546875" style="4" customWidth="1"/>
    <col min="14301" max="14301" width="6" style="4" customWidth="1"/>
    <col min="14302" max="14302" width="8.5703125" style="4" customWidth="1"/>
    <col min="14303" max="14316" width="5.42578125" style="4" customWidth="1"/>
    <col min="14317" max="14320" width="6.28515625" style="4" customWidth="1"/>
    <col min="14321" max="14323" width="0" style="4" hidden="1" customWidth="1"/>
    <col min="14324" max="14324" width="23.5703125" style="4" customWidth="1"/>
    <col min="14325" max="14325" width="5.7109375" style="4" customWidth="1"/>
    <col min="14326" max="14326" width="41" style="4" customWidth="1"/>
    <col min="14327" max="14327" width="8.7109375" style="4" customWidth="1"/>
    <col min="14328" max="14328" width="9.140625" style="4" customWidth="1"/>
    <col min="14329" max="14329" width="9.7109375" style="4" customWidth="1"/>
    <col min="14330" max="14332" width="8.85546875" style="4" customWidth="1"/>
    <col min="14333" max="14333" width="8.5703125" style="4" customWidth="1"/>
    <col min="14334" max="14342" width="8.85546875" style="4" customWidth="1"/>
    <col min="14343" max="14343" width="10.85546875" style="4" customWidth="1"/>
    <col min="14344" max="14344" width="9.5703125" style="4" customWidth="1"/>
    <col min="14345" max="14345" width="6.140625" style="4" customWidth="1"/>
    <col min="14346" max="14554" width="11.5703125" style="4"/>
    <col min="14555" max="14555" width="3.85546875" style="4" customWidth="1"/>
    <col min="14556" max="14556" width="24.85546875" style="4" customWidth="1"/>
    <col min="14557" max="14557" width="6" style="4" customWidth="1"/>
    <col min="14558" max="14558" width="8.5703125" style="4" customWidth="1"/>
    <col min="14559" max="14572" width="5.42578125" style="4" customWidth="1"/>
    <col min="14573" max="14576" width="6.28515625" style="4" customWidth="1"/>
    <col min="14577" max="14579" width="0" style="4" hidden="1" customWidth="1"/>
    <col min="14580" max="14580" width="23.5703125" style="4" customWidth="1"/>
    <col min="14581" max="14581" width="5.7109375" style="4" customWidth="1"/>
    <col min="14582" max="14582" width="41" style="4" customWidth="1"/>
    <col min="14583" max="14583" width="8.7109375" style="4" customWidth="1"/>
    <col min="14584" max="14584" width="9.140625" style="4" customWidth="1"/>
    <col min="14585" max="14585" width="9.7109375" style="4" customWidth="1"/>
    <col min="14586" max="14588" width="8.85546875" style="4" customWidth="1"/>
    <col min="14589" max="14589" width="8.5703125" style="4" customWidth="1"/>
    <col min="14590" max="14598" width="8.85546875" style="4" customWidth="1"/>
    <col min="14599" max="14599" width="10.85546875" style="4" customWidth="1"/>
    <col min="14600" max="14600" width="9.5703125" style="4" customWidth="1"/>
    <col min="14601" max="14601" width="6.140625" style="4" customWidth="1"/>
    <col min="14602" max="14810" width="11.5703125" style="4"/>
    <col min="14811" max="14811" width="3.85546875" style="4" customWidth="1"/>
    <col min="14812" max="14812" width="24.85546875" style="4" customWidth="1"/>
    <col min="14813" max="14813" width="6" style="4" customWidth="1"/>
    <col min="14814" max="14814" width="8.5703125" style="4" customWidth="1"/>
    <col min="14815" max="14828" width="5.42578125" style="4" customWidth="1"/>
    <col min="14829" max="14832" width="6.28515625" style="4" customWidth="1"/>
    <col min="14833" max="14835" width="0" style="4" hidden="1" customWidth="1"/>
    <col min="14836" max="14836" width="23.5703125" style="4" customWidth="1"/>
    <col min="14837" max="14837" width="5.7109375" style="4" customWidth="1"/>
    <col min="14838" max="14838" width="41" style="4" customWidth="1"/>
    <col min="14839" max="14839" width="8.7109375" style="4" customWidth="1"/>
    <col min="14840" max="14840" width="9.140625" style="4" customWidth="1"/>
    <col min="14841" max="14841" width="9.7109375" style="4" customWidth="1"/>
    <col min="14842" max="14844" width="8.85546875" style="4" customWidth="1"/>
    <col min="14845" max="14845" width="8.5703125" style="4" customWidth="1"/>
    <col min="14846" max="14854" width="8.85546875" style="4" customWidth="1"/>
    <col min="14855" max="14855" width="10.85546875" style="4" customWidth="1"/>
    <col min="14856" max="14856" width="9.5703125" style="4" customWidth="1"/>
    <col min="14857" max="14857" width="6.140625" style="4" customWidth="1"/>
    <col min="14858" max="15066" width="11.5703125" style="4"/>
    <col min="15067" max="15067" width="3.85546875" style="4" customWidth="1"/>
    <col min="15068" max="15068" width="24.85546875" style="4" customWidth="1"/>
    <col min="15069" max="15069" width="6" style="4" customWidth="1"/>
    <col min="15070" max="15070" width="8.5703125" style="4" customWidth="1"/>
    <col min="15071" max="15084" width="5.42578125" style="4" customWidth="1"/>
    <col min="15085" max="15088" width="6.28515625" style="4" customWidth="1"/>
    <col min="15089" max="15091" width="0" style="4" hidden="1" customWidth="1"/>
    <col min="15092" max="15092" width="23.5703125" style="4" customWidth="1"/>
    <col min="15093" max="15093" width="5.7109375" style="4" customWidth="1"/>
    <col min="15094" max="15094" width="41" style="4" customWidth="1"/>
    <col min="15095" max="15095" width="8.7109375" style="4" customWidth="1"/>
    <col min="15096" max="15096" width="9.140625" style="4" customWidth="1"/>
    <col min="15097" max="15097" width="9.7109375" style="4" customWidth="1"/>
    <col min="15098" max="15100" width="8.85546875" style="4" customWidth="1"/>
    <col min="15101" max="15101" width="8.5703125" style="4" customWidth="1"/>
    <col min="15102" max="15110" width="8.85546875" style="4" customWidth="1"/>
    <col min="15111" max="15111" width="10.85546875" style="4" customWidth="1"/>
    <col min="15112" max="15112" width="9.5703125" style="4" customWidth="1"/>
    <col min="15113" max="15113" width="6.140625" style="4" customWidth="1"/>
    <col min="15114" max="15322" width="11.5703125" style="4"/>
    <col min="15323" max="15323" width="3.85546875" style="4" customWidth="1"/>
    <col min="15324" max="15324" width="24.85546875" style="4" customWidth="1"/>
    <col min="15325" max="15325" width="6" style="4" customWidth="1"/>
    <col min="15326" max="15326" width="8.5703125" style="4" customWidth="1"/>
    <col min="15327" max="15340" width="5.42578125" style="4" customWidth="1"/>
    <col min="15341" max="15344" width="6.28515625" style="4" customWidth="1"/>
    <col min="15345" max="15347" width="0" style="4" hidden="1" customWidth="1"/>
    <col min="15348" max="15348" width="23.5703125" style="4" customWidth="1"/>
    <col min="15349" max="15349" width="5.7109375" style="4" customWidth="1"/>
    <col min="15350" max="15350" width="41" style="4" customWidth="1"/>
    <col min="15351" max="15351" width="8.7109375" style="4" customWidth="1"/>
    <col min="15352" max="15352" width="9.140625" style="4" customWidth="1"/>
    <col min="15353" max="15353" width="9.7109375" style="4" customWidth="1"/>
    <col min="15354" max="15356" width="8.85546875" style="4" customWidth="1"/>
    <col min="15357" max="15357" width="8.5703125" style="4" customWidth="1"/>
    <col min="15358" max="15366" width="8.85546875" style="4" customWidth="1"/>
    <col min="15367" max="15367" width="10.85546875" style="4" customWidth="1"/>
    <col min="15368" max="15368" width="9.5703125" style="4" customWidth="1"/>
    <col min="15369" max="15369" width="6.140625" style="4" customWidth="1"/>
    <col min="15370" max="15578" width="11.5703125" style="4"/>
    <col min="15579" max="15579" width="3.85546875" style="4" customWidth="1"/>
    <col min="15580" max="15580" width="24.85546875" style="4" customWidth="1"/>
    <col min="15581" max="15581" width="6" style="4" customWidth="1"/>
    <col min="15582" max="15582" width="8.5703125" style="4" customWidth="1"/>
    <col min="15583" max="15596" width="5.42578125" style="4" customWidth="1"/>
    <col min="15597" max="15600" width="6.28515625" style="4" customWidth="1"/>
    <col min="15601" max="15603" width="0" style="4" hidden="1" customWidth="1"/>
    <col min="15604" max="15604" width="23.5703125" style="4" customWidth="1"/>
    <col min="15605" max="15605" width="5.7109375" style="4" customWidth="1"/>
    <col min="15606" max="15606" width="41" style="4" customWidth="1"/>
    <col min="15607" max="15607" width="8.7109375" style="4" customWidth="1"/>
    <col min="15608" max="15608" width="9.140625" style="4" customWidth="1"/>
    <col min="15609" max="15609" width="9.7109375" style="4" customWidth="1"/>
    <col min="15610" max="15612" width="8.85546875" style="4" customWidth="1"/>
    <col min="15613" max="15613" width="8.5703125" style="4" customWidth="1"/>
    <col min="15614" max="15622" width="8.85546875" style="4" customWidth="1"/>
    <col min="15623" max="15623" width="10.85546875" style="4" customWidth="1"/>
    <col min="15624" max="15624" width="9.5703125" style="4" customWidth="1"/>
    <col min="15625" max="15625" width="6.140625" style="4" customWidth="1"/>
    <col min="15626" max="15834" width="11.5703125" style="4"/>
    <col min="15835" max="15835" width="3.85546875" style="4" customWidth="1"/>
    <col min="15836" max="15836" width="24.85546875" style="4" customWidth="1"/>
    <col min="15837" max="15837" width="6" style="4" customWidth="1"/>
    <col min="15838" max="15838" width="8.5703125" style="4" customWidth="1"/>
    <col min="15839" max="15852" width="5.42578125" style="4" customWidth="1"/>
    <col min="15853" max="15856" width="6.28515625" style="4" customWidth="1"/>
    <col min="15857" max="15859" width="0" style="4" hidden="1" customWidth="1"/>
    <col min="15860" max="15860" width="23.5703125" style="4" customWidth="1"/>
    <col min="15861" max="15861" width="5.7109375" style="4" customWidth="1"/>
    <col min="15862" max="15862" width="41" style="4" customWidth="1"/>
    <col min="15863" max="15863" width="8.7109375" style="4" customWidth="1"/>
    <col min="15864" max="15864" width="9.140625" style="4" customWidth="1"/>
    <col min="15865" max="15865" width="9.7109375" style="4" customWidth="1"/>
    <col min="15866" max="15868" width="8.85546875" style="4" customWidth="1"/>
    <col min="15869" max="15869" width="8.5703125" style="4" customWidth="1"/>
    <col min="15870" max="15878" width="8.85546875" style="4" customWidth="1"/>
    <col min="15879" max="15879" width="10.85546875" style="4" customWidth="1"/>
    <col min="15880" max="15880" width="9.5703125" style="4" customWidth="1"/>
    <col min="15881" max="15881" width="6.140625" style="4" customWidth="1"/>
    <col min="15882" max="16090" width="11.5703125" style="4"/>
    <col min="16091" max="16091" width="3.85546875" style="4" customWidth="1"/>
    <col min="16092" max="16092" width="24.85546875" style="4" customWidth="1"/>
    <col min="16093" max="16093" width="6" style="4" customWidth="1"/>
    <col min="16094" max="16094" width="8.5703125" style="4" customWidth="1"/>
    <col min="16095" max="16108" width="5.42578125" style="4" customWidth="1"/>
    <col min="16109" max="16112" width="6.28515625" style="4" customWidth="1"/>
    <col min="16113" max="16115" width="0" style="4" hidden="1" customWidth="1"/>
    <col min="16116" max="16116" width="23.5703125" style="4" customWidth="1"/>
    <col min="16117" max="16117" width="5.7109375" style="4" customWidth="1"/>
    <col min="16118" max="16118" width="41" style="4" customWidth="1"/>
    <col min="16119" max="16119" width="8.7109375" style="4" customWidth="1"/>
    <col min="16120" max="16120" width="9.140625" style="4" customWidth="1"/>
    <col min="16121" max="16121" width="9.7109375" style="4" customWidth="1"/>
    <col min="16122" max="16124" width="8.85546875" style="4" customWidth="1"/>
    <col min="16125" max="16125" width="8.5703125" style="4" customWidth="1"/>
    <col min="16126" max="16134" width="8.85546875" style="4" customWidth="1"/>
    <col min="16135" max="16135" width="10.85546875" style="4" customWidth="1"/>
    <col min="16136" max="16136" width="9.5703125" style="4" customWidth="1"/>
    <col min="16137" max="16137" width="6.140625" style="4" customWidth="1"/>
    <col min="16138" max="16384" width="11.5703125" style="4"/>
  </cols>
  <sheetData>
    <row r="1" spans="1:218" x14ac:dyDescent="0.25">
      <c r="I1" s="214" t="s">
        <v>77</v>
      </c>
      <c r="J1" s="214"/>
      <c r="K1" s="214"/>
    </row>
    <row r="2" spans="1:218" ht="15.75" customHeight="1" x14ac:dyDescent="0.2">
      <c r="A2" s="203" t="s">
        <v>256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218" ht="15.75" customHeight="1" x14ac:dyDescent="0.2">
      <c r="A3" s="210" t="s">
        <v>309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</row>
    <row r="4" spans="1:218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218" ht="34.5" customHeight="1" x14ac:dyDescent="0.2">
      <c r="A5" s="204" t="s">
        <v>0</v>
      </c>
      <c r="B5" s="205" t="s">
        <v>11</v>
      </c>
      <c r="C5" s="61" t="s">
        <v>12</v>
      </c>
      <c r="D5" s="205" t="s">
        <v>13</v>
      </c>
      <c r="E5" s="228" t="s">
        <v>307</v>
      </c>
      <c r="F5" s="229"/>
      <c r="G5" s="229"/>
      <c r="H5" s="225"/>
      <c r="I5" s="217" t="s">
        <v>306</v>
      </c>
      <c r="J5" s="215" t="s">
        <v>81</v>
      </c>
      <c r="K5" s="215" t="s">
        <v>58</v>
      </c>
    </row>
    <row r="6" spans="1:218" ht="66.599999999999994" customHeight="1" x14ac:dyDescent="0.2">
      <c r="A6" s="204"/>
      <c r="B6" s="205"/>
      <c r="C6" s="61"/>
      <c r="D6" s="205"/>
      <c r="E6" s="230"/>
      <c r="F6" s="231"/>
      <c r="G6" s="231"/>
      <c r="H6" s="226"/>
      <c r="I6" s="218"/>
      <c r="J6" s="216"/>
      <c r="K6" s="216"/>
    </row>
    <row r="7" spans="1:218" ht="25.5" customHeight="1" x14ac:dyDescent="0.2">
      <c r="A7" s="60"/>
      <c r="B7" s="63">
        <v>1</v>
      </c>
      <c r="C7" s="63">
        <v>2</v>
      </c>
      <c r="D7" s="62">
        <v>2</v>
      </c>
      <c r="E7" s="62">
        <v>2</v>
      </c>
      <c r="F7" s="63">
        <v>4</v>
      </c>
      <c r="G7" s="62">
        <v>3</v>
      </c>
      <c r="H7" s="62">
        <v>4</v>
      </c>
      <c r="I7" s="63">
        <v>5</v>
      </c>
      <c r="J7" s="70" t="s">
        <v>226</v>
      </c>
      <c r="K7" s="70"/>
    </row>
    <row r="8" spans="1:218" ht="24.75" customHeight="1" x14ac:dyDescent="0.2">
      <c r="A8" s="11"/>
      <c r="B8" s="126" t="s">
        <v>10</v>
      </c>
      <c r="C8" s="12"/>
      <c r="D8" s="12"/>
      <c r="E8" s="12">
        <v>40</v>
      </c>
      <c r="F8" s="12" t="e">
        <f>F9+F12+F18+F27+F39+F45+#REF!+#REF!</f>
        <v>#REF!</v>
      </c>
      <c r="G8" s="12">
        <f>SUM(G9:G46)</f>
        <v>76</v>
      </c>
      <c r="H8" s="12">
        <f>SUM(H9:H46)</f>
        <v>76</v>
      </c>
      <c r="I8" s="12"/>
      <c r="J8" s="14">
        <f>E8-H8</f>
        <v>-36</v>
      </c>
      <c r="K8" s="14"/>
    </row>
    <row r="9" spans="1:218" s="33" customFormat="1" ht="19.5" customHeight="1" x14ac:dyDescent="0.2">
      <c r="A9" s="71">
        <v>1</v>
      </c>
      <c r="B9" s="72" t="s">
        <v>188</v>
      </c>
      <c r="C9" s="71"/>
      <c r="D9" s="29" t="s">
        <v>45</v>
      </c>
      <c r="E9" s="29">
        <v>1</v>
      </c>
      <c r="F9" s="29"/>
      <c r="G9" s="29">
        <v>2</v>
      </c>
      <c r="H9" s="156">
        <v>2</v>
      </c>
      <c r="I9" s="211" t="s">
        <v>305</v>
      </c>
      <c r="J9" s="9">
        <f t="shared" ref="J9:J46" si="0">E9-H9</f>
        <v>-1</v>
      </c>
      <c r="K9" s="9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</row>
    <row r="10" spans="1:218" s="73" customFormat="1" ht="19.5" customHeight="1" x14ac:dyDescent="0.2">
      <c r="A10" s="44">
        <v>2</v>
      </c>
      <c r="B10" s="43" t="s">
        <v>189</v>
      </c>
      <c r="C10" s="34">
        <v>53</v>
      </c>
      <c r="D10" s="34"/>
      <c r="E10" s="29">
        <v>1</v>
      </c>
      <c r="F10" s="34"/>
      <c r="G10" s="29">
        <v>2</v>
      </c>
      <c r="H10" s="156">
        <v>2</v>
      </c>
      <c r="I10" s="212"/>
      <c r="J10" s="9">
        <f t="shared" si="0"/>
        <v>-1</v>
      </c>
      <c r="K10" s="110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</row>
    <row r="11" spans="1:218" s="73" customFormat="1" ht="19.5" customHeight="1" x14ac:dyDescent="0.2">
      <c r="A11" s="71">
        <v>3</v>
      </c>
      <c r="B11" s="43" t="s">
        <v>190</v>
      </c>
      <c r="C11" s="34">
        <f>98+949+5+113</f>
        <v>1165</v>
      </c>
      <c r="D11" s="34"/>
      <c r="E11" s="29">
        <v>1</v>
      </c>
      <c r="F11" s="34"/>
      <c r="G11" s="29">
        <v>2</v>
      </c>
      <c r="H11" s="156">
        <v>2</v>
      </c>
      <c r="I11" s="212"/>
      <c r="J11" s="9">
        <f t="shared" si="0"/>
        <v>-1</v>
      </c>
      <c r="K11" s="110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</row>
    <row r="12" spans="1:218" s="33" customFormat="1" ht="19.5" customHeight="1" x14ac:dyDescent="0.2">
      <c r="A12" s="44">
        <v>4</v>
      </c>
      <c r="B12" s="43" t="s">
        <v>191</v>
      </c>
      <c r="C12" s="71"/>
      <c r="D12" s="71" t="s">
        <v>46</v>
      </c>
      <c r="E12" s="29">
        <v>1</v>
      </c>
      <c r="F12" s="71"/>
      <c r="G12" s="29">
        <v>2</v>
      </c>
      <c r="H12" s="156">
        <v>2</v>
      </c>
      <c r="I12" s="212"/>
      <c r="J12" s="9">
        <f t="shared" si="0"/>
        <v>-1</v>
      </c>
      <c r="K12" s="9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</row>
    <row r="13" spans="1:218" s="73" customFormat="1" ht="19.5" customHeight="1" x14ac:dyDescent="0.2">
      <c r="A13" s="71">
        <v>5</v>
      </c>
      <c r="B13" s="43" t="s">
        <v>192</v>
      </c>
      <c r="C13" s="34"/>
      <c r="D13" s="34"/>
      <c r="E13" s="29">
        <v>1</v>
      </c>
      <c r="F13" s="34"/>
      <c r="G13" s="29">
        <v>2</v>
      </c>
      <c r="H13" s="156">
        <v>2</v>
      </c>
      <c r="I13" s="212"/>
      <c r="J13" s="9">
        <f t="shared" si="0"/>
        <v>-1</v>
      </c>
      <c r="K13" s="110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</row>
    <row r="14" spans="1:218" s="73" customFormat="1" ht="19.5" customHeight="1" x14ac:dyDescent="0.2">
      <c r="A14" s="44">
        <v>6</v>
      </c>
      <c r="B14" s="43" t="s">
        <v>193</v>
      </c>
      <c r="C14" s="34"/>
      <c r="D14" s="34"/>
      <c r="E14" s="29">
        <v>1</v>
      </c>
      <c r="F14" s="34"/>
      <c r="G14" s="29">
        <v>2</v>
      </c>
      <c r="H14" s="156">
        <v>2</v>
      </c>
      <c r="I14" s="212"/>
      <c r="J14" s="9">
        <f t="shared" si="0"/>
        <v>-1</v>
      </c>
      <c r="K14" s="110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</row>
    <row r="15" spans="1:218" s="73" customFormat="1" ht="19.5" customHeight="1" x14ac:dyDescent="0.2">
      <c r="A15" s="71">
        <v>7</v>
      </c>
      <c r="B15" s="72" t="s">
        <v>194</v>
      </c>
      <c r="C15" s="34"/>
      <c r="D15" s="34"/>
      <c r="E15" s="29">
        <v>1</v>
      </c>
      <c r="F15" s="34"/>
      <c r="G15" s="29">
        <v>2</v>
      </c>
      <c r="H15" s="156">
        <v>2</v>
      </c>
      <c r="I15" s="212"/>
      <c r="J15" s="9">
        <f t="shared" si="0"/>
        <v>-1</v>
      </c>
      <c r="K15" s="110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</row>
    <row r="16" spans="1:218" s="73" customFormat="1" ht="19.5" customHeight="1" x14ac:dyDescent="0.2">
      <c r="A16" s="44">
        <v>8</v>
      </c>
      <c r="B16" s="43" t="s">
        <v>195</v>
      </c>
      <c r="C16" s="34"/>
      <c r="D16" s="34"/>
      <c r="E16" s="29">
        <v>1</v>
      </c>
      <c r="F16" s="34"/>
      <c r="G16" s="29">
        <v>2</v>
      </c>
      <c r="H16" s="156">
        <v>2</v>
      </c>
      <c r="I16" s="212"/>
      <c r="J16" s="9">
        <f t="shared" si="0"/>
        <v>-1</v>
      </c>
      <c r="K16" s="110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</row>
    <row r="17" spans="1:218" s="73" customFormat="1" ht="19.5" customHeight="1" x14ac:dyDescent="0.2">
      <c r="A17" s="71">
        <v>9</v>
      </c>
      <c r="B17" s="43" t="s">
        <v>196</v>
      </c>
      <c r="C17" s="34"/>
      <c r="D17" s="34"/>
      <c r="E17" s="29">
        <v>1</v>
      </c>
      <c r="F17" s="34"/>
      <c r="G17" s="29">
        <v>2</v>
      </c>
      <c r="H17" s="156">
        <v>2</v>
      </c>
      <c r="I17" s="212"/>
      <c r="J17" s="9">
        <f t="shared" si="0"/>
        <v>-1</v>
      </c>
      <c r="K17" s="110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</row>
    <row r="18" spans="1:218" s="73" customFormat="1" ht="19.5" customHeight="1" x14ac:dyDescent="0.2">
      <c r="A18" s="44">
        <v>10</v>
      </c>
      <c r="B18" s="43" t="s">
        <v>197</v>
      </c>
      <c r="C18" s="71"/>
      <c r="D18" s="29" t="s">
        <v>47</v>
      </c>
      <c r="E18" s="29">
        <v>1</v>
      </c>
      <c r="F18" s="29"/>
      <c r="G18" s="29">
        <v>2</v>
      </c>
      <c r="H18" s="156">
        <v>2</v>
      </c>
      <c r="I18" s="212"/>
      <c r="J18" s="9">
        <f t="shared" si="0"/>
        <v>-1</v>
      </c>
      <c r="K18" s="9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</row>
    <row r="19" spans="1:218" s="73" customFormat="1" ht="19.5" customHeight="1" x14ac:dyDescent="0.2">
      <c r="A19" s="71">
        <v>11</v>
      </c>
      <c r="B19" s="43" t="s">
        <v>198</v>
      </c>
      <c r="C19" s="34"/>
      <c r="D19" s="34"/>
      <c r="E19" s="29">
        <v>1</v>
      </c>
      <c r="F19" s="34"/>
      <c r="G19" s="29">
        <v>2</v>
      </c>
      <c r="H19" s="156">
        <v>2</v>
      </c>
      <c r="I19" s="212"/>
      <c r="J19" s="9">
        <f t="shared" si="0"/>
        <v>-1</v>
      </c>
      <c r="K19" s="110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</row>
    <row r="20" spans="1:218" s="73" customFormat="1" ht="19.5" customHeight="1" x14ac:dyDescent="0.2">
      <c r="A20" s="44">
        <v>12</v>
      </c>
      <c r="B20" s="45" t="s">
        <v>199</v>
      </c>
      <c r="C20" s="34"/>
      <c r="D20" s="34"/>
      <c r="E20" s="29">
        <v>1</v>
      </c>
      <c r="F20" s="34"/>
      <c r="G20" s="29">
        <v>2</v>
      </c>
      <c r="H20" s="156">
        <v>2</v>
      </c>
      <c r="I20" s="212"/>
      <c r="J20" s="9">
        <f t="shared" si="0"/>
        <v>-1</v>
      </c>
      <c r="K20" s="110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</row>
    <row r="21" spans="1:218" s="73" customFormat="1" ht="19.5" customHeight="1" x14ac:dyDescent="0.2">
      <c r="A21" s="71">
        <v>13</v>
      </c>
      <c r="B21" s="72" t="s">
        <v>200</v>
      </c>
      <c r="C21" s="34"/>
      <c r="D21" s="34"/>
      <c r="E21" s="29">
        <v>1</v>
      </c>
      <c r="F21" s="34"/>
      <c r="G21" s="29">
        <v>2</v>
      </c>
      <c r="H21" s="156">
        <v>2</v>
      </c>
      <c r="I21" s="212"/>
      <c r="J21" s="9">
        <f t="shared" si="0"/>
        <v>-1</v>
      </c>
      <c r="K21" s="110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</row>
    <row r="22" spans="1:218" s="73" customFormat="1" ht="19.5" customHeight="1" x14ac:dyDescent="0.2">
      <c r="A22" s="44">
        <v>14</v>
      </c>
      <c r="B22" s="43" t="s">
        <v>201</v>
      </c>
      <c r="C22" s="34"/>
      <c r="D22" s="34"/>
      <c r="E22" s="29">
        <v>1</v>
      </c>
      <c r="F22" s="34"/>
      <c r="G22" s="29">
        <v>2</v>
      </c>
      <c r="H22" s="156">
        <v>2</v>
      </c>
      <c r="I22" s="212"/>
      <c r="J22" s="9">
        <f t="shared" si="0"/>
        <v>-1</v>
      </c>
      <c r="K22" s="110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</row>
    <row r="23" spans="1:218" s="73" customFormat="1" ht="19.5" customHeight="1" x14ac:dyDescent="0.2">
      <c r="A23" s="71">
        <v>15</v>
      </c>
      <c r="B23" s="43" t="s">
        <v>202</v>
      </c>
      <c r="C23" s="34"/>
      <c r="D23" s="34"/>
      <c r="E23" s="29">
        <v>1</v>
      </c>
      <c r="F23" s="34"/>
      <c r="G23" s="29">
        <v>2</v>
      </c>
      <c r="H23" s="156">
        <v>2</v>
      </c>
      <c r="I23" s="212"/>
      <c r="J23" s="9">
        <f t="shared" si="0"/>
        <v>-1</v>
      </c>
      <c r="K23" s="110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</row>
    <row r="24" spans="1:218" s="73" customFormat="1" ht="19.5" customHeight="1" x14ac:dyDescent="0.2">
      <c r="A24" s="44">
        <v>16</v>
      </c>
      <c r="B24" s="45" t="s">
        <v>203</v>
      </c>
      <c r="C24" s="34"/>
      <c r="D24" s="34"/>
      <c r="E24" s="29">
        <v>1</v>
      </c>
      <c r="F24" s="34"/>
      <c r="G24" s="29">
        <v>2</v>
      </c>
      <c r="H24" s="156">
        <v>2</v>
      </c>
      <c r="I24" s="212"/>
      <c r="J24" s="9">
        <f t="shared" si="0"/>
        <v>-1</v>
      </c>
      <c r="K24" s="110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</row>
    <row r="25" spans="1:218" s="73" customFormat="1" ht="19.5" customHeight="1" x14ac:dyDescent="0.2">
      <c r="A25" s="71">
        <v>17</v>
      </c>
      <c r="B25" s="43" t="s">
        <v>204</v>
      </c>
      <c r="C25" s="34"/>
      <c r="D25" s="34"/>
      <c r="E25" s="29">
        <v>1</v>
      </c>
      <c r="F25" s="34"/>
      <c r="G25" s="29">
        <v>2</v>
      </c>
      <c r="H25" s="156">
        <v>2</v>
      </c>
      <c r="I25" s="212"/>
      <c r="J25" s="9">
        <f t="shared" si="0"/>
        <v>-1</v>
      </c>
      <c r="K25" s="110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</row>
    <row r="26" spans="1:218" s="73" customFormat="1" ht="19.5" customHeight="1" x14ac:dyDescent="0.2">
      <c r="A26" s="44">
        <v>18</v>
      </c>
      <c r="B26" s="72" t="s">
        <v>205</v>
      </c>
      <c r="C26" s="34"/>
      <c r="D26" s="34"/>
      <c r="E26" s="29">
        <v>1</v>
      </c>
      <c r="F26" s="34"/>
      <c r="G26" s="29">
        <v>2</v>
      </c>
      <c r="H26" s="156">
        <v>2</v>
      </c>
      <c r="I26" s="212"/>
      <c r="J26" s="9">
        <f t="shared" si="0"/>
        <v>-1</v>
      </c>
      <c r="K26" s="110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</row>
    <row r="27" spans="1:218" s="73" customFormat="1" ht="19.5" customHeight="1" x14ac:dyDescent="0.2">
      <c r="A27" s="71">
        <v>19</v>
      </c>
      <c r="B27" s="43" t="s">
        <v>206</v>
      </c>
      <c r="C27" s="71"/>
      <c r="D27" s="29" t="s">
        <v>49</v>
      </c>
      <c r="E27" s="29">
        <v>1</v>
      </c>
      <c r="F27" s="29"/>
      <c r="G27" s="29">
        <v>2</v>
      </c>
      <c r="H27" s="156">
        <v>2</v>
      </c>
      <c r="I27" s="212"/>
      <c r="J27" s="9">
        <f t="shared" si="0"/>
        <v>-1</v>
      </c>
      <c r="K27" s="9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</row>
    <row r="28" spans="1:218" s="73" customFormat="1" ht="19.5" customHeight="1" x14ac:dyDescent="0.2">
      <c r="A28" s="44">
        <v>20</v>
      </c>
      <c r="B28" s="43" t="s">
        <v>207</v>
      </c>
      <c r="C28" s="34"/>
      <c r="D28" s="34"/>
      <c r="E28" s="29">
        <v>1</v>
      </c>
      <c r="F28" s="34"/>
      <c r="G28" s="29">
        <v>2</v>
      </c>
      <c r="H28" s="156">
        <v>2</v>
      </c>
      <c r="I28" s="212"/>
      <c r="J28" s="9">
        <f t="shared" si="0"/>
        <v>-1</v>
      </c>
      <c r="K28" s="110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</row>
    <row r="29" spans="1:218" s="73" customFormat="1" ht="19.5" customHeight="1" x14ac:dyDescent="0.2">
      <c r="A29" s="71">
        <v>21</v>
      </c>
      <c r="B29" s="43" t="s">
        <v>208</v>
      </c>
      <c r="C29" s="34"/>
      <c r="D29" s="34"/>
      <c r="E29" s="29">
        <v>1</v>
      </c>
      <c r="F29" s="34"/>
      <c r="G29" s="29">
        <v>2</v>
      </c>
      <c r="H29" s="156">
        <v>2</v>
      </c>
      <c r="I29" s="212"/>
      <c r="J29" s="9">
        <f t="shared" si="0"/>
        <v>-1</v>
      </c>
      <c r="K29" s="110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</row>
    <row r="30" spans="1:218" s="73" customFormat="1" ht="19.5" customHeight="1" x14ac:dyDescent="0.2">
      <c r="A30" s="44">
        <v>22</v>
      </c>
      <c r="B30" s="43" t="s">
        <v>209</v>
      </c>
      <c r="C30" s="34"/>
      <c r="D30" s="34"/>
      <c r="E30" s="29">
        <v>1</v>
      </c>
      <c r="F30" s="34"/>
      <c r="G30" s="29">
        <v>2</v>
      </c>
      <c r="H30" s="156">
        <v>2</v>
      </c>
      <c r="I30" s="212"/>
      <c r="J30" s="9">
        <f t="shared" si="0"/>
        <v>-1</v>
      </c>
      <c r="K30" s="110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</row>
    <row r="31" spans="1:218" s="73" customFormat="1" ht="19.5" customHeight="1" x14ac:dyDescent="0.2">
      <c r="A31" s="71">
        <v>23</v>
      </c>
      <c r="B31" s="72" t="s">
        <v>210</v>
      </c>
      <c r="C31" s="34"/>
      <c r="D31" s="34"/>
      <c r="E31" s="29">
        <v>1</v>
      </c>
      <c r="F31" s="34"/>
      <c r="G31" s="29">
        <v>2</v>
      </c>
      <c r="H31" s="156">
        <v>2</v>
      </c>
      <c r="I31" s="212"/>
      <c r="J31" s="9">
        <f t="shared" si="0"/>
        <v>-1</v>
      </c>
      <c r="K31" s="110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</row>
    <row r="32" spans="1:218" s="73" customFormat="1" ht="19.5" customHeight="1" x14ac:dyDescent="0.2">
      <c r="A32" s="44">
        <v>24</v>
      </c>
      <c r="B32" s="43" t="s">
        <v>211</v>
      </c>
      <c r="C32" s="34"/>
      <c r="D32" s="34"/>
      <c r="E32" s="29">
        <v>1</v>
      </c>
      <c r="F32" s="34"/>
      <c r="G32" s="29">
        <v>2</v>
      </c>
      <c r="H32" s="156">
        <v>2</v>
      </c>
      <c r="I32" s="212"/>
      <c r="J32" s="9">
        <f t="shared" si="0"/>
        <v>-1</v>
      </c>
      <c r="K32" s="110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</row>
    <row r="33" spans="1:218" s="73" customFormat="1" ht="19.5" customHeight="1" x14ac:dyDescent="0.2">
      <c r="A33" s="71">
        <v>25</v>
      </c>
      <c r="B33" s="43" t="s">
        <v>212</v>
      </c>
      <c r="C33" s="34"/>
      <c r="D33" s="34"/>
      <c r="E33" s="29">
        <v>1</v>
      </c>
      <c r="F33" s="34"/>
      <c r="G33" s="29">
        <v>2</v>
      </c>
      <c r="H33" s="156">
        <v>2</v>
      </c>
      <c r="I33" s="212"/>
      <c r="J33" s="9">
        <f t="shared" si="0"/>
        <v>-1</v>
      </c>
      <c r="K33" s="110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</row>
    <row r="34" spans="1:218" s="73" customFormat="1" ht="19.5" customHeight="1" x14ac:dyDescent="0.2">
      <c r="A34" s="44">
        <v>26</v>
      </c>
      <c r="B34" s="43" t="s">
        <v>213</v>
      </c>
      <c r="C34" s="34"/>
      <c r="D34" s="34"/>
      <c r="E34" s="29">
        <v>1</v>
      </c>
      <c r="F34" s="34"/>
      <c r="G34" s="29">
        <v>2</v>
      </c>
      <c r="H34" s="156">
        <v>2</v>
      </c>
      <c r="I34" s="212"/>
      <c r="J34" s="9">
        <f t="shared" si="0"/>
        <v>-1</v>
      </c>
      <c r="K34" s="110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</row>
    <row r="35" spans="1:218" s="73" customFormat="1" ht="19.5" customHeight="1" x14ac:dyDescent="0.2">
      <c r="A35" s="71">
        <v>27</v>
      </c>
      <c r="B35" s="43" t="s">
        <v>214</v>
      </c>
      <c r="C35" s="34"/>
      <c r="D35" s="34"/>
      <c r="E35" s="29">
        <v>1</v>
      </c>
      <c r="F35" s="34"/>
      <c r="G35" s="29">
        <v>2</v>
      </c>
      <c r="H35" s="156">
        <v>2</v>
      </c>
      <c r="I35" s="212"/>
      <c r="J35" s="9">
        <f t="shared" si="0"/>
        <v>-1</v>
      </c>
      <c r="K35" s="110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</row>
    <row r="36" spans="1:218" s="73" customFormat="1" ht="19.5" customHeight="1" x14ac:dyDescent="0.2">
      <c r="A36" s="44">
        <v>28</v>
      </c>
      <c r="B36" s="43" t="s">
        <v>215</v>
      </c>
      <c r="C36" s="34"/>
      <c r="D36" s="34"/>
      <c r="E36" s="29">
        <v>1</v>
      </c>
      <c r="F36" s="34"/>
      <c r="G36" s="29">
        <v>2</v>
      </c>
      <c r="H36" s="156">
        <v>2</v>
      </c>
      <c r="I36" s="212"/>
      <c r="J36" s="9">
        <f t="shared" si="0"/>
        <v>-1</v>
      </c>
      <c r="K36" s="110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</row>
    <row r="37" spans="1:218" s="73" customFormat="1" ht="19.5" customHeight="1" x14ac:dyDescent="0.2">
      <c r="A37" s="71">
        <v>29</v>
      </c>
      <c r="B37" s="72" t="s">
        <v>216</v>
      </c>
      <c r="C37" s="34"/>
      <c r="D37" s="34"/>
      <c r="E37" s="29">
        <v>1</v>
      </c>
      <c r="F37" s="34"/>
      <c r="G37" s="29">
        <v>2</v>
      </c>
      <c r="H37" s="156">
        <v>2</v>
      </c>
      <c r="I37" s="212"/>
      <c r="J37" s="9">
        <f t="shared" si="0"/>
        <v>-1</v>
      </c>
      <c r="K37" s="110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</row>
    <row r="38" spans="1:218" s="73" customFormat="1" ht="19.5" customHeight="1" x14ac:dyDescent="0.2">
      <c r="A38" s="44">
        <v>30</v>
      </c>
      <c r="B38" s="43" t="s">
        <v>217</v>
      </c>
      <c r="C38" s="34"/>
      <c r="D38" s="34"/>
      <c r="E38" s="29">
        <v>1</v>
      </c>
      <c r="F38" s="34"/>
      <c r="G38" s="29">
        <v>2</v>
      </c>
      <c r="H38" s="156">
        <v>2</v>
      </c>
      <c r="I38" s="212"/>
      <c r="J38" s="9">
        <f t="shared" si="0"/>
        <v>-1</v>
      </c>
      <c r="K38" s="110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</row>
    <row r="39" spans="1:218" s="73" customFormat="1" ht="19.5" customHeight="1" x14ac:dyDescent="0.2">
      <c r="A39" s="71">
        <v>31</v>
      </c>
      <c r="B39" s="43" t="s">
        <v>218</v>
      </c>
      <c r="C39" s="71"/>
      <c r="D39" s="29" t="s">
        <v>50</v>
      </c>
      <c r="E39" s="29">
        <v>1</v>
      </c>
      <c r="F39" s="29"/>
      <c r="G39" s="29">
        <v>2</v>
      </c>
      <c r="H39" s="156">
        <v>2</v>
      </c>
      <c r="I39" s="212"/>
      <c r="J39" s="9">
        <f t="shared" si="0"/>
        <v>-1</v>
      </c>
      <c r="K39" s="9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</row>
    <row r="40" spans="1:218" s="73" customFormat="1" ht="19.5" customHeight="1" x14ac:dyDescent="0.2">
      <c r="A40" s="44">
        <v>32</v>
      </c>
      <c r="B40" s="45" t="s">
        <v>219</v>
      </c>
      <c r="C40" s="34"/>
      <c r="D40" s="34"/>
      <c r="E40" s="29">
        <v>1</v>
      </c>
      <c r="F40" s="34"/>
      <c r="G40" s="29">
        <v>2</v>
      </c>
      <c r="H40" s="156">
        <v>2</v>
      </c>
      <c r="I40" s="212"/>
      <c r="J40" s="9">
        <f t="shared" si="0"/>
        <v>-1</v>
      </c>
      <c r="K40" s="110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</row>
    <row r="41" spans="1:218" s="73" customFormat="1" ht="19.5" customHeight="1" x14ac:dyDescent="0.2">
      <c r="A41" s="71">
        <v>33</v>
      </c>
      <c r="B41" s="45" t="s">
        <v>220</v>
      </c>
      <c r="C41" s="34"/>
      <c r="D41" s="34"/>
      <c r="E41" s="29">
        <v>1</v>
      </c>
      <c r="F41" s="34"/>
      <c r="G41" s="29">
        <v>2</v>
      </c>
      <c r="H41" s="156">
        <v>2</v>
      </c>
      <c r="I41" s="212"/>
      <c r="J41" s="9">
        <f t="shared" si="0"/>
        <v>-1</v>
      </c>
      <c r="K41" s="110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</row>
    <row r="42" spans="1:218" s="73" customFormat="1" ht="19.5" customHeight="1" x14ac:dyDescent="0.2">
      <c r="A42" s="44">
        <v>34</v>
      </c>
      <c r="B42" s="72" t="s">
        <v>221</v>
      </c>
      <c r="C42" s="34"/>
      <c r="D42" s="34"/>
      <c r="E42" s="29">
        <v>1</v>
      </c>
      <c r="F42" s="34"/>
      <c r="G42" s="29">
        <v>2</v>
      </c>
      <c r="H42" s="156">
        <v>2</v>
      </c>
      <c r="I42" s="212"/>
      <c r="J42" s="9">
        <f t="shared" si="0"/>
        <v>-1</v>
      </c>
      <c r="K42" s="110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</row>
    <row r="43" spans="1:218" s="73" customFormat="1" ht="19.5" customHeight="1" x14ac:dyDescent="0.2">
      <c r="A43" s="71">
        <v>35</v>
      </c>
      <c r="B43" s="43" t="s">
        <v>222</v>
      </c>
      <c r="C43" s="34"/>
      <c r="D43" s="34"/>
      <c r="E43" s="29">
        <v>2</v>
      </c>
      <c r="F43" s="34"/>
      <c r="G43" s="29">
        <v>2</v>
      </c>
      <c r="H43" s="156">
        <v>2</v>
      </c>
      <c r="I43" s="212"/>
      <c r="J43" s="9">
        <f t="shared" si="0"/>
        <v>0</v>
      </c>
      <c r="K43" s="110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</row>
    <row r="44" spans="1:218" s="73" customFormat="1" ht="19.5" customHeight="1" x14ac:dyDescent="0.2">
      <c r="A44" s="44">
        <v>36</v>
      </c>
      <c r="B44" s="43" t="s">
        <v>223</v>
      </c>
      <c r="C44" s="34"/>
      <c r="D44" s="34"/>
      <c r="E44" s="29">
        <v>2</v>
      </c>
      <c r="F44" s="34"/>
      <c r="G44" s="29">
        <v>2</v>
      </c>
      <c r="H44" s="156">
        <v>2</v>
      </c>
      <c r="I44" s="212"/>
      <c r="J44" s="9">
        <f t="shared" si="0"/>
        <v>0</v>
      </c>
      <c r="K44" s="110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</row>
    <row r="45" spans="1:218" s="33" customFormat="1" ht="19.5" customHeight="1" x14ac:dyDescent="0.2">
      <c r="A45" s="71">
        <v>37</v>
      </c>
      <c r="B45" s="43" t="s">
        <v>224</v>
      </c>
      <c r="C45" s="71"/>
      <c r="D45" s="29" t="s">
        <v>51</v>
      </c>
      <c r="E45" s="29">
        <v>1</v>
      </c>
      <c r="F45" s="29"/>
      <c r="G45" s="29">
        <v>2</v>
      </c>
      <c r="H45" s="156">
        <v>2</v>
      </c>
      <c r="I45" s="212"/>
      <c r="J45" s="9">
        <f t="shared" si="0"/>
        <v>-1</v>
      </c>
      <c r="K45" s="9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</row>
    <row r="46" spans="1:218" s="73" customFormat="1" ht="19.5" customHeight="1" x14ac:dyDescent="0.2">
      <c r="A46" s="49">
        <v>38</v>
      </c>
      <c r="B46" s="50" t="s">
        <v>225</v>
      </c>
      <c r="C46" s="127"/>
      <c r="D46" s="127"/>
      <c r="E46" s="29">
        <v>1</v>
      </c>
      <c r="F46" s="127"/>
      <c r="G46" s="52">
        <v>2</v>
      </c>
      <c r="H46" s="232">
        <v>2</v>
      </c>
      <c r="I46" s="213"/>
      <c r="J46" s="10">
        <f t="shared" si="0"/>
        <v>-1</v>
      </c>
      <c r="K46" s="128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  <c r="GJ46" s="47"/>
      <c r="GK46" s="47"/>
      <c r="GL46" s="47"/>
      <c r="GM46" s="47"/>
      <c r="GN46" s="47"/>
      <c r="GO46" s="47"/>
      <c r="GP46" s="47"/>
      <c r="GQ46" s="47"/>
      <c r="GR46" s="47"/>
      <c r="GS46" s="47"/>
      <c r="GT46" s="47"/>
      <c r="GU46" s="47"/>
      <c r="GV46" s="47"/>
      <c r="GW46" s="47"/>
      <c r="GX46" s="47"/>
      <c r="GY46" s="47"/>
      <c r="GZ46" s="47"/>
      <c r="HA46" s="47"/>
      <c r="HB46" s="47"/>
      <c r="HC46" s="47"/>
      <c r="HD46" s="47"/>
      <c r="HE46" s="47"/>
      <c r="HF46" s="47"/>
      <c r="HG46" s="47"/>
      <c r="HH46" s="47"/>
      <c r="HI46" s="47"/>
      <c r="HJ46" s="47"/>
    </row>
    <row r="47" spans="1:218" s="33" customFormat="1" ht="27" customHeight="1" x14ac:dyDescent="0.25">
      <c r="A47" s="15"/>
      <c r="B47" s="125"/>
      <c r="C47" s="17"/>
      <c r="D47" s="17"/>
      <c r="E47" s="17"/>
      <c r="F47" s="17"/>
      <c r="G47" s="17"/>
      <c r="H47" s="18"/>
      <c r="I47" s="18"/>
      <c r="J47" s="69"/>
      <c r="K47" s="6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</row>
    <row r="48" spans="1:218" s="22" customFormat="1" ht="28.5" customHeight="1" x14ac:dyDescent="0.25">
      <c r="A48" s="15"/>
      <c r="B48" s="125"/>
      <c r="C48" s="17"/>
      <c r="D48" s="17"/>
      <c r="E48" s="17"/>
      <c r="F48" s="17"/>
      <c r="G48" s="17"/>
      <c r="H48" s="18"/>
      <c r="I48" s="18"/>
      <c r="J48" s="69"/>
      <c r="K48" s="6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</row>
    <row r="49" spans="1:218" s="48" customFormat="1" ht="30.75" customHeight="1" x14ac:dyDescent="0.25">
      <c r="A49" s="15"/>
      <c r="B49" s="125"/>
      <c r="C49" s="17"/>
      <c r="D49" s="17"/>
      <c r="E49" s="17"/>
      <c r="F49" s="17"/>
      <c r="G49" s="17"/>
      <c r="H49" s="18"/>
      <c r="I49" s="18"/>
      <c r="J49" s="69"/>
      <c r="K49" s="6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</row>
    <row r="50" spans="1:218" s="33" customFormat="1" ht="29.25" customHeight="1" x14ac:dyDescent="0.25">
      <c r="A50" s="15"/>
      <c r="B50" s="125"/>
      <c r="C50" s="17"/>
      <c r="D50" s="17"/>
      <c r="E50" s="17"/>
      <c r="F50" s="17"/>
      <c r="G50" s="17"/>
      <c r="H50" s="18"/>
      <c r="I50" s="18"/>
      <c r="J50" s="69"/>
      <c r="K50" s="6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</row>
    <row r="51" spans="1:218" s="33" customFormat="1" ht="28.5" customHeight="1" x14ac:dyDescent="0.25">
      <c r="A51" s="15"/>
      <c r="B51" s="125"/>
      <c r="C51" s="17"/>
      <c r="D51" s="17"/>
      <c r="E51" s="17"/>
      <c r="F51" s="17"/>
      <c r="G51" s="17"/>
      <c r="H51" s="18"/>
      <c r="I51" s="18"/>
      <c r="J51" s="69"/>
      <c r="K51" s="6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</row>
    <row r="52" spans="1:218" s="22" customFormat="1" ht="32.25" customHeight="1" x14ac:dyDescent="0.25">
      <c r="A52" s="15"/>
      <c r="B52" s="125"/>
      <c r="C52" s="17"/>
      <c r="D52" s="17"/>
      <c r="E52" s="17"/>
      <c r="F52" s="17"/>
      <c r="G52" s="17"/>
      <c r="H52" s="18"/>
      <c r="I52" s="18"/>
      <c r="J52" s="69"/>
      <c r="K52" s="6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</row>
    <row r="53" spans="1:218" s="22" customFormat="1" ht="24.75" customHeight="1" x14ac:dyDescent="0.25">
      <c r="A53" s="15"/>
      <c r="B53" s="125"/>
      <c r="C53" s="17"/>
      <c r="D53" s="17"/>
      <c r="E53" s="17"/>
      <c r="F53" s="17"/>
      <c r="G53" s="17"/>
      <c r="H53" s="18"/>
      <c r="I53" s="18"/>
      <c r="J53" s="69"/>
      <c r="K53" s="6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</row>
    <row r="54" spans="1:218" s="33" customFormat="1" ht="27" customHeight="1" x14ac:dyDescent="0.25">
      <c r="A54" s="15"/>
      <c r="B54" s="125"/>
      <c r="C54" s="17"/>
      <c r="D54" s="17"/>
      <c r="E54" s="17"/>
      <c r="F54" s="17"/>
      <c r="G54" s="17"/>
      <c r="H54" s="18"/>
      <c r="I54" s="18"/>
      <c r="J54" s="69"/>
      <c r="K54" s="6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</row>
    <row r="55" spans="1:218" s="33" customFormat="1" ht="30" customHeight="1" x14ac:dyDescent="0.25">
      <c r="A55" s="15"/>
      <c r="B55" s="125"/>
      <c r="C55" s="17"/>
      <c r="D55" s="17"/>
      <c r="E55" s="17"/>
      <c r="F55" s="17"/>
      <c r="G55" s="17"/>
      <c r="H55" s="18"/>
      <c r="I55" s="18"/>
      <c r="J55" s="69"/>
      <c r="K55" s="69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</row>
    <row r="56" spans="1:218" s="22" customFormat="1" ht="26.25" customHeight="1" x14ac:dyDescent="0.25">
      <c r="A56" s="15"/>
      <c r="B56" s="125"/>
      <c r="C56" s="17"/>
      <c r="D56" s="17"/>
      <c r="E56" s="17"/>
      <c r="F56" s="17"/>
      <c r="G56" s="17"/>
      <c r="H56" s="18"/>
      <c r="I56" s="18"/>
      <c r="J56" s="69"/>
      <c r="K56" s="69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</row>
    <row r="57" spans="1:218" s="33" customFormat="1" ht="29.25" customHeight="1" x14ac:dyDescent="0.25">
      <c r="A57" s="15"/>
      <c r="B57" s="125"/>
      <c r="C57" s="17"/>
      <c r="D57" s="17"/>
      <c r="E57" s="17"/>
      <c r="F57" s="17"/>
      <c r="G57" s="17"/>
      <c r="H57" s="18"/>
      <c r="I57" s="18"/>
      <c r="J57" s="69"/>
      <c r="K57" s="69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</row>
    <row r="58" spans="1:218" s="22" customFormat="1" ht="27.75" customHeight="1" x14ac:dyDescent="0.25">
      <c r="A58" s="15"/>
      <c r="B58" s="125"/>
      <c r="C58" s="17"/>
      <c r="D58" s="17"/>
      <c r="E58" s="17"/>
      <c r="F58" s="17"/>
      <c r="G58" s="17"/>
      <c r="H58" s="18"/>
      <c r="I58" s="18"/>
      <c r="J58" s="69"/>
      <c r="K58" s="69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</row>
    <row r="59" spans="1:218" s="33" customFormat="1" ht="31.5" customHeight="1" x14ac:dyDescent="0.25">
      <c r="A59" s="15"/>
      <c r="B59" s="125"/>
      <c r="C59" s="17"/>
      <c r="D59" s="17"/>
      <c r="E59" s="17"/>
      <c r="F59" s="17"/>
      <c r="G59" s="17"/>
      <c r="H59" s="18"/>
      <c r="I59" s="18"/>
      <c r="J59" s="69"/>
      <c r="K59" s="69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</row>
    <row r="60" spans="1:218" s="22" customFormat="1" ht="35.25" customHeight="1" x14ac:dyDescent="0.25">
      <c r="A60" s="15"/>
      <c r="B60" s="125"/>
      <c r="C60" s="17"/>
      <c r="D60" s="17"/>
      <c r="E60" s="17"/>
      <c r="F60" s="17"/>
      <c r="G60" s="17"/>
      <c r="H60" s="18"/>
      <c r="I60" s="18"/>
      <c r="J60" s="69"/>
      <c r="K60" s="69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</row>
    <row r="61" spans="1:218" s="22" customFormat="1" ht="25.5" customHeight="1" x14ac:dyDescent="0.25">
      <c r="A61" s="15"/>
      <c r="B61" s="125"/>
      <c r="C61" s="17"/>
      <c r="D61" s="17"/>
      <c r="E61" s="17"/>
      <c r="F61" s="17"/>
      <c r="G61" s="17"/>
      <c r="H61" s="18"/>
      <c r="I61" s="18"/>
      <c r="J61" s="69"/>
      <c r="K61" s="69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</row>
    <row r="62" spans="1:218" s="33" customFormat="1" ht="30" customHeight="1" x14ac:dyDescent="0.25">
      <c r="A62" s="15"/>
      <c r="B62" s="125"/>
      <c r="C62" s="17"/>
      <c r="D62" s="17"/>
      <c r="E62" s="17"/>
      <c r="F62" s="17"/>
      <c r="G62" s="17"/>
      <c r="H62" s="18"/>
      <c r="I62" s="18"/>
      <c r="J62" s="69"/>
      <c r="K62" s="69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</row>
    <row r="63" spans="1:218" s="22" customFormat="1" ht="30.75" customHeight="1" x14ac:dyDescent="0.25">
      <c r="A63" s="15"/>
      <c r="B63" s="125"/>
      <c r="C63" s="17"/>
      <c r="D63" s="17"/>
      <c r="E63" s="17"/>
      <c r="F63" s="17"/>
      <c r="G63" s="17"/>
      <c r="H63" s="18"/>
      <c r="I63" s="18"/>
      <c r="J63" s="69"/>
      <c r="K63" s="69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</row>
    <row r="64" spans="1:218" s="48" customFormat="1" ht="30" customHeight="1" x14ac:dyDescent="0.25">
      <c r="A64" s="15"/>
      <c r="B64" s="125"/>
      <c r="C64" s="17"/>
      <c r="D64" s="17"/>
      <c r="E64" s="17"/>
      <c r="F64" s="17"/>
      <c r="G64" s="17"/>
      <c r="H64" s="18"/>
      <c r="I64" s="18"/>
      <c r="J64" s="69"/>
      <c r="K64" s="69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</row>
    <row r="65" spans="1:218" s="48" customFormat="1" ht="30" customHeight="1" x14ac:dyDescent="0.25">
      <c r="A65" s="15"/>
      <c r="B65" s="125"/>
      <c r="C65" s="17"/>
      <c r="D65" s="17"/>
      <c r="E65" s="17"/>
      <c r="F65" s="17"/>
      <c r="G65" s="17"/>
      <c r="H65" s="18"/>
      <c r="I65" s="18"/>
      <c r="J65" s="69"/>
      <c r="K65" s="69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</row>
    <row r="66" spans="1:218" s="33" customFormat="1" ht="24.75" customHeight="1" x14ac:dyDescent="0.25">
      <c r="A66" s="15"/>
      <c r="B66" s="125"/>
      <c r="C66" s="17"/>
      <c r="D66" s="17"/>
      <c r="E66" s="17"/>
      <c r="F66" s="17"/>
      <c r="G66" s="17"/>
      <c r="H66" s="18"/>
      <c r="I66" s="18"/>
      <c r="J66" s="69"/>
      <c r="K66" s="69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</row>
    <row r="67" spans="1:218" s="48" customFormat="1" ht="23.25" customHeight="1" x14ac:dyDescent="0.25">
      <c r="A67" s="15"/>
      <c r="B67" s="125"/>
      <c r="C67" s="17"/>
      <c r="D67" s="17"/>
      <c r="E67" s="17"/>
      <c r="F67" s="17"/>
      <c r="G67" s="17"/>
      <c r="H67" s="18"/>
      <c r="I67" s="18"/>
      <c r="J67" s="69"/>
      <c r="K67" s="69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</row>
    <row r="68" spans="1:218" s="22" customFormat="1" ht="25.5" customHeight="1" x14ac:dyDescent="0.25">
      <c r="A68" s="15"/>
      <c r="B68" s="125"/>
      <c r="C68" s="17"/>
      <c r="D68" s="17"/>
      <c r="E68" s="17"/>
      <c r="F68" s="17"/>
      <c r="G68" s="17"/>
      <c r="H68" s="18"/>
      <c r="I68" s="18"/>
      <c r="J68" s="69"/>
      <c r="K68" s="69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</row>
    <row r="69" spans="1:218" s="22" customFormat="1" ht="26.25" customHeight="1" x14ac:dyDescent="0.25">
      <c r="A69" s="15"/>
      <c r="B69" s="125"/>
      <c r="C69" s="17"/>
      <c r="D69" s="17"/>
      <c r="E69" s="17"/>
      <c r="F69" s="17"/>
      <c r="G69" s="17"/>
      <c r="H69" s="18"/>
      <c r="I69" s="18"/>
      <c r="J69" s="69"/>
      <c r="K69" s="69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</row>
    <row r="70" spans="1:218" s="33" customFormat="1" ht="25.5" customHeight="1" x14ac:dyDescent="0.25">
      <c r="A70" s="15"/>
      <c r="B70" s="125"/>
      <c r="C70" s="17"/>
      <c r="D70" s="17"/>
      <c r="E70" s="17"/>
      <c r="F70" s="17"/>
      <c r="G70" s="17"/>
      <c r="H70" s="18"/>
      <c r="I70" s="18"/>
      <c r="J70" s="69"/>
      <c r="K70" s="69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</row>
    <row r="71" spans="1:218" s="33" customFormat="1" ht="29.25" customHeight="1" x14ac:dyDescent="0.25">
      <c r="A71" s="15"/>
      <c r="B71" s="125"/>
      <c r="C71" s="17"/>
      <c r="D71" s="17"/>
      <c r="E71" s="17"/>
      <c r="F71" s="17"/>
      <c r="G71" s="17"/>
      <c r="H71" s="18"/>
      <c r="I71" s="18"/>
      <c r="J71" s="69"/>
      <c r="K71" s="69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</row>
    <row r="72" spans="1:218" s="22" customFormat="1" ht="27.75" customHeight="1" x14ac:dyDescent="0.25">
      <c r="A72" s="15"/>
      <c r="B72" s="125"/>
      <c r="C72" s="17"/>
      <c r="D72" s="17"/>
      <c r="E72" s="17"/>
      <c r="F72" s="17"/>
      <c r="G72" s="17"/>
      <c r="H72" s="18"/>
      <c r="I72" s="18"/>
      <c r="J72" s="69"/>
      <c r="K72" s="69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</row>
    <row r="73" spans="1:218" s="33" customFormat="1" ht="27.75" customHeight="1" x14ac:dyDescent="0.25">
      <c r="A73" s="15"/>
      <c r="B73" s="125"/>
      <c r="C73" s="17"/>
      <c r="D73" s="17"/>
      <c r="E73" s="17"/>
      <c r="F73" s="17"/>
      <c r="G73" s="17"/>
      <c r="H73" s="18"/>
      <c r="I73" s="18"/>
      <c r="J73" s="69"/>
      <c r="K73" s="69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</row>
    <row r="74" spans="1:218" s="22" customFormat="1" ht="27.75" customHeight="1" x14ac:dyDescent="0.25">
      <c r="A74" s="15"/>
      <c r="B74" s="125"/>
      <c r="C74" s="17"/>
      <c r="D74" s="17"/>
      <c r="E74" s="17"/>
      <c r="F74" s="17"/>
      <c r="G74" s="17"/>
      <c r="H74" s="18"/>
      <c r="I74" s="18"/>
      <c r="J74" s="69"/>
      <c r="K74" s="69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</row>
    <row r="75" spans="1:218" s="33" customFormat="1" ht="33.75" customHeight="1" x14ac:dyDescent="0.25">
      <c r="A75" s="15"/>
      <c r="B75" s="125"/>
      <c r="C75" s="17"/>
      <c r="D75" s="17"/>
      <c r="E75" s="17"/>
      <c r="F75" s="17"/>
      <c r="G75" s="17"/>
      <c r="H75" s="18"/>
      <c r="I75" s="18"/>
      <c r="J75" s="69"/>
      <c r="K75" s="69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</row>
    <row r="76" spans="1:218" s="33" customFormat="1" ht="29.25" customHeight="1" x14ac:dyDescent="0.25">
      <c r="A76" s="15"/>
      <c r="B76" s="125"/>
      <c r="C76" s="17"/>
      <c r="D76" s="17"/>
      <c r="E76" s="17"/>
      <c r="F76" s="17"/>
      <c r="G76" s="17"/>
      <c r="H76" s="18"/>
      <c r="I76" s="18"/>
      <c r="J76" s="69"/>
      <c r="K76" s="69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</row>
    <row r="77" spans="1:218" s="22" customFormat="1" ht="26.25" customHeight="1" x14ac:dyDescent="0.25">
      <c r="A77" s="15"/>
      <c r="B77" s="125"/>
      <c r="C77" s="17"/>
      <c r="D77" s="17"/>
      <c r="E77" s="17"/>
      <c r="F77" s="17"/>
      <c r="G77" s="17"/>
      <c r="H77" s="18"/>
      <c r="I77" s="18"/>
      <c r="J77" s="69"/>
      <c r="K77" s="69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</row>
    <row r="78" spans="1:218" s="33" customFormat="1" ht="29.25" customHeight="1" x14ac:dyDescent="0.25">
      <c r="A78" s="15"/>
      <c r="B78" s="125"/>
      <c r="C78" s="17"/>
      <c r="D78" s="17"/>
      <c r="E78" s="17"/>
      <c r="F78" s="17"/>
      <c r="G78" s="17"/>
      <c r="H78" s="18"/>
      <c r="I78" s="18"/>
      <c r="J78" s="69"/>
      <c r="K78" s="69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</row>
    <row r="79" spans="1:218" s="33" customFormat="1" ht="27.75" customHeight="1" x14ac:dyDescent="0.25">
      <c r="A79" s="15"/>
      <c r="B79" s="125"/>
      <c r="C79" s="17"/>
      <c r="D79" s="17"/>
      <c r="E79" s="17"/>
      <c r="F79" s="17"/>
      <c r="G79" s="17"/>
      <c r="H79" s="18"/>
      <c r="I79" s="18"/>
      <c r="J79" s="69"/>
      <c r="K79" s="69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</row>
    <row r="80" spans="1:218" s="41" customFormat="1" ht="30" customHeight="1" x14ac:dyDescent="0.25">
      <c r="A80" s="15"/>
      <c r="B80" s="125"/>
      <c r="C80" s="17"/>
      <c r="D80" s="17"/>
      <c r="E80" s="17"/>
      <c r="F80" s="17"/>
      <c r="G80" s="17"/>
      <c r="H80" s="18"/>
      <c r="I80" s="18"/>
      <c r="J80" s="69"/>
      <c r="K80" s="69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</row>
    <row r="81" spans="1:218" s="53" customFormat="1" ht="24" customHeight="1" x14ac:dyDescent="0.25">
      <c r="A81" s="15"/>
      <c r="B81" s="125"/>
      <c r="C81" s="17"/>
      <c r="D81" s="17"/>
      <c r="E81" s="17"/>
      <c r="F81" s="17"/>
      <c r="G81" s="17"/>
      <c r="H81" s="18"/>
      <c r="I81" s="18"/>
      <c r="J81" s="69"/>
      <c r="K81" s="69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</row>
    <row r="82" spans="1:218" s="41" customFormat="1" ht="30.75" customHeight="1" x14ac:dyDescent="0.25">
      <c r="A82" s="15"/>
      <c r="B82" s="125"/>
      <c r="C82" s="17"/>
      <c r="D82" s="17"/>
      <c r="E82" s="17"/>
      <c r="F82" s="17"/>
      <c r="G82" s="17"/>
      <c r="H82" s="18"/>
      <c r="I82" s="18"/>
      <c r="J82" s="69"/>
      <c r="K82" s="69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</row>
    <row r="83" spans="1:218" s="53" customFormat="1" ht="28.5" customHeight="1" x14ac:dyDescent="0.25">
      <c r="A83" s="15"/>
      <c r="B83" s="125"/>
      <c r="C83" s="17"/>
      <c r="D83" s="17"/>
      <c r="E83" s="17"/>
      <c r="F83" s="17"/>
      <c r="G83" s="17"/>
      <c r="H83" s="18"/>
      <c r="I83" s="18"/>
      <c r="J83" s="69"/>
      <c r="K83" s="69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</row>
    <row r="84" spans="1:218" s="41" customFormat="1" ht="31.5" customHeight="1" x14ac:dyDescent="0.25">
      <c r="A84" s="15"/>
      <c r="B84" s="125"/>
      <c r="C84" s="17"/>
      <c r="D84" s="17"/>
      <c r="E84" s="17"/>
      <c r="F84" s="17"/>
      <c r="G84" s="17"/>
      <c r="H84" s="18"/>
      <c r="I84" s="18"/>
      <c r="J84" s="69"/>
      <c r="K84" s="69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</row>
    <row r="85" spans="1:218" s="33" customFormat="1" ht="30.75" customHeight="1" x14ac:dyDescent="0.25">
      <c r="A85" s="15"/>
      <c r="B85" s="125"/>
      <c r="C85" s="17"/>
      <c r="D85" s="17"/>
      <c r="E85" s="17"/>
      <c r="F85" s="17"/>
      <c r="G85" s="17"/>
      <c r="H85" s="18"/>
      <c r="I85" s="18"/>
      <c r="J85" s="69"/>
      <c r="K85" s="69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</row>
    <row r="86" spans="1:218" s="22" customFormat="1" ht="27.75" customHeight="1" x14ac:dyDescent="0.25">
      <c r="A86" s="15"/>
      <c r="B86" s="125"/>
      <c r="C86" s="17"/>
      <c r="D86" s="17"/>
      <c r="E86" s="17"/>
      <c r="F86" s="17"/>
      <c r="G86" s="17"/>
      <c r="H86" s="18"/>
      <c r="I86" s="18"/>
      <c r="J86" s="69"/>
      <c r="K86" s="69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</row>
    <row r="87" spans="1:218" s="41" customFormat="1" ht="30" customHeight="1" x14ac:dyDescent="0.25">
      <c r="A87" s="15"/>
      <c r="B87" s="125"/>
      <c r="C87" s="17"/>
      <c r="D87" s="17"/>
      <c r="E87" s="17"/>
      <c r="F87" s="17"/>
      <c r="G87" s="17"/>
      <c r="H87" s="18"/>
      <c r="I87" s="18"/>
      <c r="J87" s="69"/>
      <c r="K87" s="69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</row>
    <row r="88" spans="1:218" s="41" customFormat="1" ht="29.25" customHeight="1" x14ac:dyDescent="0.25">
      <c r="A88" s="15"/>
      <c r="B88" s="125"/>
      <c r="C88" s="17"/>
      <c r="D88" s="17"/>
      <c r="E88" s="17"/>
      <c r="F88" s="17"/>
      <c r="G88" s="17"/>
      <c r="H88" s="18"/>
      <c r="I88" s="18"/>
      <c r="J88" s="69"/>
      <c r="K88" s="69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</row>
    <row r="89" spans="1:218" s="53" customFormat="1" ht="21.75" customHeight="1" x14ac:dyDescent="0.25">
      <c r="A89" s="15"/>
      <c r="B89" s="125"/>
      <c r="C89" s="17"/>
      <c r="D89" s="17"/>
      <c r="E89" s="17"/>
      <c r="F89" s="17"/>
      <c r="G89" s="17"/>
      <c r="H89" s="18"/>
      <c r="I89" s="18"/>
      <c r="J89" s="69"/>
      <c r="K89" s="69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</row>
    <row r="90" spans="1:218" s="41" customFormat="1" ht="28.5" customHeight="1" x14ac:dyDescent="0.25">
      <c r="A90" s="15"/>
      <c r="B90" s="125"/>
      <c r="C90" s="17"/>
      <c r="D90" s="17"/>
      <c r="E90" s="17"/>
      <c r="F90" s="17"/>
      <c r="G90" s="17"/>
      <c r="H90" s="18"/>
      <c r="I90" s="18"/>
      <c r="J90" s="69"/>
      <c r="K90" s="69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</row>
    <row r="91" spans="1:218" s="41" customFormat="1" ht="32.25" customHeight="1" x14ac:dyDescent="0.25">
      <c r="A91" s="15"/>
      <c r="B91" s="125"/>
      <c r="C91" s="17"/>
      <c r="D91" s="17"/>
      <c r="E91" s="17"/>
      <c r="F91" s="17"/>
      <c r="G91" s="17"/>
      <c r="H91" s="18"/>
      <c r="I91" s="18"/>
      <c r="J91" s="69"/>
      <c r="K91" s="69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</row>
    <row r="92" spans="1:218" s="53" customFormat="1" ht="27" customHeight="1" x14ac:dyDescent="0.25">
      <c r="A92" s="15"/>
      <c r="B92" s="125"/>
      <c r="C92" s="17"/>
      <c r="D92" s="17"/>
      <c r="E92" s="17"/>
      <c r="F92" s="17"/>
      <c r="G92" s="17"/>
      <c r="H92" s="18"/>
      <c r="I92" s="18"/>
      <c r="J92" s="69"/>
      <c r="K92" s="69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</row>
    <row r="93" spans="1:218" s="41" customFormat="1" ht="33" customHeight="1" x14ac:dyDescent="0.25">
      <c r="A93" s="15"/>
      <c r="B93" s="125"/>
      <c r="C93" s="17"/>
      <c r="D93" s="17"/>
      <c r="E93" s="17"/>
      <c r="F93" s="17"/>
      <c r="G93" s="17"/>
      <c r="H93" s="18"/>
      <c r="I93" s="18"/>
      <c r="J93" s="69"/>
      <c r="K93" s="69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</row>
    <row r="94" spans="1:218" s="41" customFormat="1" ht="28.5" customHeight="1" x14ac:dyDescent="0.25">
      <c r="A94" s="15"/>
      <c r="B94" s="125"/>
      <c r="C94" s="17"/>
      <c r="D94" s="17"/>
      <c r="E94" s="17"/>
      <c r="F94" s="17"/>
      <c r="G94" s="17"/>
      <c r="H94" s="18"/>
      <c r="I94" s="18"/>
      <c r="J94" s="69"/>
      <c r="K94" s="69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</row>
    <row r="95" spans="1:218" s="41" customFormat="1" ht="30.75" customHeight="1" x14ac:dyDescent="0.25">
      <c r="A95" s="15"/>
      <c r="B95" s="125"/>
      <c r="C95" s="17"/>
      <c r="D95" s="17"/>
      <c r="E95" s="17"/>
      <c r="F95" s="17"/>
      <c r="G95" s="17"/>
      <c r="H95" s="18"/>
      <c r="I95" s="18"/>
      <c r="J95" s="69"/>
      <c r="K95" s="69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</row>
    <row r="96" spans="1:218" s="22" customFormat="1" ht="25.5" customHeight="1" x14ac:dyDescent="0.25">
      <c r="A96" s="15"/>
      <c r="B96" s="125"/>
      <c r="C96" s="17"/>
      <c r="D96" s="17"/>
      <c r="E96" s="17"/>
      <c r="F96" s="17"/>
      <c r="G96" s="17"/>
      <c r="H96" s="18"/>
      <c r="I96" s="18"/>
      <c r="J96" s="69"/>
      <c r="K96" s="69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</row>
    <row r="97" spans="1:218" s="33" customFormat="1" ht="29.25" customHeight="1" x14ac:dyDescent="0.25">
      <c r="A97" s="15"/>
      <c r="B97" s="125"/>
      <c r="C97" s="17"/>
      <c r="D97" s="17"/>
      <c r="E97" s="17"/>
      <c r="F97" s="17"/>
      <c r="G97" s="17"/>
      <c r="H97" s="18"/>
      <c r="I97" s="18"/>
      <c r="J97" s="69"/>
      <c r="K97" s="69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</row>
    <row r="98" spans="1:218" s="33" customFormat="1" ht="31.5" customHeight="1" x14ac:dyDescent="0.25">
      <c r="A98" s="15"/>
      <c r="B98" s="125"/>
      <c r="C98" s="17"/>
      <c r="D98" s="17"/>
      <c r="E98" s="17"/>
      <c r="F98" s="17"/>
      <c r="G98" s="17"/>
      <c r="H98" s="18"/>
      <c r="I98" s="18"/>
      <c r="J98" s="69"/>
      <c r="K98" s="69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</row>
    <row r="99" spans="1:218" s="33" customFormat="1" ht="33.75" customHeight="1" x14ac:dyDescent="0.25">
      <c r="A99" s="15"/>
      <c r="B99" s="125"/>
      <c r="C99" s="17"/>
      <c r="D99" s="17"/>
      <c r="E99" s="17"/>
      <c r="F99" s="17"/>
      <c r="G99" s="17"/>
      <c r="H99" s="18"/>
      <c r="I99" s="18"/>
      <c r="J99" s="69"/>
      <c r="K99" s="69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</row>
    <row r="100" spans="1:218" s="33" customFormat="1" ht="29.25" customHeight="1" x14ac:dyDescent="0.25">
      <c r="A100" s="15"/>
      <c r="B100" s="125"/>
      <c r="C100" s="17"/>
      <c r="D100" s="17"/>
      <c r="E100" s="17"/>
      <c r="F100" s="17"/>
      <c r="G100" s="17"/>
      <c r="H100" s="18"/>
      <c r="I100" s="18"/>
      <c r="J100" s="69"/>
      <c r="K100" s="69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</row>
    <row r="101" spans="1:218" s="33" customFormat="1" ht="30.75" customHeight="1" x14ac:dyDescent="0.25">
      <c r="A101" s="15"/>
      <c r="B101" s="125"/>
      <c r="C101" s="17"/>
      <c r="D101" s="17"/>
      <c r="E101" s="17"/>
      <c r="F101" s="17"/>
      <c r="G101" s="17"/>
      <c r="H101" s="18"/>
      <c r="I101" s="18"/>
      <c r="J101" s="69"/>
      <c r="K101" s="69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</row>
    <row r="102" spans="1:218" s="22" customFormat="1" ht="24.75" customHeight="1" x14ac:dyDescent="0.25">
      <c r="A102" s="15"/>
      <c r="B102" s="125"/>
      <c r="C102" s="17"/>
      <c r="D102" s="17"/>
      <c r="E102" s="17"/>
      <c r="F102" s="17"/>
      <c r="G102" s="17"/>
      <c r="H102" s="18"/>
      <c r="I102" s="18"/>
      <c r="J102" s="69"/>
      <c r="K102" s="69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</row>
    <row r="103" spans="1:218" s="33" customFormat="1" ht="27" customHeight="1" x14ac:dyDescent="0.25">
      <c r="A103" s="15"/>
      <c r="B103" s="125"/>
      <c r="C103" s="17"/>
      <c r="D103" s="17"/>
      <c r="E103" s="17"/>
      <c r="F103" s="17"/>
      <c r="G103" s="17"/>
      <c r="H103" s="18"/>
      <c r="I103" s="18"/>
      <c r="J103" s="69"/>
      <c r="K103" s="69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</row>
    <row r="104" spans="1:218" s="33" customFormat="1" ht="26.25" customHeight="1" x14ac:dyDescent="0.25">
      <c r="A104" s="15"/>
      <c r="B104" s="125"/>
      <c r="C104" s="17"/>
      <c r="D104" s="17"/>
      <c r="E104" s="17"/>
      <c r="F104" s="17"/>
      <c r="G104" s="17"/>
      <c r="H104" s="18"/>
      <c r="I104" s="18"/>
      <c r="J104" s="69"/>
      <c r="K104" s="69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</row>
    <row r="105" spans="1:218" s="41" customFormat="1" ht="33" customHeight="1" x14ac:dyDescent="0.25">
      <c r="A105" s="15"/>
      <c r="B105" s="125"/>
      <c r="C105" s="17"/>
      <c r="D105" s="17"/>
      <c r="E105" s="17"/>
      <c r="F105" s="17"/>
      <c r="G105" s="17"/>
      <c r="H105" s="18"/>
      <c r="I105" s="18"/>
      <c r="J105" s="69"/>
      <c r="K105" s="69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</row>
    <row r="106" spans="1:218" s="53" customFormat="1" ht="28.5" customHeight="1" x14ac:dyDescent="0.25">
      <c r="A106" s="15"/>
      <c r="B106" s="125"/>
      <c r="C106" s="17"/>
      <c r="D106" s="17"/>
      <c r="E106" s="17"/>
      <c r="F106" s="17"/>
      <c r="G106" s="17"/>
      <c r="H106" s="18"/>
      <c r="I106" s="18"/>
      <c r="J106" s="69"/>
      <c r="K106" s="69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</row>
    <row r="107" spans="1:218" s="41" customFormat="1" ht="0.75" customHeight="1" x14ac:dyDescent="0.25">
      <c r="A107" s="15"/>
      <c r="B107" s="125"/>
      <c r="C107" s="17"/>
      <c r="D107" s="17"/>
      <c r="E107" s="17"/>
      <c r="F107" s="17"/>
      <c r="G107" s="17"/>
      <c r="H107" s="18"/>
      <c r="I107" s="18"/>
      <c r="J107" s="69"/>
      <c r="K107" s="69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</row>
    <row r="108" spans="1:218" s="41" customFormat="1" ht="31.5" customHeight="1" x14ac:dyDescent="0.25">
      <c r="A108" s="15"/>
      <c r="B108" s="125"/>
      <c r="C108" s="17"/>
      <c r="D108" s="17"/>
      <c r="E108" s="17"/>
      <c r="F108" s="17"/>
      <c r="G108" s="17"/>
      <c r="H108" s="18"/>
      <c r="I108" s="18"/>
      <c r="J108" s="69"/>
      <c r="K108" s="69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</row>
    <row r="109" spans="1:218" s="33" customFormat="1" ht="32.25" customHeight="1" x14ac:dyDescent="0.25">
      <c r="A109" s="15"/>
      <c r="B109" s="125"/>
      <c r="C109" s="17"/>
      <c r="D109" s="17"/>
      <c r="E109" s="17"/>
      <c r="F109" s="17"/>
      <c r="G109" s="17"/>
      <c r="H109" s="18"/>
      <c r="I109" s="18"/>
      <c r="J109" s="69"/>
      <c r="K109" s="69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</row>
    <row r="110" spans="1:218" s="33" customFormat="1" ht="30" customHeight="1" x14ac:dyDescent="0.25">
      <c r="A110" s="15"/>
      <c r="B110" s="125"/>
      <c r="C110" s="17"/>
      <c r="D110" s="17"/>
      <c r="E110" s="17"/>
      <c r="F110" s="17"/>
      <c r="G110" s="17"/>
      <c r="H110" s="18"/>
      <c r="I110" s="18"/>
      <c r="J110" s="69"/>
      <c r="K110" s="69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</row>
    <row r="111" spans="1:218" s="22" customFormat="1" ht="24.75" customHeight="1" x14ac:dyDescent="0.25">
      <c r="A111" s="15"/>
      <c r="B111" s="125"/>
      <c r="C111" s="17"/>
      <c r="D111" s="17"/>
      <c r="E111" s="17"/>
      <c r="F111" s="17"/>
      <c r="G111" s="17"/>
      <c r="H111" s="18"/>
      <c r="I111" s="18"/>
      <c r="J111" s="69"/>
      <c r="K111" s="69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</row>
    <row r="112" spans="1:218" s="33" customFormat="1" ht="28.5" customHeight="1" x14ac:dyDescent="0.25">
      <c r="A112" s="15"/>
      <c r="B112" s="125"/>
      <c r="C112" s="17"/>
      <c r="D112" s="17"/>
      <c r="E112" s="17"/>
      <c r="F112" s="17"/>
      <c r="G112" s="17"/>
      <c r="H112" s="18"/>
      <c r="I112" s="18"/>
      <c r="J112" s="69"/>
      <c r="K112" s="69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</row>
    <row r="113" spans="1:218" s="33" customFormat="1" ht="31.5" customHeight="1" x14ac:dyDescent="0.25">
      <c r="A113" s="15"/>
      <c r="B113" s="125"/>
      <c r="C113" s="17"/>
      <c r="D113" s="17"/>
      <c r="E113" s="17"/>
      <c r="F113" s="17"/>
      <c r="G113" s="17"/>
      <c r="H113" s="18"/>
      <c r="I113" s="18"/>
      <c r="J113" s="69"/>
      <c r="K113" s="69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</row>
    <row r="114" spans="1:218" s="22" customFormat="1" ht="27.75" customHeight="1" x14ac:dyDescent="0.25">
      <c r="A114" s="15"/>
      <c r="B114" s="125"/>
      <c r="C114" s="17"/>
      <c r="D114" s="17"/>
      <c r="E114" s="17"/>
      <c r="F114" s="17"/>
      <c r="G114" s="17"/>
      <c r="H114" s="18"/>
      <c r="I114" s="18"/>
      <c r="J114" s="69"/>
      <c r="K114" s="69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</row>
    <row r="115" spans="1:218" s="33" customFormat="1" ht="36" customHeight="1" x14ac:dyDescent="0.25">
      <c r="A115" s="15"/>
      <c r="B115" s="125"/>
      <c r="C115" s="17"/>
      <c r="D115" s="17"/>
      <c r="E115" s="17"/>
      <c r="F115" s="17"/>
      <c r="G115" s="17"/>
      <c r="H115" s="18"/>
      <c r="I115" s="18"/>
      <c r="J115" s="69"/>
      <c r="K115" s="69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</row>
    <row r="116" spans="1:218" s="33" customFormat="1" ht="33" customHeight="1" x14ac:dyDescent="0.25">
      <c r="A116" s="15"/>
      <c r="B116" s="125"/>
      <c r="C116" s="17"/>
      <c r="D116" s="17"/>
      <c r="E116" s="17"/>
      <c r="F116" s="17"/>
      <c r="G116" s="17"/>
      <c r="H116" s="18"/>
      <c r="I116" s="18"/>
      <c r="J116" s="69"/>
      <c r="K116" s="69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</row>
    <row r="117" spans="1:218" s="33" customFormat="1" ht="29.25" customHeight="1" x14ac:dyDescent="0.25">
      <c r="A117" s="15"/>
      <c r="B117" s="125"/>
      <c r="C117" s="17"/>
      <c r="D117" s="17"/>
      <c r="E117" s="17"/>
      <c r="F117" s="17"/>
      <c r="G117" s="17"/>
      <c r="H117" s="18"/>
      <c r="I117" s="18"/>
      <c r="J117" s="69"/>
      <c r="K117" s="69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</row>
    <row r="118" spans="1:218" s="33" customFormat="1" ht="30" customHeight="1" x14ac:dyDescent="0.25">
      <c r="A118" s="15"/>
      <c r="B118" s="125"/>
      <c r="C118" s="17"/>
      <c r="D118" s="17"/>
      <c r="E118" s="17"/>
      <c r="F118" s="17"/>
      <c r="G118" s="17"/>
      <c r="H118" s="18"/>
      <c r="I118" s="18"/>
      <c r="J118" s="69"/>
      <c r="K118" s="69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</row>
    <row r="119" spans="1:218" s="33" customFormat="1" ht="30.75" customHeight="1" x14ac:dyDescent="0.25">
      <c r="A119" s="15"/>
      <c r="B119" s="125"/>
      <c r="C119" s="17"/>
      <c r="D119" s="17"/>
      <c r="E119" s="17"/>
      <c r="F119" s="17"/>
      <c r="G119" s="17"/>
      <c r="H119" s="18"/>
      <c r="I119" s="18"/>
      <c r="J119" s="69"/>
      <c r="K119" s="69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  <c r="HJ119" s="4"/>
    </row>
    <row r="120" spans="1:218" s="33" customFormat="1" ht="32.25" customHeight="1" x14ac:dyDescent="0.25">
      <c r="A120" s="15"/>
      <c r="B120" s="125"/>
      <c r="C120" s="17"/>
      <c r="D120" s="17"/>
      <c r="E120" s="17"/>
      <c r="F120" s="17"/>
      <c r="G120" s="17"/>
      <c r="H120" s="18"/>
      <c r="I120" s="18"/>
      <c r="J120" s="69"/>
      <c r="K120" s="69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  <c r="HJ120" s="4"/>
    </row>
    <row r="121" spans="1:218" s="54" customFormat="1" ht="32.25" customHeight="1" x14ac:dyDescent="0.25">
      <c r="A121" s="15"/>
      <c r="B121" s="125"/>
      <c r="C121" s="17"/>
      <c r="D121" s="17"/>
      <c r="E121" s="17"/>
      <c r="F121" s="17"/>
      <c r="G121" s="17"/>
      <c r="H121" s="18"/>
      <c r="I121" s="18"/>
      <c r="J121" s="69"/>
      <c r="K121" s="69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  <c r="HJ121" s="4"/>
    </row>
    <row r="122" spans="1:218" s="54" customFormat="1" ht="31.5" customHeight="1" x14ac:dyDescent="0.25">
      <c r="A122" s="15"/>
      <c r="B122" s="125"/>
      <c r="C122" s="17"/>
      <c r="D122" s="17"/>
      <c r="E122" s="17"/>
      <c r="F122" s="17"/>
      <c r="G122" s="17"/>
      <c r="H122" s="18"/>
      <c r="I122" s="18"/>
      <c r="J122" s="69"/>
      <c r="K122" s="69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  <c r="HJ122" s="4"/>
    </row>
    <row r="123" spans="1:218" s="54" customFormat="1" ht="30.75" customHeight="1" x14ac:dyDescent="0.25">
      <c r="A123" s="15"/>
      <c r="B123" s="125"/>
      <c r="C123" s="17"/>
      <c r="D123" s="17"/>
      <c r="E123" s="17"/>
      <c r="F123" s="17"/>
      <c r="G123" s="17"/>
      <c r="H123" s="18"/>
      <c r="I123" s="18"/>
      <c r="J123" s="69"/>
      <c r="K123" s="69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  <c r="HJ123" s="4"/>
    </row>
    <row r="124" spans="1:218" s="22" customFormat="1" ht="29.25" customHeight="1" x14ac:dyDescent="0.25">
      <c r="A124" s="15"/>
      <c r="B124" s="125"/>
      <c r="C124" s="17"/>
      <c r="D124" s="17"/>
      <c r="E124" s="17"/>
      <c r="F124" s="17"/>
      <c r="G124" s="17"/>
      <c r="H124" s="18"/>
      <c r="I124" s="18"/>
      <c r="J124" s="69"/>
      <c r="K124" s="69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</row>
    <row r="125" spans="1:218" s="33" customFormat="1" ht="32.25" customHeight="1" x14ac:dyDescent="0.25">
      <c r="A125" s="15"/>
      <c r="B125" s="125"/>
      <c r="C125" s="17"/>
      <c r="D125" s="17"/>
      <c r="E125" s="17"/>
      <c r="F125" s="17"/>
      <c r="G125" s="17"/>
      <c r="H125" s="18"/>
      <c r="I125" s="18"/>
      <c r="J125" s="69"/>
      <c r="K125" s="69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</row>
    <row r="126" spans="1:218" s="22" customFormat="1" ht="28.5" customHeight="1" x14ac:dyDescent="0.25">
      <c r="A126" s="15"/>
      <c r="B126" s="125"/>
      <c r="C126" s="17"/>
      <c r="D126" s="17"/>
      <c r="E126" s="17"/>
      <c r="F126" s="17"/>
      <c r="G126" s="17"/>
      <c r="H126" s="18"/>
      <c r="I126" s="18"/>
      <c r="J126" s="69"/>
      <c r="K126" s="69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</row>
    <row r="127" spans="1:218" s="33" customFormat="1" ht="30.75" customHeight="1" x14ac:dyDescent="0.25">
      <c r="A127" s="15"/>
      <c r="B127" s="125"/>
      <c r="C127" s="17"/>
      <c r="D127" s="17"/>
      <c r="E127" s="17"/>
      <c r="F127" s="17"/>
      <c r="G127" s="17"/>
      <c r="H127" s="18"/>
      <c r="I127" s="18"/>
      <c r="J127" s="69"/>
      <c r="K127" s="69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</row>
    <row r="128" spans="1:218" s="33" customFormat="1" ht="30.75" customHeight="1" x14ac:dyDescent="0.25">
      <c r="A128" s="15"/>
      <c r="B128" s="125"/>
      <c r="C128" s="17"/>
      <c r="D128" s="17"/>
      <c r="E128" s="17"/>
      <c r="F128" s="17"/>
      <c r="G128" s="17"/>
      <c r="H128" s="18"/>
      <c r="I128" s="18"/>
      <c r="J128" s="69"/>
      <c r="K128" s="69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</row>
    <row r="129" spans="1:218" s="22" customFormat="1" ht="24.75" customHeight="1" x14ac:dyDescent="0.25">
      <c r="A129" s="15"/>
      <c r="B129" s="125"/>
      <c r="C129" s="17"/>
      <c r="D129" s="17"/>
      <c r="E129" s="17"/>
      <c r="F129" s="17"/>
      <c r="G129" s="17"/>
      <c r="H129" s="18"/>
      <c r="I129" s="18"/>
      <c r="J129" s="69"/>
      <c r="K129" s="69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</row>
    <row r="130" spans="1:218" s="30" customFormat="1" ht="32.25" customHeight="1" x14ac:dyDescent="0.25">
      <c r="A130" s="15"/>
      <c r="B130" s="125"/>
      <c r="C130" s="17"/>
      <c r="D130" s="17"/>
      <c r="E130" s="17"/>
      <c r="F130" s="17"/>
      <c r="G130" s="17"/>
      <c r="H130" s="18"/>
      <c r="I130" s="18"/>
      <c r="J130" s="69"/>
      <c r="K130" s="69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</row>
    <row r="131" spans="1:218" s="22" customFormat="1" ht="26.25" customHeight="1" x14ac:dyDescent="0.25">
      <c r="A131" s="15"/>
      <c r="B131" s="125"/>
      <c r="C131" s="17"/>
      <c r="D131" s="17"/>
      <c r="E131" s="17"/>
      <c r="F131" s="17"/>
      <c r="G131" s="17"/>
      <c r="H131" s="18"/>
      <c r="I131" s="18"/>
      <c r="J131" s="69"/>
      <c r="K131" s="69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</row>
    <row r="132" spans="1:218" s="33" customFormat="1" ht="29.25" customHeight="1" x14ac:dyDescent="0.25">
      <c r="A132" s="15"/>
      <c r="B132" s="125"/>
      <c r="C132" s="17"/>
      <c r="D132" s="17"/>
      <c r="E132" s="17"/>
      <c r="F132" s="17"/>
      <c r="G132" s="17"/>
      <c r="H132" s="18"/>
      <c r="I132" s="18"/>
      <c r="J132" s="69"/>
      <c r="K132" s="69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  <c r="HJ132" s="4"/>
    </row>
    <row r="133" spans="1:218" s="33" customFormat="1" ht="29.25" customHeight="1" x14ac:dyDescent="0.25">
      <c r="A133" s="15"/>
      <c r="B133" s="125"/>
      <c r="C133" s="17"/>
      <c r="D133" s="17"/>
      <c r="E133" s="17"/>
      <c r="F133" s="17"/>
      <c r="G133" s="17"/>
      <c r="H133" s="18"/>
      <c r="I133" s="18"/>
      <c r="J133" s="69"/>
      <c r="K133" s="69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</row>
    <row r="134" spans="1:218" s="22" customFormat="1" ht="37.5" customHeight="1" x14ac:dyDescent="0.25">
      <c r="A134" s="15"/>
      <c r="B134" s="125"/>
      <c r="C134" s="17"/>
      <c r="D134" s="17"/>
      <c r="E134" s="17"/>
      <c r="F134" s="17"/>
      <c r="G134" s="17"/>
      <c r="H134" s="18"/>
      <c r="I134" s="18"/>
      <c r="J134" s="69"/>
      <c r="K134" s="69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</row>
    <row r="135" spans="1:218" s="33" customFormat="1" ht="30" customHeight="1" x14ac:dyDescent="0.25">
      <c r="A135" s="15"/>
      <c r="B135" s="125"/>
      <c r="C135" s="17"/>
      <c r="D135" s="17"/>
      <c r="E135" s="17"/>
      <c r="F135" s="17"/>
      <c r="G135" s="17"/>
      <c r="H135" s="18"/>
      <c r="I135" s="18"/>
      <c r="J135" s="69"/>
      <c r="K135" s="69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  <c r="HJ135" s="4"/>
    </row>
    <row r="136" spans="1:218" s="33" customFormat="1" ht="30" customHeight="1" x14ac:dyDescent="0.25">
      <c r="A136" s="15"/>
      <c r="B136" s="125"/>
      <c r="C136" s="17"/>
      <c r="D136" s="17"/>
      <c r="E136" s="17"/>
      <c r="F136" s="17"/>
      <c r="G136" s="17"/>
      <c r="H136" s="18"/>
      <c r="I136" s="18"/>
      <c r="J136" s="69"/>
      <c r="K136" s="69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  <c r="HJ136" s="4"/>
    </row>
    <row r="137" spans="1:218" s="33" customFormat="1" ht="27.75" customHeight="1" x14ac:dyDescent="0.25">
      <c r="A137" s="15"/>
      <c r="B137" s="125"/>
      <c r="C137" s="17"/>
      <c r="D137" s="17"/>
      <c r="E137" s="17"/>
      <c r="F137" s="17"/>
      <c r="G137" s="17"/>
      <c r="H137" s="18"/>
      <c r="I137" s="18"/>
      <c r="J137" s="69"/>
      <c r="K137" s="69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  <c r="HJ137" s="4"/>
    </row>
    <row r="138" spans="1:218" s="22" customFormat="1" ht="30.75" customHeight="1" x14ac:dyDescent="0.25">
      <c r="A138" s="15"/>
      <c r="B138" s="125"/>
      <c r="C138" s="17"/>
      <c r="D138" s="17"/>
      <c r="E138" s="17"/>
      <c r="F138" s="17"/>
      <c r="G138" s="17"/>
      <c r="H138" s="18"/>
      <c r="I138" s="18"/>
      <c r="J138" s="69"/>
      <c r="K138" s="69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  <c r="HJ138" s="4"/>
    </row>
    <row r="139" spans="1:218" s="33" customFormat="1" ht="27.75" customHeight="1" x14ac:dyDescent="0.25">
      <c r="A139" s="15"/>
      <c r="B139" s="125"/>
      <c r="C139" s="17"/>
      <c r="D139" s="17"/>
      <c r="E139" s="17"/>
      <c r="F139" s="17"/>
      <c r="G139" s="17"/>
      <c r="H139" s="18"/>
      <c r="I139" s="18"/>
      <c r="J139" s="69"/>
      <c r="K139" s="69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</row>
    <row r="140" spans="1:218" s="53" customFormat="1" ht="26.25" customHeight="1" x14ac:dyDescent="0.25">
      <c r="A140" s="15"/>
      <c r="B140" s="125"/>
      <c r="C140" s="17"/>
      <c r="D140" s="17"/>
      <c r="E140" s="17"/>
      <c r="F140" s="17"/>
      <c r="G140" s="17"/>
      <c r="H140" s="18"/>
      <c r="I140" s="18"/>
      <c r="J140" s="69"/>
      <c r="K140" s="69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  <c r="HJ140" s="4"/>
    </row>
    <row r="141" spans="1:218" s="41" customFormat="1" ht="29.25" customHeight="1" x14ac:dyDescent="0.25">
      <c r="A141" s="15"/>
      <c r="B141" s="125"/>
      <c r="C141" s="17"/>
      <c r="D141" s="17"/>
      <c r="E141" s="17"/>
      <c r="F141" s="17"/>
      <c r="G141" s="17"/>
      <c r="H141" s="18"/>
      <c r="I141" s="18"/>
      <c r="J141" s="69"/>
      <c r="K141" s="69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</row>
    <row r="142" spans="1:218" s="22" customFormat="1" ht="30" customHeight="1" x14ac:dyDescent="0.25">
      <c r="A142" s="15"/>
      <c r="B142" s="125"/>
      <c r="C142" s="17"/>
      <c r="D142" s="17"/>
      <c r="E142" s="17"/>
      <c r="F142" s="17"/>
      <c r="G142" s="17"/>
      <c r="H142" s="18"/>
      <c r="I142" s="18"/>
      <c r="J142" s="69"/>
      <c r="K142" s="69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</row>
    <row r="143" spans="1:218" s="33" customFormat="1" ht="30" customHeight="1" x14ac:dyDescent="0.25">
      <c r="A143" s="15"/>
      <c r="B143" s="125"/>
      <c r="C143" s="17"/>
      <c r="D143" s="17"/>
      <c r="E143" s="17"/>
      <c r="F143" s="17"/>
      <c r="G143" s="17"/>
      <c r="H143" s="18"/>
      <c r="I143" s="18"/>
      <c r="J143" s="69"/>
      <c r="K143" s="69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</row>
    <row r="144" spans="1:218" s="33" customFormat="1" ht="28.5" customHeight="1" x14ac:dyDescent="0.25">
      <c r="A144" s="15"/>
      <c r="B144" s="125"/>
      <c r="C144" s="17"/>
      <c r="D144" s="17"/>
      <c r="E144" s="17"/>
      <c r="F144" s="17"/>
      <c r="G144" s="17"/>
      <c r="H144" s="18"/>
      <c r="I144" s="18"/>
      <c r="J144" s="69"/>
      <c r="K144" s="69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  <c r="HJ144" s="4"/>
    </row>
    <row r="145" spans="1:218" s="22" customFormat="1" ht="27.75" customHeight="1" x14ac:dyDescent="0.25">
      <c r="A145" s="15"/>
      <c r="B145" s="125"/>
      <c r="C145" s="17"/>
      <c r="D145" s="17"/>
      <c r="E145" s="17"/>
      <c r="F145" s="17"/>
      <c r="G145" s="17"/>
      <c r="H145" s="18"/>
      <c r="I145" s="18"/>
      <c r="J145" s="69"/>
      <c r="K145" s="69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  <c r="HJ145" s="4"/>
    </row>
    <row r="146" spans="1:218" s="33" customFormat="1" ht="29.25" customHeight="1" x14ac:dyDescent="0.25">
      <c r="A146" s="15"/>
      <c r="B146" s="125"/>
      <c r="C146" s="17"/>
      <c r="D146" s="17"/>
      <c r="E146" s="17"/>
      <c r="F146" s="17"/>
      <c r="G146" s="17"/>
      <c r="H146" s="18"/>
      <c r="I146" s="18"/>
      <c r="J146" s="69"/>
      <c r="K146" s="69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  <c r="HJ146" s="4"/>
    </row>
    <row r="147" spans="1:218" s="33" customFormat="1" ht="27" customHeight="1" x14ac:dyDescent="0.25">
      <c r="A147" s="15"/>
      <c r="B147" s="125"/>
      <c r="C147" s="17"/>
      <c r="D147" s="17"/>
      <c r="E147" s="17"/>
      <c r="F147" s="17"/>
      <c r="G147" s="17"/>
      <c r="H147" s="18"/>
      <c r="I147" s="18"/>
      <c r="J147" s="69"/>
      <c r="K147" s="69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</row>
    <row r="148" spans="1:218" s="22" customFormat="1" ht="24" customHeight="1" x14ac:dyDescent="0.25">
      <c r="A148" s="15"/>
      <c r="B148" s="125"/>
      <c r="C148" s="17"/>
      <c r="D148" s="17"/>
      <c r="E148" s="17"/>
      <c r="F148" s="17"/>
      <c r="G148" s="17"/>
      <c r="H148" s="18"/>
      <c r="I148" s="18"/>
      <c r="J148" s="69"/>
      <c r="K148" s="69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</row>
    <row r="149" spans="1:218" s="33" customFormat="1" ht="25.5" customHeight="1" x14ac:dyDescent="0.25">
      <c r="A149" s="15"/>
      <c r="B149" s="125"/>
      <c r="C149" s="17"/>
      <c r="D149" s="17"/>
      <c r="E149" s="17"/>
      <c r="F149" s="17"/>
      <c r="G149" s="17"/>
      <c r="H149" s="18"/>
      <c r="I149" s="18"/>
      <c r="J149" s="69"/>
      <c r="K149" s="69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  <c r="HJ149" s="4"/>
    </row>
    <row r="150" spans="1:218" s="22" customFormat="1" ht="25.5" customHeight="1" x14ac:dyDescent="0.25">
      <c r="A150" s="15"/>
      <c r="B150" s="125"/>
      <c r="C150" s="17"/>
      <c r="D150" s="17"/>
      <c r="E150" s="17"/>
      <c r="F150" s="17"/>
      <c r="G150" s="17"/>
      <c r="H150" s="18"/>
      <c r="I150" s="18"/>
      <c r="J150" s="69"/>
      <c r="K150" s="69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  <c r="HJ150" s="4"/>
    </row>
    <row r="151" spans="1:218" s="33" customFormat="1" ht="25.5" customHeight="1" x14ac:dyDescent="0.25">
      <c r="A151" s="15"/>
      <c r="B151" s="125"/>
      <c r="C151" s="17"/>
      <c r="D151" s="17"/>
      <c r="E151" s="17"/>
      <c r="F151" s="17"/>
      <c r="G151" s="17"/>
      <c r="H151" s="18"/>
      <c r="I151" s="18"/>
      <c r="J151" s="69"/>
      <c r="K151" s="69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  <c r="HJ151" s="4"/>
    </row>
    <row r="152" spans="1:218" s="33" customFormat="1" ht="25.5" customHeight="1" x14ac:dyDescent="0.25">
      <c r="A152" s="15"/>
      <c r="B152" s="125"/>
      <c r="C152" s="17"/>
      <c r="D152" s="17"/>
      <c r="E152" s="17"/>
      <c r="F152" s="17"/>
      <c r="G152" s="17"/>
      <c r="H152" s="18"/>
      <c r="I152" s="18"/>
      <c r="J152" s="69"/>
      <c r="K152" s="69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  <c r="HJ152" s="4"/>
    </row>
    <row r="153" spans="1:218" s="22" customFormat="1" ht="28.5" customHeight="1" x14ac:dyDescent="0.25">
      <c r="A153" s="15"/>
      <c r="B153" s="125"/>
      <c r="C153" s="17"/>
      <c r="D153" s="17"/>
      <c r="E153" s="17"/>
      <c r="F153" s="17"/>
      <c r="G153" s="17"/>
      <c r="H153" s="18"/>
      <c r="I153" s="18"/>
      <c r="J153" s="69"/>
      <c r="K153" s="69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</row>
    <row r="154" spans="1:218" s="33" customFormat="1" ht="31.5" customHeight="1" x14ac:dyDescent="0.25">
      <c r="A154" s="15"/>
      <c r="B154" s="125"/>
      <c r="C154" s="17"/>
      <c r="D154" s="17"/>
      <c r="E154" s="17"/>
      <c r="F154" s="17"/>
      <c r="G154" s="17"/>
      <c r="H154" s="18"/>
      <c r="I154" s="18"/>
      <c r="J154" s="69"/>
      <c r="K154" s="69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  <c r="HJ154" s="4"/>
    </row>
    <row r="155" spans="1:218" s="22" customFormat="1" ht="24" customHeight="1" x14ac:dyDescent="0.25">
      <c r="A155" s="15"/>
      <c r="B155" s="125"/>
      <c r="C155" s="17"/>
      <c r="D155" s="17"/>
      <c r="E155" s="17"/>
      <c r="F155" s="17"/>
      <c r="G155" s="17"/>
      <c r="H155" s="18"/>
      <c r="I155" s="18"/>
      <c r="J155" s="69"/>
      <c r="K155" s="69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</row>
    <row r="156" spans="1:218" s="33" customFormat="1" ht="27.75" customHeight="1" x14ac:dyDescent="0.25">
      <c r="A156" s="15"/>
      <c r="B156" s="125"/>
      <c r="C156" s="17"/>
      <c r="D156" s="17"/>
      <c r="E156" s="17"/>
      <c r="F156" s="17"/>
      <c r="G156" s="17"/>
      <c r="H156" s="18"/>
      <c r="I156" s="18"/>
      <c r="J156" s="69"/>
      <c r="K156" s="69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</row>
    <row r="157" spans="1:218" s="22" customFormat="1" ht="27.75" customHeight="1" x14ac:dyDescent="0.25">
      <c r="A157" s="15"/>
      <c r="B157" s="125"/>
      <c r="C157" s="17"/>
      <c r="D157" s="17"/>
      <c r="E157" s="17"/>
      <c r="F157" s="17"/>
      <c r="G157" s="17"/>
      <c r="H157" s="18"/>
      <c r="I157" s="18"/>
      <c r="J157" s="69"/>
      <c r="K157" s="69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</row>
    <row r="158" spans="1:218" s="33" customFormat="1" ht="31.5" customHeight="1" x14ac:dyDescent="0.25">
      <c r="A158" s="15"/>
      <c r="B158" s="125"/>
      <c r="C158" s="17"/>
      <c r="D158" s="17"/>
      <c r="E158" s="17"/>
      <c r="F158" s="17"/>
      <c r="G158" s="17"/>
      <c r="H158" s="18"/>
      <c r="I158" s="18"/>
      <c r="J158" s="69"/>
      <c r="K158" s="69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</row>
    <row r="159" spans="1:218" s="55" customFormat="1" ht="24" customHeight="1" x14ac:dyDescent="0.25">
      <c r="A159" s="15"/>
      <c r="B159" s="125"/>
      <c r="C159" s="17"/>
      <c r="D159" s="17"/>
      <c r="E159" s="17"/>
      <c r="F159" s="17"/>
      <c r="G159" s="17"/>
      <c r="H159" s="18"/>
      <c r="I159" s="18"/>
      <c r="J159" s="69"/>
      <c r="K159" s="69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</row>
    <row r="160" spans="1:218" s="33" customFormat="1" ht="27.75" customHeight="1" x14ac:dyDescent="0.25">
      <c r="A160" s="15"/>
      <c r="B160" s="125"/>
      <c r="C160" s="17"/>
      <c r="D160" s="17"/>
      <c r="E160" s="17"/>
      <c r="F160" s="17"/>
      <c r="G160" s="17"/>
      <c r="H160" s="18"/>
      <c r="I160" s="18"/>
      <c r="J160" s="69"/>
      <c r="K160" s="69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</row>
    <row r="161" spans="1:218" s="22" customFormat="1" ht="31.5" customHeight="1" x14ac:dyDescent="0.25">
      <c r="A161" s="15"/>
      <c r="B161" s="125"/>
      <c r="C161" s="17"/>
      <c r="D161" s="17"/>
      <c r="E161" s="17"/>
      <c r="F161" s="17"/>
      <c r="G161" s="17"/>
      <c r="H161" s="18"/>
      <c r="I161" s="18"/>
      <c r="J161" s="69"/>
      <c r="K161" s="69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  <c r="HJ161" s="4"/>
    </row>
    <row r="162" spans="1:218" s="22" customFormat="1" ht="26.25" customHeight="1" x14ac:dyDescent="0.25">
      <c r="A162" s="15"/>
      <c r="B162" s="125"/>
      <c r="C162" s="17"/>
      <c r="D162" s="17"/>
      <c r="E162" s="17"/>
      <c r="F162" s="17"/>
      <c r="G162" s="17"/>
      <c r="H162" s="18"/>
      <c r="I162" s="18"/>
      <c r="J162" s="69"/>
      <c r="K162" s="69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  <c r="HJ162" s="4"/>
    </row>
    <row r="163" spans="1:218" s="48" customFormat="1" ht="26.25" customHeight="1" x14ac:dyDescent="0.25">
      <c r="A163" s="15"/>
      <c r="B163" s="125"/>
      <c r="C163" s="17"/>
      <c r="D163" s="17"/>
      <c r="E163" s="17"/>
      <c r="F163" s="17"/>
      <c r="G163" s="17"/>
      <c r="H163" s="18"/>
      <c r="I163" s="18"/>
      <c r="J163" s="69"/>
      <c r="K163" s="69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  <c r="HJ163" s="4"/>
    </row>
    <row r="164" spans="1:218" s="33" customFormat="1" ht="30.75" customHeight="1" x14ac:dyDescent="0.25">
      <c r="A164" s="15"/>
      <c r="B164" s="125"/>
      <c r="C164" s="17"/>
      <c r="D164" s="17"/>
      <c r="E164" s="17"/>
      <c r="F164" s="17"/>
      <c r="G164" s="17"/>
      <c r="H164" s="18"/>
      <c r="I164" s="18"/>
      <c r="J164" s="69"/>
      <c r="K164" s="69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  <c r="HJ164" s="4"/>
    </row>
    <row r="165" spans="1:218" s="33" customFormat="1" ht="34.5" customHeight="1" x14ac:dyDescent="0.25">
      <c r="A165" s="15"/>
      <c r="B165" s="125"/>
      <c r="C165" s="17"/>
      <c r="D165" s="17"/>
      <c r="E165" s="17"/>
      <c r="F165" s="17"/>
      <c r="G165" s="17"/>
      <c r="H165" s="18"/>
      <c r="I165" s="18"/>
      <c r="J165" s="69"/>
      <c r="K165" s="69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  <c r="HJ165" s="4"/>
    </row>
    <row r="166" spans="1:218" s="48" customFormat="1" ht="23.25" customHeight="1" x14ac:dyDescent="0.25">
      <c r="A166" s="15"/>
      <c r="B166" s="125"/>
      <c r="C166" s="17"/>
      <c r="D166" s="17"/>
      <c r="E166" s="17"/>
      <c r="F166" s="17"/>
      <c r="G166" s="17"/>
      <c r="H166" s="18"/>
      <c r="I166" s="18"/>
      <c r="J166" s="69"/>
      <c r="K166" s="69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  <c r="HJ166" s="4"/>
    </row>
    <row r="167" spans="1:218" s="33" customFormat="1" ht="33" customHeight="1" x14ac:dyDescent="0.25">
      <c r="A167" s="15"/>
      <c r="B167" s="125"/>
      <c r="C167" s="17"/>
      <c r="D167" s="17"/>
      <c r="E167" s="17"/>
      <c r="F167" s="17"/>
      <c r="G167" s="17"/>
      <c r="H167" s="18"/>
      <c r="I167" s="18"/>
      <c r="J167" s="69"/>
      <c r="K167" s="69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</row>
    <row r="168" spans="1:218" s="33" customFormat="1" ht="34.5" customHeight="1" x14ac:dyDescent="0.25">
      <c r="A168" s="15"/>
      <c r="B168" s="125"/>
      <c r="C168" s="17"/>
      <c r="D168" s="17"/>
      <c r="E168" s="17"/>
      <c r="F168" s="17"/>
      <c r="G168" s="17"/>
      <c r="H168" s="18"/>
      <c r="I168" s="18"/>
      <c r="J168" s="69"/>
      <c r="K168" s="69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  <c r="HJ168" s="4"/>
    </row>
    <row r="169" spans="1:218" s="48" customFormat="1" ht="34.5" customHeight="1" x14ac:dyDescent="0.25">
      <c r="A169" s="15"/>
      <c r="B169" s="125"/>
      <c r="C169" s="17"/>
      <c r="D169" s="17"/>
      <c r="E169" s="17"/>
      <c r="F169" s="17"/>
      <c r="G169" s="17"/>
      <c r="H169" s="18"/>
      <c r="I169" s="18"/>
      <c r="J169" s="69"/>
      <c r="K169" s="69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</row>
    <row r="170" spans="1:218" s="33" customFormat="1" ht="33" customHeight="1" x14ac:dyDescent="0.25">
      <c r="A170" s="15"/>
      <c r="B170" s="125"/>
      <c r="C170" s="17"/>
      <c r="D170" s="17"/>
      <c r="E170" s="17"/>
      <c r="F170" s="17"/>
      <c r="G170" s="17"/>
      <c r="H170" s="18"/>
      <c r="I170" s="18"/>
      <c r="J170" s="69"/>
      <c r="K170" s="69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</row>
    <row r="171" spans="1:218" s="33" customFormat="1" ht="32.25" customHeight="1" x14ac:dyDescent="0.25">
      <c r="A171" s="15"/>
      <c r="B171" s="125"/>
      <c r="C171" s="17"/>
      <c r="D171" s="17"/>
      <c r="E171" s="17"/>
      <c r="F171" s="17"/>
      <c r="G171" s="17"/>
      <c r="H171" s="18"/>
      <c r="I171" s="18"/>
      <c r="J171" s="69"/>
      <c r="K171" s="69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</row>
    <row r="172" spans="1:218" s="33" customFormat="1" ht="30.75" customHeight="1" x14ac:dyDescent="0.25">
      <c r="A172" s="15"/>
      <c r="B172" s="125"/>
      <c r="C172" s="17"/>
      <c r="D172" s="17"/>
      <c r="E172" s="17"/>
      <c r="F172" s="17"/>
      <c r="G172" s="17"/>
      <c r="H172" s="18"/>
      <c r="I172" s="18"/>
      <c r="J172" s="69"/>
      <c r="K172" s="69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  <c r="HJ172" s="4"/>
    </row>
    <row r="173" spans="1:218" s="48" customFormat="1" ht="30.75" customHeight="1" x14ac:dyDescent="0.25">
      <c r="A173" s="15"/>
      <c r="B173" s="125"/>
      <c r="C173" s="17"/>
      <c r="D173" s="17"/>
      <c r="E173" s="17"/>
      <c r="F173" s="17"/>
      <c r="G173" s="17"/>
      <c r="H173" s="18"/>
      <c r="I173" s="18"/>
      <c r="J173" s="69"/>
      <c r="K173" s="69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</row>
    <row r="174" spans="1:218" s="33" customFormat="1" ht="33" customHeight="1" x14ac:dyDescent="0.25">
      <c r="A174" s="15"/>
      <c r="B174" s="125"/>
      <c r="C174" s="17"/>
      <c r="D174" s="17"/>
      <c r="E174" s="17"/>
      <c r="F174" s="17"/>
      <c r="G174" s="17"/>
      <c r="H174" s="18"/>
      <c r="I174" s="18"/>
      <c r="J174" s="69"/>
      <c r="K174" s="69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</row>
    <row r="175" spans="1:218" s="48" customFormat="1" ht="22.5" customHeight="1" x14ac:dyDescent="0.25">
      <c r="A175" s="15"/>
      <c r="B175" s="125"/>
      <c r="C175" s="17"/>
      <c r="D175" s="17"/>
      <c r="E175" s="17"/>
      <c r="F175" s="17"/>
      <c r="G175" s="17"/>
      <c r="H175" s="18"/>
      <c r="I175" s="18"/>
      <c r="J175" s="69"/>
      <c r="K175" s="69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  <c r="HJ175" s="4"/>
    </row>
    <row r="176" spans="1:218" s="33" customFormat="1" ht="35.25" customHeight="1" x14ac:dyDescent="0.25">
      <c r="A176" s="15"/>
      <c r="B176" s="125"/>
      <c r="C176" s="17"/>
      <c r="D176" s="17"/>
      <c r="E176" s="17"/>
      <c r="F176" s="17"/>
      <c r="G176" s="17"/>
      <c r="H176" s="18"/>
      <c r="I176" s="18"/>
      <c r="J176" s="69"/>
      <c r="K176" s="69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  <c r="HJ176" s="4"/>
    </row>
    <row r="177" spans="1:218" s="22" customFormat="1" ht="24" customHeight="1" x14ac:dyDescent="0.25">
      <c r="A177" s="15"/>
      <c r="B177" s="125"/>
      <c r="C177" s="17"/>
      <c r="D177" s="17"/>
      <c r="E177" s="17"/>
      <c r="F177" s="17"/>
      <c r="G177" s="17"/>
      <c r="H177" s="18"/>
      <c r="I177" s="18"/>
      <c r="J177" s="69"/>
      <c r="K177" s="69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  <c r="HJ177" s="4"/>
    </row>
    <row r="178" spans="1:218" s="48" customFormat="1" ht="18.75" customHeight="1" x14ac:dyDescent="0.25">
      <c r="A178" s="15"/>
      <c r="B178" s="125"/>
      <c r="C178" s="17"/>
      <c r="D178" s="17"/>
      <c r="E178" s="17"/>
      <c r="F178" s="17"/>
      <c r="G178" s="17"/>
      <c r="H178" s="18"/>
      <c r="I178" s="18"/>
      <c r="J178" s="69"/>
      <c r="K178" s="69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  <c r="HJ178" s="4"/>
    </row>
    <row r="179" spans="1:218" s="33" customFormat="1" ht="33" customHeight="1" x14ac:dyDescent="0.25">
      <c r="A179" s="15"/>
      <c r="B179" s="125"/>
      <c r="C179" s="17"/>
      <c r="D179" s="17"/>
      <c r="E179" s="17"/>
      <c r="F179" s="17"/>
      <c r="G179" s="17"/>
      <c r="H179" s="18"/>
      <c r="I179" s="18"/>
      <c r="J179" s="69"/>
      <c r="K179" s="69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</row>
    <row r="180" spans="1:218" s="33" customFormat="1" ht="35.25" customHeight="1" x14ac:dyDescent="0.25">
      <c r="A180" s="15"/>
      <c r="B180" s="125"/>
      <c r="C180" s="17"/>
      <c r="D180" s="17"/>
      <c r="E180" s="17"/>
      <c r="F180" s="17"/>
      <c r="G180" s="17"/>
      <c r="H180" s="18"/>
      <c r="I180" s="18"/>
      <c r="J180" s="69"/>
      <c r="K180" s="69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</row>
    <row r="181" spans="1:218" s="48" customFormat="1" ht="21.75" customHeight="1" x14ac:dyDescent="0.25">
      <c r="A181" s="15"/>
      <c r="B181" s="125"/>
      <c r="C181" s="17"/>
      <c r="D181" s="17"/>
      <c r="E181" s="17"/>
      <c r="F181" s="17"/>
      <c r="G181" s="17"/>
      <c r="H181" s="18"/>
      <c r="I181" s="18"/>
      <c r="J181" s="69"/>
      <c r="K181" s="69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  <c r="HJ181" s="4"/>
    </row>
    <row r="182" spans="1:218" s="33" customFormat="1" ht="33" customHeight="1" x14ac:dyDescent="0.25">
      <c r="A182" s="15"/>
      <c r="B182" s="125"/>
      <c r="C182" s="17"/>
      <c r="D182" s="17"/>
      <c r="E182" s="17"/>
      <c r="F182" s="17"/>
      <c r="G182" s="17"/>
      <c r="H182" s="18"/>
      <c r="I182" s="18"/>
      <c r="J182" s="69"/>
      <c r="K182" s="69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  <c r="HJ182" s="4"/>
    </row>
    <row r="183" spans="1:218" s="33" customFormat="1" ht="32.25" customHeight="1" x14ac:dyDescent="0.25">
      <c r="A183" s="15"/>
      <c r="B183" s="125"/>
      <c r="C183" s="17"/>
      <c r="D183" s="17"/>
      <c r="E183" s="17"/>
      <c r="F183" s="17"/>
      <c r="G183" s="17"/>
      <c r="H183" s="18"/>
      <c r="I183" s="18"/>
      <c r="J183" s="69"/>
      <c r="K183" s="69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  <c r="HJ183" s="4"/>
    </row>
    <row r="184" spans="1:218" s="48" customFormat="1" ht="33.75" customHeight="1" x14ac:dyDescent="0.25">
      <c r="A184" s="15"/>
      <c r="B184" s="125"/>
      <c r="C184" s="17"/>
      <c r="D184" s="17"/>
      <c r="E184" s="17"/>
      <c r="F184" s="17"/>
      <c r="G184" s="17"/>
      <c r="H184" s="18"/>
      <c r="I184" s="18"/>
      <c r="J184" s="69"/>
      <c r="K184" s="69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  <c r="HJ184" s="4"/>
    </row>
    <row r="185" spans="1:218" s="33" customFormat="1" ht="24.75" customHeight="1" x14ac:dyDescent="0.25">
      <c r="A185" s="15"/>
      <c r="B185" s="125"/>
      <c r="C185" s="17"/>
      <c r="D185" s="17"/>
      <c r="E185" s="17"/>
      <c r="F185" s="17"/>
      <c r="G185" s="17"/>
      <c r="H185" s="18"/>
      <c r="I185" s="18"/>
      <c r="J185" s="69"/>
      <c r="K185" s="69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  <c r="HJ185" s="4"/>
    </row>
    <row r="186" spans="1:218" s="48" customFormat="1" ht="22.5" customHeight="1" x14ac:dyDescent="0.25">
      <c r="A186" s="15"/>
      <c r="B186" s="125"/>
      <c r="C186" s="17"/>
      <c r="D186" s="17"/>
      <c r="E186" s="17"/>
      <c r="F186" s="17"/>
      <c r="G186" s="17"/>
      <c r="H186" s="18"/>
      <c r="I186" s="18"/>
      <c r="J186" s="69"/>
      <c r="K186" s="69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  <c r="HJ186" s="4"/>
    </row>
    <row r="187" spans="1:218" s="33" customFormat="1" ht="30.75" customHeight="1" x14ac:dyDescent="0.25">
      <c r="A187" s="15"/>
      <c r="B187" s="125"/>
      <c r="C187" s="17"/>
      <c r="D187" s="17"/>
      <c r="E187" s="17"/>
      <c r="F187" s="17"/>
      <c r="G187" s="17"/>
      <c r="H187" s="18"/>
      <c r="I187" s="18"/>
      <c r="J187" s="69"/>
      <c r="K187" s="69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  <c r="HJ187" s="4"/>
    </row>
    <row r="188" spans="1:218" s="48" customFormat="1" ht="29.25" customHeight="1" x14ac:dyDescent="0.25">
      <c r="A188" s="15"/>
      <c r="B188" s="125"/>
      <c r="C188" s="17"/>
      <c r="D188" s="17"/>
      <c r="E188" s="17"/>
      <c r="F188" s="17"/>
      <c r="G188" s="17"/>
      <c r="H188" s="18"/>
      <c r="I188" s="18"/>
      <c r="J188" s="69"/>
      <c r="K188" s="69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  <c r="HJ188" s="4"/>
    </row>
    <row r="189" spans="1:218" s="33" customFormat="1" ht="30" customHeight="1" x14ac:dyDescent="0.25">
      <c r="A189" s="15"/>
      <c r="B189" s="125"/>
      <c r="C189" s="17"/>
      <c r="D189" s="17"/>
      <c r="E189" s="17"/>
      <c r="F189" s="17"/>
      <c r="G189" s="17"/>
      <c r="H189" s="18"/>
      <c r="I189" s="18"/>
      <c r="J189" s="69"/>
      <c r="K189" s="69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  <c r="HJ189" s="4"/>
    </row>
    <row r="190" spans="1:218" s="22" customFormat="1" ht="30" customHeight="1" x14ac:dyDescent="0.25">
      <c r="A190" s="15"/>
      <c r="B190" s="125"/>
      <c r="C190" s="17"/>
      <c r="D190" s="17"/>
      <c r="E190" s="17"/>
      <c r="F190" s="17"/>
      <c r="G190" s="17"/>
      <c r="H190" s="18"/>
      <c r="I190" s="18"/>
      <c r="J190" s="69"/>
      <c r="K190" s="69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</row>
    <row r="191" spans="1:218" s="48" customFormat="1" ht="26.25" customHeight="1" x14ac:dyDescent="0.25">
      <c r="A191" s="15"/>
      <c r="B191" s="125"/>
      <c r="C191" s="17"/>
      <c r="D191" s="17"/>
      <c r="E191" s="17"/>
      <c r="F191" s="17"/>
      <c r="G191" s="17"/>
      <c r="H191" s="18"/>
      <c r="I191" s="18"/>
      <c r="J191" s="69"/>
      <c r="K191" s="69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</row>
    <row r="192" spans="1:218" s="33" customFormat="1" ht="26.25" customHeight="1" x14ac:dyDescent="0.25">
      <c r="A192" s="15"/>
      <c r="B192" s="125"/>
      <c r="C192" s="17"/>
      <c r="D192" s="17"/>
      <c r="E192" s="17"/>
      <c r="F192" s="17"/>
      <c r="G192" s="17"/>
      <c r="H192" s="18"/>
      <c r="I192" s="18"/>
      <c r="J192" s="69"/>
      <c r="K192" s="69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  <c r="HJ192" s="4"/>
    </row>
    <row r="193" spans="1:218" s="33" customFormat="1" ht="29.25" customHeight="1" x14ac:dyDescent="0.25">
      <c r="A193" s="15"/>
      <c r="B193" s="125"/>
      <c r="C193" s="17"/>
      <c r="D193" s="17"/>
      <c r="E193" s="17"/>
      <c r="F193" s="17"/>
      <c r="G193" s="17"/>
      <c r="H193" s="18"/>
      <c r="I193" s="18"/>
      <c r="J193" s="69"/>
      <c r="K193" s="69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  <c r="HJ193" s="4"/>
    </row>
    <row r="194" spans="1:218" s="48" customFormat="1" ht="26.25" customHeight="1" x14ac:dyDescent="0.25">
      <c r="A194" s="15"/>
      <c r="B194" s="125"/>
      <c r="C194" s="17"/>
      <c r="D194" s="17"/>
      <c r="E194" s="17"/>
      <c r="F194" s="17"/>
      <c r="G194" s="17"/>
      <c r="H194" s="18"/>
      <c r="I194" s="18"/>
      <c r="J194" s="69"/>
      <c r="K194" s="69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  <c r="HJ194" s="4"/>
    </row>
    <row r="195" spans="1:218" s="33" customFormat="1" ht="27.75" customHeight="1" x14ac:dyDescent="0.25">
      <c r="A195" s="15"/>
      <c r="B195" s="125"/>
      <c r="C195" s="17"/>
      <c r="D195" s="17"/>
      <c r="E195" s="17"/>
      <c r="F195" s="17"/>
      <c r="G195" s="17"/>
      <c r="H195" s="18"/>
      <c r="I195" s="18"/>
      <c r="J195" s="69"/>
      <c r="K195" s="69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  <c r="HJ195" s="4"/>
    </row>
    <row r="196" spans="1:218" s="33" customFormat="1" ht="31.5" customHeight="1" x14ac:dyDescent="0.25">
      <c r="A196" s="15"/>
      <c r="B196" s="125"/>
      <c r="C196" s="17"/>
      <c r="D196" s="17"/>
      <c r="E196" s="17"/>
      <c r="F196" s="17"/>
      <c r="G196" s="17"/>
      <c r="H196" s="18"/>
      <c r="I196" s="18"/>
      <c r="J196" s="69"/>
      <c r="K196" s="69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  <c r="HJ196" s="4"/>
    </row>
    <row r="197" spans="1:218" s="33" customFormat="1" ht="27.75" customHeight="1" x14ac:dyDescent="0.25">
      <c r="A197" s="15"/>
      <c r="B197" s="125"/>
      <c r="C197" s="17"/>
      <c r="D197" s="17"/>
      <c r="E197" s="17"/>
      <c r="F197" s="17"/>
      <c r="G197" s="17"/>
      <c r="H197" s="18"/>
      <c r="I197" s="18"/>
      <c r="J197" s="69"/>
      <c r="K197" s="69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  <c r="HJ197" s="4"/>
    </row>
    <row r="198" spans="1:218" s="33" customFormat="1" ht="26.25" customHeight="1" x14ac:dyDescent="0.25">
      <c r="A198" s="15"/>
      <c r="B198" s="125"/>
      <c r="C198" s="17"/>
      <c r="D198" s="17"/>
      <c r="E198" s="17"/>
      <c r="F198" s="17"/>
      <c r="G198" s="17"/>
      <c r="H198" s="18"/>
      <c r="I198" s="18"/>
      <c r="J198" s="69"/>
      <c r="K198" s="69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  <c r="HJ198" s="4"/>
    </row>
    <row r="199" spans="1:218" s="48" customFormat="1" ht="26.25" customHeight="1" x14ac:dyDescent="0.25">
      <c r="A199" s="15"/>
      <c r="B199" s="125"/>
      <c r="C199" s="17"/>
      <c r="D199" s="17"/>
      <c r="E199" s="17"/>
      <c r="F199" s="17"/>
      <c r="G199" s="17"/>
      <c r="H199" s="18"/>
      <c r="I199" s="18"/>
      <c r="J199" s="69"/>
      <c r="K199" s="69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  <c r="HJ199" s="4"/>
    </row>
    <row r="200" spans="1:218" s="33" customFormat="1" ht="30.75" customHeight="1" x14ac:dyDescent="0.25">
      <c r="A200" s="15"/>
      <c r="B200" s="125"/>
      <c r="C200" s="17"/>
      <c r="D200" s="17"/>
      <c r="E200" s="17"/>
      <c r="F200" s="17"/>
      <c r="G200" s="17"/>
      <c r="H200" s="18"/>
      <c r="I200" s="18"/>
      <c r="J200" s="69"/>
      <c r="K200" s="69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  <c r="HJ200" s="4"/>
    </row>
    <row r="201" spans="1:218" s="22" customFormat="1" ht="33.75" customHeight="1" x14ac:dyDescent="0.25">
      <c r="A201" s="15"/>
      <c r="B201" s="125"/>
      <c r="C201" s="17"/>
      <c r="D201" s="17"/>
      <c r="E201" s="17"/>
      <c r="F201" s="17"/>
      <c r="G201" s="17"/>
      <c r="H201" s="18"/>
      <c r="I201" s="18"/>
      <c r="J201" s="69"/>
      <c r="K201" s="69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  <c r="HJ201" s="4"/>
    </row>
    <row r="202" spans="1:218" s="48" customFormat="1" ht="20.25" customHeight="1" x14ac:dyDescent="0.25">
      <c r="A202" s="15"/>
      <c r="B202" s="125"/>
      <c r="C202" s="17"/>
      <c r="D202" s="17"/>
      <c r="E202" s="17"/>
      <c r="F202" s="17"/>
      <c r="G202" s="17"/>
      <c r="H202" s="18"/>
      <c r="I202" s="18"/>
      <c r="J202" s="69"/>
      <c r="K202" s="69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  <c r="HJ202" s="4"/>
    </row>
    <row r="203" spans="1:218" s="33" customFormat="1" ht="31.5" customHeight="1" x14ac:dyDescent="0.25">
      <c r="A203" s="15"/>
      <c r="B203" s="125"/>
      <c r="C203" s="17"/>
      <c r="D203" s="17"/>
      <c r="E203" s="17"/>
      <c r="F203" s="17"/>
      <c r="G203" s="17"/>
      <c r="H203" s="18"/>
      <c r="I203" s="18"/>
      <c r="J203" s="69"/>
      <c r="K203" s="69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  <c r="HJ203" s="4"/>
    </row>
    <row r="204" spans="1:218" s="33" customFormat="1" ht="69" customHeight="1" x14ac:dyDescent="0.25">
      <c r="A204" s="15"/>
      <c r="B204" s="125"/>
      <c r="C204" s="17"/>
      <c r="D204" s="17"/>
      <c r="E204" s="17"/>
      <c r="F204" s="17"/>
      <c r="G204" s="17"/>
      <c r="H204" s="18"/>
      <c r="I204" s="18"/>
      <c r="J204" s="69"/>
      <c r="K204" s="69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  <c r="HJ204" s="4"/>
    </row>
    <row r="205" spans="1:218" s="48" customFormat="1" ht="18.75" customHeight="1" x14ac:dyDescent="0.25">
      <c r="A205" s="15"/>
      <c r="B205" s="125"/>
      <c r="C205" s="17"/>
      <c r="D205" s="17"/>
      <c r="E205" s="17"/>
      <c r="F205" s="17"/>
      <c r="G205" s="17"/>
      <c r="H205" s="18"/>
      <c r="I205" s="18"/>
      <c r="J205" s="69"/>
      <c r="K205" s="69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  <c r="HJ205" s="4"/>
    </row>
    <row r="206" spans="1:218" s="33" customFormat="1" ht="31.5" customHeight="1" x14ac:dyDescent="0.25">
      <c r="A206" s="15"/>
      <c r="B206" s="125"/>
      <c r="C206" s="17"/>
      <c r="D206" s="17"/>
      <c r="E206" s="17"/>
      <c r="F206" s="17"/>
      <c r="G206" s="17"/>
      <c r="H206" s="18"/>
      <c r="I206" s="18"/>
      <c r="J206" s="69"/>
      <c r="K206" s="69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  <c r="HJ206" s="4"/>
    </row>
    <row r="207" spans="1:218" s="33" customFormat="1" ht="29.25" customHeight="1" x14ac:dyDescent="0.25">
      <c r="A207" s="15"/>
      <c r="B207" s="125"/>
      <c r="C207" s="17"/>
      <c r="D207" s="17"/>
      <c r="E207" s="17"/>
      <c r="F207" s="17"/>
      <c r="G207" s="17"/>
      <c r="H207" s="18"/>
      <c r="I207" s="18"/>
      <c r="J207" s="69"/>
      <c r="K207" s="69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  <c r="HJ207" s="4"/>
    </row>
    <row r="208" spans="1:218" s="33" customFormat="1" ht="28.5" customHeight="1" x14ac:dyDescent="0.25">
      <c r="A208" s="15"/>
      <c r="B208" s="125"/>
      <c r="C208" s="17"/>
      <c r="D208" s="17"/>
      <c r="E208" s="17"/>
      <c r="F208" s="17"/>
      <c r="G208" s="17"/>
      <c r="H208" s="18"/>
      <c r="I208" s="18"/>
      <c r="J208" s="69"/>
      <c r="K208" s="69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  <c r="HJ208" s="4"/>
    </row>
    <row r="209" spans="1:218" s="22" customFormat="1" ht="28.5" customHeight="1" x14ac:dyDescent="0.25">
      <c r="A209" s="15"/>
      <c r="B209" s="125"/>
      <c r="C209" s="17"/>
      <c r="D209" s="17"/>
      <c r="E209" s="17"/>
      <c r="F209" s="17"/>
      <c r="G209" s="17"/>
      <c r="H209" s="18"/>
      <c r="I209" s="18"/>
      <c r="J209" s="69"/>
      <c r="K209" s="69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  <c r="HJ209" s="4"/>
    </row>
    <row r="210" spans="1:218" s="33" customFormat="1" ht="30" customHeight="1" x14ac:dyDescent="0.25">
      <c r="A210" s="15"/>
      <c r="B210" s="125"/>
      <c r="C210" s="17"/>
      <c r="D210" s="17"/>
      <c r="E210" s="17"/>
      <c r="F210" s="17"/>
      <c r="G210" s="17"/>
      <c r="H210" s="18"/>
      <c r="I210" s="18"/>
      <c r="J210" s="69"/>
      <c r="K210" s="69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  <c r="HJ210" s="4"/>
    </row>
    <row r="211" spans="1:218" s="48" customFormat="1" ht="31.5" customHeight="1" x14ac:dyDescent="0.25">
      <c r="A211" s="15"/>
      <c r="B211" s="125"/>
      <c r="C211" s="17"/>
      <c r="D211" s="17"/>
      <c r="E211" s="17"/>
      <c r="F211" s="17"/>
      <c r="G211" s="17"/>
      <c r="H211" s="18"/>
      <c r="I211" s="18"/>
      <c r="J211" s="69"/>
      <c r="K211" s="69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  <c r="HJ211" s="4"/>
    </row>
    <row r="212" spans="1:218" s="33" customFormat="1" ht="31.5" customHeight="1" x14ac:dyDescent="0.25">
      <c r="A212" s="15"/>
      <c r="B212" s="125"/>
      <c r="C212" s="17"/>
      <c r="D212" s="17"/>
      <c r="E212" s="17"/>
      <c r="F212" s="17"/>
      <c r="G212" s="17"/>
      <c r="H212" s="18"/>
      <c r="I212" s="18"/>
      <c r="J212" s="69"/>
      <c r="K212" s="69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  <c r="HJ212" s="4"/>
    </row>
    <row r="213" spans="1:218" s="33" customFormat="1" ht="27.75" customHeight="1" x14ac:dyDescent="0.25">
      <c r="A213" s="15"/>
      <c r="B213" s="125"/>
      <c r="C213" s="17"/>
      <c r="D213" s="17"/>
      <c r="E213" s="17"/>
      <c r="F213" s="17"/>
      <c r="G213" s="17"/>
      <c r="H213" s="18"/>
      <c r="I213" s="18"/>
      <c r="J213" s="69"/>
      <c r="K213" s="69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  <c r="HJ213" s="4"/>
    </row>
    <row r="214" spans="1:218" s="42" customFormat="1" ht="26.25" customHeight="1" x14ac:dyDescent="0.25">
      <c r="A214" s="15"/>
      <c r="B214" s="125"/>
      <c r="C214" s="17"/>
      <c r="D214" s="17"/>
      <c r="E214" s="17"/>
      <c r="F214" s="17"/>
      <c r="G214" s="17"/>
      <c r="H214" s="18"/>
      <c r="I214" s="18"/>
      <c r="J214" s="69"/>
      <c r="K214" s="69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  <c r="HJ214" s="4"/>
    </row>
    <row r="215" spans="1:218" s="56" customFormat="1" ht="28.5" customHeight="1" x14ac:dyDescent="0.25">
      <c r="A215" s="15"/>
      <c r="B215" s="125"/>
      <c r="C215" s="17"/>
      <c r="D215" s="17"/>
      <c r="E215" s="17"/>
      <c r="F215" s="17"/>
      <c r="G215" s="17"/>
      <c r="H215" s="18"/>
      <c r="I215" s="18"/>
      <c r="J215" s="69"/>
      <c r="K215" s="69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  <c r="HJ215" s="4"/>
    </row>
    <row r="216" spans="1:218" s="30" customFormat="1" ht="28.5" customHeight="1" x14ac:dyDescent="0.25">
      <c r="A216" s="15"/>
      <c r="B216" s="125"/>
      <c r="C216" s="17"/>
      <c r="D216" s="17"/>
      <c r="E216" s="17"/>
      <c r="F216" s="17"/>
      <c r="G216" s="17"/>
      <c r="H216" s="18"/>
      <c r="I216" s="18"/>
      <c r="J216" s="69"/>
      <c r="K216" s="69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  <c r="HJ216" s="4"/>
    </row>
    <row r="217" spans="1:218" s="30" customFormat="1" ht="29.25" customHeight="1" x14ac:dyDescent="0.25">
      <c r="A217" s="15"/>
      <c r="B217" s="125"/>
      <c r="C217" s="17"/>
      <c r="D217" s="17"/>
      <c r="E217" s="17"/>
      <c r="F217" s="17"/>
      <c r="G217" s="17"/>
      <c r="H217" s="18"/>
      <c r="I217" s="18"/>
      <c r="J217" s="69"/>
      <c r="K217" s="69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  <c r="HJ217" s="4"/>
    </row>
    <row r="218" spans="1:218" s="56" customFormat="1" ht="24.75" customHeight="1" x14ac:dyDescent="0.25">
      <c r="A218" s="15"/>
      <c r="B218" s="125"/>
      <c r="C218" s="17"/>
      <c r="D218" s="17"/>
      <c r="E218" s="17"/>
      <c r="F218" s="17"/>
      <c r="G218" s="17"/>
      <c r="H218" s="18"/>
      <c r="I218" s="18"/>
      <c r="J218" s="69"/>
      <c r="K218" s="69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  <c r="HJ218" s="4"/>
    </row>
    <row r="219" spans="1:218" s="30" customFormat="1" ht="27" customHeight="1" x14ac:dyDescent="0.25">
      <c r="A219" s="15"/>
      <c r="B219" s="125"/>
      <c r="C219" s="17"/>
      <c r="D219" s="17"/>
      <c r="E219" s="17"/>
      <c r="F219" s="17"/>
      <c r="G219" s="17"/>
      <c r="H219" s="18"/>
      <c r="I219" s="18"/>
      <c r="J219" s="69"/>
      <c r="K219" s="69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  <c r="HJ219" s="4"/>
    </row>
    <row r="220" spans="1:218" s="30" customFormat="1" ht="26.25" customHeight="1" x14ac:dyDescent="0.25">
      <c r="A220" s="15"/>
      <c r="B220" s="125"/>
      <c r="C220" s="17"/>
      <c r="D220" s="17"/>
      <c r="E220" s="17"/>
      <c r="F220" s="17"/>
      <c r="G220" s="17"/>
      <c r="H220" s="18"/>
      <c r="I220" s="18"/>
      <c r="J220" s="69"/>
      <c r="K220" s="69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  <c r="HJ220" s="4"/>
    </row>
    <row r="221" spans="1:218" s="30" customFormat="1" ht="29.25" customHeight="1" x14ac:dyDescent="0.25">
      <c r="A221" s="15"/>
      <c r="B221" s="125"/>
      <c r="C221" s="17"/>
      <c r="D221" s="17"/>
      <c r="E221" s="17"/>
      <c r="F221" s="17"/>
      <c r="G221" s="17"/>
      <c r="H221" s="18"/>
      <c r="I221" s="18"/>
      <c r="J221" s="69"/>
      <c r="K221" s="69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  <c r="HJ221" s="4"/>
    </row>
    <row r="222" spans="1:218" s="56" customFormat="1" ht="24.75" customHeight="1" x14ac:dyDescent="0.25">
      <c r="A222" s="15"/>
      <c r="B222" s="125"/>
      <c r="C222" s="17"/>
      <c r="D222" s="17"/>
      <c r="E222" s="17"/>
      <c r="F222" s="17"/>
      <c r="G222" s="17"/>
      <c r="H222" s="18"/>
      <c r="I222" s="18"/>
      <c r="J222" s="69"/>
      <c r="K222" s="69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  <c r="HJ222" s="4"/>
    </row>
    <row r="223" spans="1:218" s="33" customFormat="1" ht="30.75" customHeight="1" x14ac:dyDescent="0.25">
      <c r="A223" s="15"/>
      <c r="B223" s="125"/>
      <c r="C223" s="17"/>
      <c r="D223" s="17"/>
      <c r="E223" s="17"/>
      <c r="F223" s="17"/>
      <c r="G223" s="17"/>
      <c r="H223" s="18"/>
      <c r="I223" s="18"/>
      <c r="J223" s="69"/>
      <c r="K223" s="69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  <c r="HJ223" s="4"/>
    </row>
    <row r="224" spans="1:218" s="48" customFormat="1" ht="24" customHeight="1" x14ac:dyDescent="0.25">
      <c r="A224" s="15"/>
      <c r="B224" s="125"/>
      <c r="C224" s="17"/>
      <c r="D224" s="17"/>
      <c r="E224" s="17"/>
      <c r="F224" s="17"/>
      <c r="G224" s="17"/>
      <c r="H224" s="18"/>
      <c r="I224" s="18"/>
      <c r="J224" s="69"/>
      <c r="K224" s="69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  <c r="HJ224" s="4"/>
    </row>
    <row r="225" spans="1:218" s="33" customFormat="1" ht="24.75" customHeight="1" x14ac:dyDescent="0.25">
      <c r="A225" s="15"/>
      <c r="B225" s="125"/>
      <c r="C225" s="17"/>
      <c r="D225" s="17"/>
      <c r="E225" s="17"/>
      <c r="F225" s="17"/>
      <c r="G225" s="17"/>
      <c r="H225" s="18"/>
      <c r="I225" s="18"/>
      <c r="J225" s="69"/>
      <c r="K225" s="69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  <c r="HJ225" s="4"/>
    </row>
    <row r="226" spans="1:218" s="57" customFormat="1" ht="27.75" customHeight="1" x14ac:dyDescent="0.25">
      <c r="A226" s="15"/>
      <c r="B226" s="125"/>
      <c r="C226" s="17"/>
      <c r="D226" s="17"/>
      <c r="E226" s="17"/>
      <c r="F226" s="17"/>
      <c r="G226" s="17"/>
      <c r="H226" s="18"/>
      <c r="I226" s="18"/>
      <c r="J226" s="69"/>
      <c r="K226" s="69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  <c r="HJ226" s="4"/>
    </row>
    <row r="227" spans="1:218" s="41" customFormat="1" ht="27.75" customHeight="1" x14ac:dyDescent="0.25">
      <c r="A227" s="15"/>
      <c r="B227" s="125"/>
      <c r="C227" s="17"/>
      <c r="D227" s="17"/>
      <c r="E227" s="17"/>
      <c r="F227" s="17"/>
      <c r="G227" s="17"/>
      <c r="H227" s="18"/>
      <c r="I227" s="18"/>
      <c r="J227" s="69"/>
      <c r="K227" s="69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  <c r="HJ227" s="4"/>
    </row>
    <row r="228" spans="1:218" s="22" customFormat="1" ht="28.5" customHeight="1" x14ac:dyDescent="0.25">
      <c r="A228" s="15"/>
      <c r="B228" s="125"/>
      <c r="C228" s="17"/>
      <c r="D228" s="17"/>
      <c r="E228" s="17"/>
      <c r="F228" s="17"/>
      <c r="G228" s="17"/>
      <c r="H228" s="18"/>
      <c r="I228" s="18"/>
      <c r="J228" s="69"/>
      <c r="K228" s="69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  <c r="HJ228" s="4"/>
    </row>
    <row r="229" spans="1:218" s="48" customFormat="1" ht="23.25" customHeight="1" x14ac:dyDescent="0.25">
      <c r="A229" s="15"/>
      <c r="B229" s="125"/>
      <c r="C229" s="17"/>
      <c r="D229" s="17"/>
      <c r="E229" s="17"/>
      <c r="F229" s="17"/>
      <c r="G229" s="17"/>
      <c r="H229" s="18"/>
      <c r="I229" s="18"/>
      <c r="J229" s="69"/>
      <c r="K229" s="69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  <c r="HJ229" s="4"/>
    </row>
    <row r="230" spans="1:218" s="30" customFormat="1" ht="27.75" customHeight="1" x14ac:dyDescent="0.25">
      <c r="A230" s="15"/>
      <c r="B230" s="125"/>
      <c r="C230" s="17"/>
      <c r="D230" s="17"/>
      <c r="E230" s="17"/>
      <c r="F230" s="17"/>
      <c r="G230" s="17"/>
      <c r="H230" s="18"/>
      <c r="I230" s="18"/>
      <c r="J230" s="69"/>
      <c r="K230" s="69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  <c r="HJ230" s="4"/>
    </row>
    <row r="231" spans="1:218" s="33" customFormat="1" ht="30.75" customHeight="1" x14ac:dyDescent="0.25">
      <c r="A231" s="15"/>
      <c r="B231" s="125"/>
      <c r="C231" s="17"/>
      <c r="D231" s="17"/>
      <c r="E231" s="17"/>
      <c r="F231" s="17"/>
      <c r="G231" s="17"/>
      <c r="H231" s="18"/>
      <c r="I231" s="18"/>
      <c r="J231" s="69"/>
      <c r="K231" s="69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  <c r="HJ231" s="4"/>
    </row>
    <row r="232" spans="1:218" s="48" customFormat="1" ht="21.75" customHeight="1" x14ac:dyDescent="0.25">
      <c r="A232" s="15"/>
      <c r="B232" s="125"/>
      <c r="C232" s="17"/>
      <c r="D232" s="17"/>
      <c r="E232" s="17"/>
      <c r="F232" s="17"/>
      <c r="G232" s="17"/>
      <c r="H232" s="18"/>
      <c r="I232" s="18"/>
      <c r="J232" s="69"/>
      <c r="K232" s="69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  <c r="HJ232" s="4"/>
    </row>
    <row r="233" spans="1:218" s="48" customFormat="1" ht="21.75" customHeight="1" x14ac:dyDescent="0.25">
      <c r="A233" s="15"/>
      <c r="B233" s="125"/>
      <c r="C233" s="17"/>
      <c r="D233" s="17"/>
      <c r="E233" s="17"/>
      <c r="F233" s="17"/>
      <c r="G233" s="17"/>
      <c r="H233" s="18"/>
      <c r="I233" s="18"/>
      <c r="J233" s="69"/>
      <c r="K233" s="69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  <c r="HJ233" s="4"/>
    </row>
    <row r="234" spans="1:218" s="33" customFormat="1" ht="30.75" customHeight="1" x14ac:dyDescent="0.25">
      <c r="A234" s="15"/>
      <c r="B234" s="125"/>
      <c r="C234" s="17"/>
      <c r="D234" s="17"/>
      <c r="E234" s="17"/>
      <c r="F234" s="17"/>
      <c r="G234" s="17"/>
      <c r="H234" s="18"/>
      <c r="I234" s="18"/>
      <c r="J234" s="69"/>
      <c r="K234" s="69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  <c r="HJ234" s="4"/>
    </row>
    <row r="235" spans="1:218" s="33" customFormat="1" ht="29.25" customHeight="1" x14ac:dyDescent="0.25">
      <c r="A235" s="15"/>
      <c r="B235" s="125"/>
      <c r="C235" s="17"/>
      <c r="D235" s="17"/>
      <c r="E235" s="17"/>
      <c r="F235" s="17"/>
      <c r="G235" s="17"/>
      <c r="H235" s="18"/>
      <c r="I235" s="18"/>
      <c r="J235" s="69"/>
      <c r="K235" s="69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  <c r="HJ235" s="4"/>
    </row>
    <row r="236" spans="1:218" s="33" customFormat="1" ht="27" customHeight="1" x14ac:dyDescent="0.25">
      <c r="A236" s="15"/>
      <c r="B236" s="125"/>
      <c r="C236" s="17"/>
      <c r="D236" s="17"/>
      <c r="E236" s="17"/>
      <c r="F236" s="17"/>
      <c r="G236" s="17"/>
      <c r="H236" s="18"/>
      <c r="I236" s="18"/>
      <c r="J236" s="69"/>
      <c r="K236" s="69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  <c r="HJ236" s="4"/>
    </row>
    <row r="237" spans="1:218" s="48" customFormat="1" ht="25.5" customHeight="1" x14ac:dyDescent="0.25">
      <c r="A237" s="15"/>
      <c r="B237" s="125"/>
      <c r="C237" s="17"/>
      <c r="D237" s="17"/>
      <c r="E237" s="17"/>
      <c r="F237" s="17"/>
      <c r="G237" s="17"/>
      <c r="H237" s="18"/>
      <c r="I237" s="18"/>
      <c r="J237" s="69"/>
      <c r="K237" s="69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  <c r="HJ237" s="4"/>
    </row>
    <row r="238" spans="1:218" s="33" customFormat="1" ht="27.75" customHeight="1" x14ac:dyDescent="0.25">
      <c r="A238" s="15"/>
      <c r="B238" s="125"/>
      <c r="C238" s="17"/>
      <c r="D238" s="17"/>
      <c r="E238" s="17"/>
      <c r="F238" s="17"/>
      <c r="G238" s="17"/>
      <c r="H238" s="18"/>
      <c r="I238" s="18"/>
      <c r="J238" s="69"/>
      <c r="K238" s="69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  <c r="HJ238" s="4"/>
    </row>
    <row r="239" spans="1:218" s="48" customFormat="1" ht="25.5" customHeight="1" x14ac:dyDescent="0.25">
      <c r="A239" s="15"/>
      <c r="B239" s="125"/>
      <c r="C239" s="17"/>
      <c r="D239" s="17"/>
      <c r="E239" s="17"/>
      <c r="F239" s="17"/>
      <c r="G239" s="17"/>
      <c r="H239" s="18"/>
      <c r="I239" s="18"/>
      <c r="J239" s="69"/>
      <c r="K239" s="69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  <c r="HJ239" s="4"/>
    </row>
    <row r="240" spans="1:218" s="33" customFormat="1" ht="28.5" customHeight="1" x14ac:dyDescent="0.25">
      <c r="A240" s="15"/>
      <c r="B240" s="125"/>
      <c r="C240" s="17"/>
      <c r="D240" s="17"/>
      <c r="E240" s="17"/>
      <c r="F240" s="17"/>
      <c r="G240" s="17"/>
      <c r="H240" s="18"/>
      <c r="I240" s="18"/>
      <c r="J240" s="69"/>
      <c r="K240" s="69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  <c r="HJ240" s="4"/>
    </row>
    <row r="241" spans="1:218" s="22" customFormat="1" ht="22.5" customHeight="1" x14ac:dyDescent="0.25">
      <c r="A241" s="15"/>
      <c r="B241" s="125"/>
      <c r="C241" s="17"/>
      <c r="D241" s="17"/>
      <c r="E241" s="17"/>
      <c r="F241" s="17"/>
      <c r="G241" s="17"/>
      <c r="H241" s="18"/>
      <c r="I241" s="18"/>
      <c r="J241" s="69"/>
      <c r="K241" s="69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  <c r="HJ241" s="4"/>
    </row>
    <row r="242" spans="1:218" s="48" customFormat="1" ht="24.75" customHeight="1" x14ac:dyDescent="0.25">
      <c r="A242" s="15"/>
      <c r="B242" s="125"/>
      <c r="C242" s="17"/>
      <c r="D242" s="17"/>
      <c r="E242" s="17"/>
      <c r="F242" s="17"/>
      <c r="G242" s="17"/>
      <c r="H242" s="18"/>
      <c r="I242" s="18"/>
      <c r="J242" s="69"/>
      <c r="K242" s="69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</row>
    <row r="243" spans="1:218" s="33" customFormat="1" ht="22.5" customHeight="1" x14ac:dyDescent="0.25">
      <c r="A243" s="15"/>
      <c r="B243" s="125"/>
      <c r="C243" s="17"/>
      <c r="D243" s="17"/>
      <c r="E243" s="17"/>
      <c r="F243" s="17"/>
      <c r="G243" s="17"/>
      <c r="H243" s="18"/>
      <c r="I243" s="18"/>
      <c r="J243" s="69"/>
      <c r="K243" s="69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  <c r="HJ243" s="4"/>
    </row>
    <row r="244" spans="1:218" s="30" customFormat="1" ht="27.75" customHeight="1" x14ac:dyDescent="0.25">
      <c r="A244" s="15"/>
      <c r="B244" s="125"/>
      <c r="C244" s="17"/>
      <c r="D244" s="17"/>
      <c r="E244" s="17"/>
      <c r="F244" s="17"/>
      <c r="G244" s="17"/>
      <c r="H244" s="18"/>
      <c r="I244" s="18"/>
      <c r="J244" s="69"/>
      <c r="K244" s="69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  <c r="HJ244" s="4"/>
    </row>
    <row r="245" spans="1:218" s="56" customFormat="1" ht="22.5" customHeight="1" x14ac:dyDescent="0.25">
      <c r="A245" s="15"/>
      <c r="B245" s="125"/>
      <c r="C245" s="17"/>
      <c r="D245" s="17"/>
      <c r="E245" s="17"/>
      <c r="F245" s="17"/>
      <c r="G245" s="17"/>
      <c r="H245" s="18"/>
      <c r="I245" s="18"/>
      <c r="J245" s="69"/>
      <c r="K245" s="69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  <c r="HJ245" s="4"/>
    </row>
    <row r="246" spans="1:218" s="30" customFormat="1" ht="30" customHeight="1" x14ac:dyDescent="0.25">
      <c r="A246" s="15"/>
      <c r="B246" s="125"/>
      <c r="C246" s="17"/>
      <c r="D246" s="17"/>
      <c r="E246" s="17"/>
      <c r="F246" s="17"/>
      <c r="G246" s="17"/>
      <c r="H246" s="18"/>
      <c r="I246" s="18"/>
      <c r="J246" s="69"/>
      <c r="K246" s="69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  <c r="HJ246" s="4"/>
    </row>
    <row r="247" spans="1:218" s="30" customFormat="1" ht="28.5" customHeight="1" x14ac:dyDescent="0.25">
      <c r="A247" s="15"/>
      <c r="B247" s="125"/>
      <c r="C247" s="17"/>
      <c r="D247" s="17"/>
      <c r="E247" s="17"/>
      <c r="F247" s="17"/>
      <c r="G247" s="17"/>
      <c r="H247" s="18"/>
      <c r="I247" s="18"/>
      <c r="J247" s="69"/>
      <c r="K247" s="69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  <c r="HJ247" s="4"/>
    </row>
    <row r="248" spans="1:218" s="30" customFormat="1" ht="27.75" customHeight="1" x14ac:dyDescent="0.25">
      <c r="A248" s="15"/>
      <c r="B248" s="125"/>
      <c r="C248" s="17"/>
      <c r="D248" s="17"/>
      <c r="E248" s="17"/>
      <c r="F248" s="17"/>
      <c r="G248" s="17"/>
      <c r="H248" s="18"/>
      <c r="I248" s="18"/>
      <c r="J248" s="69"/>
      <c r="K248" s="69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  <c r="HJ248" s="4"/>
    </row>
    <row r="249" spans="1:218" s="56" customFormat="1" ht="22.5" customHeight="1" x14ac:dyDescent="0.25">
      <c r="A249" s="15"/>
      <c r="B249" s="125"/>
      <c r="C249" s="17"/>
      <c r="D249" s="17"/>
      <c r="E249" s="17"/>
      <c r="F249" s="17"/>
      <c r="G249" s="17"/>
      <c r="H249" s="18"/>
      <c r="I249" s="18"/>
      <c r="J249" s="69"/>
      <c r="K249" s="69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  <c r="HJ249" s="4"/>
    </row>
    <row r="250" spans="1:218" s="30" customFormat="1" ht="30" customHeight="1" x14ac:dyDescent="0.25">
      <c r="A250" s="15"/>
      <c r="B250" s="125"/>
      <c r="C250" s="17"/>
      <c r="D250" s="17"/>
      <c r="E250" s="17"/>
      <c r="F250" s="17"/>
      <c r="G250" s="17"/>
      <c r="H250" s="18"/>
      <c r="I250" s="18"/>
      <c r="J250" s="69"/>
      <c r="K250" s="69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  <c r="HJ250" s="4"/>
    </row>
    <row r="251" spans="1:218" s="56" customFormat="1" ht="22.5" customHeight="1" x14ac:dyDescent="0.25">
      <c r="A251" s="15"/>
      <c r="B251" s="125"/>
      <c r="C251" s="17"/>
      <c r="D251" s="17"/>
      <c r="E251" s="17"/>
      <c r="F251" s="17"/>
      <c r="G251" s="17"/>
      <c r="H251" s="18"/>
      <c r="I251" s="18"/>
      <c r="J251" s="69"/>
      <c r="K251" s="69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  <c r="HJ251" s="4"/>
    </row>
    <row r="252" spans="1:218" s="30" customFormat="1" ht="30.75" customHeight="1" x14ac:dyDescent="0.25">
      <c r="A252" s="15"/>
      <c r="B252" s="125"/>
      <c r="C252" s="17"/>
      <c r="D252" s="17"/>
      <c r="E252" s="17"/>
      <c r="F252" s="17"/>
      <c r="G252" s="17"/>
      <c r="H252" s="18"/>
      <c r="I252" s="18"/>
      <c r="J252" s="69"/>
      <c r="K252" s="69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  <c r="HJ252" s="4"/>
    </row>
    <row r="253" spans="1:218" s="42" customFormat="1" ht="32.25" customHeight="1" x14ac:dyDescent="0.25">
      <c r="A253" s="15"/>
      <c r="B253" s="125"/>
      <c r="C253" s="17"/>
      <c r="D253" s="17"/>
      <c r="E253" s="17"/>
      <c r="F253" s="17"/>
      <c r="G253" s="17"/>
      <c r="H253" s="18"/>
      <c r="I253" s="18"/>
      <c r="J253" s="69"/>
      <c r="K253" s="69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  <c r="HJ253" s="4"/>
    </row>
    <row r="254" spans="1:218" s="56" customFormat="1" ht="25.5" customHeight="1" x14ac:dyDescent="0.25">
      <c r="A254" s="15"/>
      <c r="B254" s="125"/>
      <c r="C254" s="17"/>
      <c r="D254" s="17"/>
      <c r="E254" s="17"/>
      <c r="F254" s="17"/>
      <c r="G254" s="17"/>
      <c r="H254" s="18"/>
      <c r="I254" s="18"/>
      <c r="J254" s="69"/>
      <c r="K254" s="69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  <c r="HJ254" s="4"/>
    </row>
    <row r="255" spans="1:218" s="30" customFormat="1" ht="27.75" customHeight="1" x14ac:dyDescent="0.25">
      <c r="A255" s="15"/>
      <c r="B255" s="125"/>
      <c r="C255" s="17"/>
      <c r="D255" s="17"/>
      <c r="E255" s="17"/>
      <c r="F255" s="17"/>
      <c r="G255" s="17"/>
      <c r="H255" s="18"/>
      <c r="I255" s="18"/>
      <c r="J255" s="69"/>
      <c r="K255" s="69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</row>
    <row r="256" spans="1:218" s="30" customFormat="1" ht="29.25" customHeight="1" x14ac:dyDescent="0.25">
      <c r="A256" s="15"/>
      <c r="B256" s="125"/>
      <c r="C256" s="17"/>
      <c r="D256" s="17"/>
      <c r="E256" s="17"/>
      <c r="F256" s="17"/>
      <c r="G256" s="17"/>
      <c r="H256" s="18"/>
      <c r="I256" s="18"/>
      <c r="J256" s="69"/>
      <c r="K256" s="69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</row>
    <row r="257" spans="1:218" s="56" customFormat="1" ht="22.5" customHeight="1" x14ac:dyDescent="0.25">
      <c r="A257" s="15"/>
      <c r="B257" s="125"/>
      <c r="C257" s="17"/>
      <c r="D257" s="17"/>
      <c r="E257" s="17"/>
      <c r="F257" s="17"/>
      <c r="G257" s="17"/>
      <c r="H257" s="18"/>
      <c r="I257" s="18"/>
      <c r="J257" s="69"/>
      <c r="K257" s="69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</row>
    <row r="258" spans="1:218" s="30" customFormat="1" ht="30" customHeight="1" x14ac:dyDescent="0.25">
      <c r="A258" s="15"/>
      <c r="B258" s="125"/>
      <c r="C258" s="17"/>
      <c r="D258" s="17"/>
      <c r="E258" s="17"/>
      <c r="F258" s="17"/>
      <c r="G258" s="17"/>
      <c r="H258" s="18"/>
      <c r="I258" s="18"/>
      <c r="J258" s="69"/>
      <c r="K258" s="69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</row>
    <row r="259" spans="1:218" s="30" customFormat="1" ht="27.75" customHeight="1" x14ac:dyDescent="0.25">
      <c r="A259" s="15"/>
      <c r="B259" s="125"/>
      <c r="C259" s="17"/>
      <c r="D259" s="17"/>
      <c r="E259" s="17"/>
      <c r="F259" s="17"/>
      <c r="G259" s="17"/>
      <c r="H259" s="18"/>
      <c r="I259" s="18"/>
      <c r="J259" s="69"/>
      <c r="K259" s="69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</row>
    <row r="260" spans="1:218" s="56" customFormat="1" ht="23.25" customHeight="1" x14ac:dyDescent="0.25">
      <c r="A260" s="15"/>
      <c r="B260" s="125"/>
      <c r="C260" s="17"/>
      <c r="D260" s="17"/>
      <c r="E260" s="17"/>
      <c r="F260" s="17"/>
      <c r="G260" s="17"/>
      <c r="H260" s="18"/>
      <c r="I260" s="18"/>
      <c r="J260" s="69"/>
      <c r="K260" s="69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  <c r="HJ260" s="4"/>
    </row>
    <row r="261" spans="1:218" s="30" customFormat="1" ht="30.75" customHeight="1" x14ac:dyDescent="0.25">
      <c r="A261" s="15"/>
      <c r="B261" s="125"/>
      <c r="C261" s="17"/>
      <c r="D261" s="17"/>
      <c r="E261" s="17"/>
      <c r="F261" s="17"/>
      <c r="G261" s="17"/>
      <c r="H261" s="18"/>
      <c r="I261" s="18"/>
      <c r="J261" s="69"/>
      <c r="K261" s="69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</row>
    <row r="262" spans="1:218" s="58" customFormat="1" ht="32.25" customHeight="1" x14ac:dyDescent="0.25">
      <c r="A262" s="15"/>
      <c r="B262" s="125"/>
      <c r="C262" s="17"/>
      <c r="D262" s="17"/>
      <c r="E262" s="17"/>
      <c r="F262" s="17"/>
      <c r="G262" s="17"/>
      <c r="H262" s="18"/>
      <c r="I262" s="18"/>
      <c r="J262" s="69"/>
      <c r="K262" s="69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  <c r="HJ262" s="4"/>
    </row>
  </sheetData>
  <mergeCells count="11">
    <mergeCell ref="I9:I46"/>
    <mergeCell ref="I1:K1"/>
    <mergeCell ref="K5:K6"/>
    <mergeCell ref="J5:J6"/>
    <mergeCell ref="I5:I6"/>
    <mergeCell ref="E5:H6"/>
    <mergeCell ref="A5:A6"/>
    <mergeCell ref="B5:B6"/>
    <mergeCell ref="D5:D6"/>
    <mergeCell ref="A2:K2"/>
    <mergeCell ref="A3:K3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E32B5-4477-4791-995C-7747C68C2A70}">
  <dimension ref="A1:HK277"/>
  <sheetViews>
    <sheetView workbookViewId="0">
      <pane ySplit="6" topLeftCell="A7" activePane="bottomLeft" state="frozen"/>
      <selection pane="bottomLeft" activeCell="K23" sqref="K23"/>
    </sheetView>
  </sheetViews>
  <sheetFormatPr defaultColWidth="11.5703125" defaultRowHeight="15.75" x14ac:dyDescent="0.25"/>
  <cols>
    <col min="1" max="1" width="6.5703125" style="15" customWidth="1"/>
    <col min="2" max="2" width="40.7109375" style="16" customWidth="1"/>
    <col min="3" max="3" width="11.42578125" style="17" hidden="1" customWidth="1"/>
    <col min="4" max="4" width="13.28515625" style="17" hidden="1" customWidth="1"/>
    <col min="5" max="5" width="10.42578125" style="17" hidden="1" customWidth="1"/>
    <col min="6" max="6" width="11.140625" style="17" hidden="1" customWidth="1"/>
    <col min="7" max="7" width="20.7109375" style="18" customWidth="1"/>
    <col min="8" max="8" width="22" style="18" customWidth="1"/>
    <col min="9" max="9" width="9.85546875" style="69" hidden="1" customWidth="1"/>
    <col min="10" max="10" width="22" style="69" customWidth="1"/>
    <col min="11" max="11" width="11.5703125" style="4"/>
    <col min="12" max="12" width="14" style="69" customWidth="1"/>
    <col min="13" max="13" width="13.42578125" style="4" customWidth="1"/>
    <col min="14" max="217" width="11.5703125" style="4"/>
    <col min="218" max="218" width="3.85546875" style="4" customWidth="1"/>
    <col min="219" max="219" width="24.85546875" style="4" customWidth="1"/>
    <col min="220" max="220" width="6" style="4" customWidth="1"/>
    <col min="221" max="221" width="8.5703125" style="4" customWidth="1"/>
    <col min="222" max="235" width="5.42578125" style="4" customWidth="1"/>
    <col min="236" max="239" width="6.28515625" style="4" customWidth="1"/>
    <col min="240" max="242" width="0" style="4" hidden="1" customWidth="1"/>
    <col min="243" max="243" width="23.5703125" style="4" customWidth="1"/>
    <col min="244" max="244" width="5.7109375" style="4" customWidth="1"/>
    <col min="245" max="245" width="41" style="4" customWidth="1"/>
    <col min="246" max="246" width="8.7109375" style="4" customWidth="1"/>
    <col min="247" max="247" width="9.140625" style="4" customWidth="1"/>
    <col min="248" max="248" width="9.7109375" style="4" customWidth="1"/>
    <col min="249" max="251" width="8.85546875" style="4" customWidth="1"/>
    <col min="252" max="252" width="8.5703125" style="4" customWidth="1"/>
    <col min="253" max="261" width="8.85546875" style="4" customWidth="1"/>
    <col min="262" max="262" width="10.85546875" style="4" customWidth="1"/>
    <col min="263" max="263" width="9.5703125" style="4" customWidth="1"/>
    <col min="264" max="264" width="6.140625" style="4" customWidth="1"/>
    <col min="265" max="473" width="11.5703125" style="4"/>
    <col min="474" max="474" width="3.85546875" style="4" customWidth="1"/>
    <col min="475" max="475" width="24.85546875" style="4" customWidth="1"/>
    <col min="476" max="476" width="6" style="4" customWidth="1"/>
    <col min="477" max="477" width="8.5703125" style="4" customWidth="1"/>
    <col min="478" max="491" width="5.42578125" style="4" customWidth="1"/>
    <col min="492" max="495" width="6.28515625" style="4" customWidth="1"/>
    <col min="496" max="498" width="0" style="4" hidden="1" customWidth="1"/>
    <col min="499" max="499" width="23.5703125" style="4" customWidth="1"/>
    <col min="500" max="500" width="5.7109375" style="4" customWidth="1"/>
    <col min="501" max="501" width="41" style="4" customWidth="1"/>
    <col min="502" max="502" width="8.7109375" style="4" customWidth="1"/>
    <col min="503" max="503" width="9.140625" style="4" customWidth="1"/>
    <col min="504" max="504" width="9.7109375" style="4" customWidth="1"/>
    <col min="505" max="507" width="8.85546875" style="4" customWidth="1"/>
    <col min="508" max="508" width="8.5703125" style="4" customWidth="1"/>
    <col min="509" max="517" width="8.85546875" style="4" customWidth="1"/>
    <col min="518" max="518" width="10.85546875" style="4" customWidth="1"/>
    <col min="519" max="519" width="9.5703125" style="4" customWidth="1"/>
    <col min="520" max="520" width="6.140625" style="4" customWidth="1"/>
    <col min="521" max="729" width="11.5703125" style="4"/>
    <col min="730" max="730" width="3.85546875" style="4" customWidth="1"/>
    <col min="731" max="731" width="24.85546875" style="4" customWidth="1"/>
    <col min="732" max="732" width="6" style="4" customWidth="1"/>
    <col min="733" max="733" width="8.5703125" style="4" customWidth="1"/>
    <col min="734" max="747" width="5.42578125" style="4" customWidth="1"/>
    <col min="748" max="751" width="6.28515625" style="4" customWidth="1"/>
    <col min="752" max="754" width="0" style="4" hidden="1" customWidth="1"/>
    <col min="755" max="755" width="23.5703125" style="4" customWidth="1"/>
    <col min="756" max="756" width="5.7109375" style="4" customWidth="1"/>
    <col min="757" max="757" width="41" style="4" customWidth="1"/>
    <col min="758" max="758" width="8.7109375" style="4" customWidth="1"/>
    <col min="759" max="759" width="9.140625" style="4" customWidth="1"/>
    <col min="760" max="760" width="9.7109375" style="4" customWidth="1"/>
    <col min="761" max="763" width="8.85546875" style="4" customWidth="1"/>
    <col min="764" max="764" width="8.5703125" style="4" customWidth="1"/>
    <col min="765" max="773" width="8.85546875" style="4" customWidth="1"/>
    <col min="774" max="774" width="10.85546875" style="4" customWidth="1"/>
    <col min="775" max="775" width="9.5703125" style="4" customWidth="1"/>
    <col min="776" max="776" width="6.140625" style="4" customWidth="1"/>
    <col min="777" max="985" width="11.5703125" style="4"/>
    <col min="986" max="986" width="3.85546875" style="4" customWidth="1"/>
    <col min="987" max="987" width="24.85546875" style="4" customWidth="1"/>
    <col min="988" max="988" width="6" style="4" customWidth="1"/>
    <col min="989" max="989" width="8.5703125" style="4" customWidth="1"/>
    <col min="990" max="1003" width="5.42578125" style="4" customWidth="1"/>
    <col min="1004" max="1007" width="6.28515625" style="4" customWidth="1"/>
    <col min="1008" max="1010" width="0" style="4" hidden="1" customWidth="1"/>
    <col min="1011" max="1011" width="23.5703125" style="4" customWidth="1"/>
    <col min="1012" max="1012" width="5.7109375" style="4" customWidth="1"/>
    <col min="1013" max="1013" width="41" style="4" customWidth="1"/>
    <col min="1014" max="1014" width="8.7109375" style="4" customWidth="1"/>
    <col min="1015" max="1015" width="9.140625" style="4" customWidth="1"/>
    <col min="1016" max="1016" width="9.7109375" style="4" customWidth="1"/>
    <col min="1017" max="1019" width="8.85546875" style="4" customWidth="1"/>
    <col min="1020" max="1020" width="8.5703125" style="4" customWidth="1"/>
    <col min="1021" max="1029" width="8.85546875" style="4" customWidth="1"/>
    <col min="1030" max="1030" width="10.85546875" style="4" customWidth="1"/>
    <col min="1031" max="1031" width="9.5703125" style="4" customWidth="1"/>
    <col min="1032" max="1032" width="6.140625" style="4" customWidth="1"/>
    <col min="1033" max="1241" width="11.5703125" style="4"/>
    <col min="1242" max="1242" width="3.85546875" style="4" customWidth="1"/>
    <col min="1243" max="1243" width="24.85546875" style="4" customWidth="1"/>
    <col min="1244" max="1244" width="6" style="4" customWidth="1"/>
    <col min="1245" max="1245" width="8.5703125" style="4" customWidth="1"/>
    <col min="1246" max="1259" width="5.42578125" style="4" customWidth="1"/>
    <col min="1260" max="1263" width="6.28515625" style="4" customWidth="1"/>
    <col min="1264" max="1266" width="0" style="4" hidden="1" customWidth="1"/>
    <col min="1267" max="1267" width="23.5703125" style="4" customWidth="1"/>
    <col min="1268" max="1268" width="5.7109375" style="4" customWidth="1"/>
    <col min="1269" max="1269" width="41" style="4" customWidth="1"/>
    <col min="1270" max="1270" width="8.7109375" style="4" customWidth="1"/>
    <col min="1271" max="1271" width="9.140625" style="4" customWidth="1"/>
    <col min="1272" max="1272" width="9.7109375" style="4" customWidth="1"/>
    <col min="1273" max="1275" width="8.85546875" style="4" customWidth="1"/>
    <col min="1276" max="1276" width="8.5703125" style="4" customWidth="1"/>
    <col min="1277" max="1285" width="8.85546875" style="4" customWidth="1"/>
    <col min="1286" max="1286" width="10.85546875" style="4" customWidth="1"/>
    <col min="1287" max="1287" width="9.5703125" style="4" customWidth="1"/>
    <col min="1288" max="1288" width="6.140625" style="4" customWidth="1"/>
    <col min="1289" max="1497" width="11.5703125" style="4"/>
    <col min="1498" max="1498" width="3.85546875" style="4" customWidth="1"/>
    <col min="1499" max="1499" width="24.85546875" style="4" customWidth="1"/>
    <col min="1500" max="1500" width="6" style="4" customWidth="1"/>
    <col min="1501" max="1501" width="8.5703125" style="4" customWidth="1"/>
    <col min="1502" max="1515" width="5.42578125" style="4" customWidth="1"/>
    <col min="1516" max="1519" width="6.28515625" style="4" customWidth="1"/>
    <col min="1520" max="1522" width="0" style="4" hidden="1" customWidth="1"/>
    <col min="1523" max="1523" width="23.5703125" style="4" customWidth="1"/>
    <col min="1524" max="1524" width="5.7109375" style="4" customWidth="1"/>
    <col min="1525" max="1525" width="41" style="4" customWidth="1"/>
    <col min="1526" max="1526" width="8.7109375" style="4" customWidth="1"/>
    <col min="1527" max="1527" width="9.140625" style="4" customWidth="1"/>
    <col min="1528" max="1528" width="9.7109375" style="4" customWidth="1"/>
    <col min="1529" max="1531" width="8.85546875" style="4" customWidth="1"/>
    <col min="1532" max="1532" width="8.5703125" style="4" customWidth="1"/>
    <col min="1533" max="1541" width="8.85546875" style="4" customWidth="1"/>
    <col min="1542" max="1542" width="10.85546875" style="4" customWidth="1"/>
    <col min="1543" max="1543" width="9.5703125" style="4" customWidth="1"/>
    <col min="1544" max="1544" width="6.140625" style="4" customWidth="1"/>
    <col min="1545" max="1753" width="11.5703125" style="4"/>
    <col min="1754" max="1754" width="3.85546875" style="4" customWidth="1"/>
    <col min="1755" max="1755" width="24.85546875" style="4" customWidth="1"/>
    <col min="1756" max="1756" width="6" style="4" customWidth="1"/>
    <col min="1757" max="1757" width="8.5703125" style="4" customWidth="1"/>
    <col min="1758" max="1771" width="5.42578125" style="4" customWidth="1"/>
    <col min="1772" max="1775" width="6.28515625" style="4" customWidth="1"/>
    <col min="1776" max="1778" width="0" style="4" hidden="1" customWidth="1"/>
    <col min="1779" max="1779" width="23.5703125" style="4" customWidth="1"/>
    <col min="1780" max="1780" width="5.7109375" style="4" customWidth="1"/>
    <col min="1781" max="1781" width="41" style="4" customWidth="1"/>
    <col min="1782" max="1782" width="8.7109375" style="4" customWidth="1"/>
    <col min="1783" max="1783" width="9.140625" style="4" customWidth="1"/>
    <col min="1784" max="1784" width="9.7109375" style="4" customWidth="1"/>
    <col min="1785" max="1787" width="8.85546875" style="4" customWidth="1"/>
    <col min="1788" max="1788" width="8.5703125" style="4" customWidth="1"/>
    <col min="1789" max="1797" width="8.85546875" style="4" customWidth="1"/>
    <col min="1798" max="1798" width="10.85546875" style="4" customWidth="1"/>
    <col min="1799" max="1799" width="9.5703125" style="4" customWidth="1"/>
    <col min="1800" max="1800" width="6.140625" style="4" customWidth="1"/>
    <col min="1801" max="2009" width="11.5703125" style="4"/>
    <col min="2010" max="2010" width="3.85546875" style="4" customWidth="1"/>
    <col min="2011" max="2011" width="24.85546875" style="4" customWidth="1"/>
    <col min="2012" max="2012" width="6" style="4" customWidth="1"/>
    <col min="2013" max="2013" width="8.5703125" style="4" customWidth="1"/>
    <col min="2014" max="2027" width="5.42578125" style="4" customWidth="1"/>
    <col min="2028" max="2031" width="6.28515625" style="4" customWidth="1"/>
    <col min="2032" max="2034" width="0" style="4" hidden="1" customWidth="1"/>
    <col min="2035" max="2035" width="23.5703125" style="4" customWidth="1"/>
    <col min="2036" max="2036" width="5.7109375" style="4" customWidth="1"/>
    <col min="2037" max="2037" width="41" style="4" customWidth="1"/>
    <col min="2038" max="2038" width="8.7109375" style="4" customWidth="1"/>
    <col min="2039" max="2039" width="9.140625" style="4" customWidth="1"/>
    <col min="2040" max="2040" width="9.7109375" style="4" customWidth="1"/>
    <col min="2041" max="2043" width="8.85546875" style="4" customWidth="1"/>
    <col min="2044" max="2044" width="8.5703125" style="4" customWidth="1"/>
    <col min="2045" max="2053" width="8.85546875" style="4" customWidth="1"/>
    <col min="2054" max="2054" width="10.85546875" style="4" customWidth="1"/>
    <col min="2055" max="2055" width="9.5703125" style="4" customWidth="1"/>
    <col min="2056" max="2056" width="6.140625" style="4" customWidth="1"/>
    <col min="2057" max="2265" width="11.5703125" style="4"/>
    <col min="2266" max="2266" width="3.85546875" style="4" customWidth="1"/>
    <col min="2267" max="2267" width="24.85546875" style="4" customWidth="1"/>
    <col min="2268" max="2268" width="6" style="4" customWidth="1"/>
    <col min="2269" max="2269" width="8.5703125" style="4" customWidth="1"/>
    <col min="2270" max="2283" width="5.42578125" style="4" customWidth="1"/>
    <col min="2284" max="2287" width="6.28515625" style="4" customWidth="1"/>
    <col min="2288" max="2290" width="0" style="4" hidden="1" customWidth="1"/>
    <col min="2291" max="2291" width="23.5703125" style="4" customWidth="1"/>
    <col min="2292" max="2292" width="5.7109375" style="4" customWidth="1"/>
    <col min="2293" max="2293" width="41" style="4" customWidth="1"/>
    <col min="2294" max="2294" width="8.7109375" style="4" customWidth="1"/>
    <col min="2295" max="2295" width="9.140625" style="4" customWidth="1"/>
    <col min="2296" max="2296" width="9.7109375" style="4" customWidth="1"/>
    <col min="2297" max="2299" width="8.85546875" style="4" customWidth="1"/>
    <col min="2300" max="2300" width="8.5703125" style="4" customWidth="1"/>
    <col min="2301" max="2309" width="8.85546875" style="4" customWidth="1"/>
    <col min="2310" max="2310" width="10.85546875" style="4" customWidth="1"/>
    <col min="2311" max="2311" width="9.5703125" style="4" customWidth="1"/>
    <col min="2312" max="2312" width="6.140625" style="4" customWidth="1"/>
    <col min="2313" max="2521" width="11.5703125" style="4"/>
    <col min="2522" max="2522" width="3.85546875" style="4" customWidth="1"/>
    <col min="2523" max="2523" width="24.85546875" style="4" customWidth="1"/>
    <col min="2524" max="2524" width="6" style="4" customWidth="1"/>
    <col min="2525" max="2525" width="8.5703125" style="4" customWidth="1"/>
    <col min="2526" max="2539" width="5.42578125" style="4" customWidth="1"/>
    <col min="2540" max="2543" width="6.28515625" style="4" customWidth="1"/>
    <col min="2544" max="2546" width="0" style="4" hidden="1" customWidth="1"/>
    <col min="2547" max="2547" width="23.5703125" style="4" customWidth="1"/>
    <col min="2548" max="2548" width="5.7109375" style="4" customWidth="1"/>
    <col min="2549" max="2549" width="41" style="4" customWidth="1"/>
    <col min="2550" max="2550" width="8.7109375" style="4" customWidth="1"/>
    <col min="2551" max="2551" width="9.140625" style="4" customWidth="1"/>
    <col min="2552" max="2552" width="9.7109375" style="4" customWidth="1"/>
    <col min="2553" max="2555" width="8.85546875" style="4" customWidth="1"/>
    <col min="2556" max="2556" width="8.5703125" style="4" customWidth="1"/>
    <col min="2557" max="2565" width="8.85546875" style="4" customWidth="1"/>
    <col min="2566" max="2566" width="10.85546875" style="4" customWidth="1"/>
    <col min="2567" max="2567" width="9.5703125" style="4" customWidth="1"/>
    <col min="2568" max="2568" width="6.140625" style="4" customWidth="1"/>
    <col min="2569" max="2777" width="11.5703125" style="4"/>
    <col min="2778" max="2778" width="3.85546875" style="4" customWidth="1"/>
    <col min="2779" max="2779" width="24.85546875" style="4" customWidth="1"/>
    <col min="2780" max="2780" width="6" style="4" customWidth="1"/>
    <col min="2781" max="2781" width="8.5703125" style="4" customWidth="1"/>
    <col min="2782" max="2795" width="5.42578125" style="4" customWidth="1"/>
    <col min="2796" max="2799" width="6.28515625" style="4" customWidth="1"/>
    <col min="2800" max="2802" width="0" style="4" hidden="1" customWidth="1"/>
    <col min="2803" max="2803" width="23.5703125" style="4" customWidth="1"/>
    <col min="2804" max="2804" width="5.7109375" style="4" customWidth="1"/>
    <col min="2805" max="2805" width="41" style="4" customWidth="1"/>
    <col min="2806" max="2806" width="8.7109375" style="4" customWidth="1"/>
    <col min="2807" max="2807" width="9.140625" style="4" customWidth="1"/>
    <col min="2808" max="2808" width="9.7109375" style="4" customWidth="1"/>
    <col min="2809" max="2811" width="8.85546875" style="4" customWidth="1"/>
    <col min="2812" max="2812" width="8.5703125" style="4" customWidth="1"/>
    <col min="2813" max="2821" width="8.85546875" style="4" customWidth="1"/>
    <col min="2822" max="2822" width="10.85546875" style="4" customWidth="1"/>
    <col min="2823" max="2823" width="9.5703125" style="4" customWidth="1"/>
    <col min="2824" max="2824" width="6.140625" style="4" customWidth="1"/>
    <col min="2825" max="3033" width="11.5703125" style="4"/>
    <col min="3034" max="3034" width="3.85546875" style="4" customWidth="1"/>
    <col min="3035" max="3035" width="24.85546875" style="4" customWidth="1"/>
    <col min="3036" max="3036" width="6" style="4" customWidth="1"/>
    <col min="3037" max="3037" width="8.5703125" style="4" customWidth="1"/>
    <col min="3038" max="3051" width="5.42578125" style="4" customWidth="1"/>
    <col min="3052" max="3055" width="6.28515625" style="4" customWidth="1"/>
    <col min="3056" max="3058" width="0" style="4" hidden="1" customWidth="1"/>
    <col min="3059" max="3059" width="23.5703125" style="4" customWidth="1"/>
    <col min="3060" max="3060" width="5.7109375" style="4" customWidth="1"/>
    <col min="3061" max="3061" width="41" style="4" customWidth="1"/>
    <col min="3062" max="3062" width="8.7109375" style="4" customWidth="1"/>
    <col min="3063" max="3063" width="9.140625" style="4" customWidth="1"/>
    <col min="3064" max="3064" width="9.7109375" style="4" customWidth="1"/>
    <col min="3065" max="3067" width="8.85546875" style="4" customWidth="1"/>
    <col min="3068" max="3068" width="8.5703125" style="4" customWidth="1"/>
    <col min="3069" max="3077" width="8.85546875" style="4" customWidth="1"/>
    <col min="3078" max="3078" width="10.85546875" style="4" customWidth="1"/>
    <col min="3079" max="3079" width="9.5703125" style="4" customWidth="1"/>
    <col min="3080" max="3080" width="6.140625" style="4" customWidth="1"/>
    <col min="3081" max="3289" width="11.5703125" style="4"/>
    <col min="3290" max="3290" width="3.85546875" style="4" customWidth="1"/>
    <col min="3291" max="3291" width="24.85546875" style="4" customWidth="1"/>
    <col min="3292" max="3292" width="6" style="4" customWidth="1"/>
    <col min="3293" max="3293" width="8.5703125" style="4" customWidth="1"/>
    <col min="3294" max="3307" width="5.42578125" style="4" customWidth="1"/>
    <col min="3308" max="3311" width="6.28515625" style="4" customWidth="1"/>
    <col min="3312" max="3314" width="0" style="4" hidden="1" customWidth="1"/>
    <col min="3315" max="3315" width="23.5703125" style="4" customWidth="1"/>
    <col min="3316" max="3316" width="5.7109375" style="4" customWidth="1"/>
    <col min="3317" max="3317" width="41" style="4" customWidth="1"/>
    <col min="3318" max="3318" width="8.7109375" style="4" customWidth="1"/>
    <col min="3319" max="3319" width="9.140625" style="4" customWidth="1"/>
    <col min="3320" max="3320" width="9.7109375" style="4" customWidth="1"/>
    <col min="3321" max="3323" width="8.85546875" style="4" customWidth="1"/>
    <col min="3324" max="3324" width="8.5703125" style="4" customWidth="1"/>
    <col min="3325" max="3333" width="8.85546875" style="4" customWidth="1"/>
    <col min="3334" max="3334" width="10.85546875" style="4" customWidth="1"/>
    <col min="3335" max="3335" width="9.5703125" style="4" customWidth="1"/>
    <col min="3336" max="3336" width="6.140625" style="4" customWidth="1"/>
    <col min="3337" max="3545" width="11.5703125" style="4"/>
    <col min="3546" max="3546" width="3.85546875" style="4" customWidth="1"/>
    <col min="3547" max="3547" width="24.85546875" style="4" customWidth="1"/>
    <col min="3548" max="3548" width="6" style="4" customWidth="1"/>
    <col min="3549" max="3549" width="8.5703125" style="4" customWidth="1"/>
    <col min="3550" max="3563" width="5.42578125" style="4" customWidth="1"/>
    <col min="3564" max="3567" width="6.28515625" style="4" customWidth="1"/>
    <col min="3568" max="3570" width="0" style="4" hidden="1" customWidth="1"/>
    <col min="3571" max="3571" width="23.5703125" style="4" customWidth="1"/>
    <col min="3572" max="3572" width="5.7109375" style="4" customWidth="1"/>
    <col min="3573" max="3573" width="41" style="4" customWidth="1"/>
    <col min="3574" max="3574" width="8.7109375" style="4" customWidth="1"/>
    <col min="3575" max="3575" width="9.140625" style="4" customWidth="1"/>
    <col min="3576" max="3576" width="9.7109375" style="4" customWidth="1"/>
    <col min="3577" max="3579" width="8.85546875" style="4" customWidth="1"/>
    <col min="3580" max="3580" width="8.5703125" style="4" customWidth="1"/>
    <col min="3581" max="3589" width="8.85546875" style="4" customWidth="1"/>
    <col min="3590" max="3590" width="10.85546875" style="4" customWidth="1"/>
    <col min="3591" max="3591" width="9.5703125" style="4" customWidth="1"/>
    <col min="3592" max="3592" width="6.140625" style="4" customWidth="1"/>
    <col min="3593" max="3801" width="11.5703125" style="4"/>
    <col min="3802" max="3802" width="3.85546875" style="4" customWidth="1"/>
    <col min="3803" max="3803" width="24.85546875" style="4" customWidth="1"/>
    <col min="3804" max="3804" width="6" style="4" customWidth="1"/>
    <col min="3805" max="3805" width="8.5703125" style="4" customWidth="1"/>
    <col min="3806" max="3819" width="5.42578125" style="4" customWidth="1"/>
    <col min="3820" max="3823" width="6.28515625" style="4" customWidth="1"/>
    <col min="3824" max="3826" width="0" style="4" hidden="1" customWidth="1"/>
    <col min="3827" max="3827" width="23.5703125" style="4" customWidth="1"/>
    <col min="3828" max="3828" width="5.7109375" style="4" customWidth="1"/>
    <col min="3829" max="3829" width="41" style="4" customWidth="1"/>
    <col min="3830" max="3830" width="8.7109375" style="4" customWidth="1"/>
    <col min="3831" max="3831" width="9.140625" style="4" customWidth="1"/>
    <col min="3832" max="3832" width="9.7109375" style="4" customWidth="1"/>
    <col min="3833" max="3835" width="8.85546875" style="4" customWidth="1"/>
    <col min="3836" max="3836" width="8.5703125" style="4" customWidth="1"/>
    <col min="3837" max="3845" width="8.85546875" style="4" customWidth="1"/>
    <col min="3846" max="3846" width="10.85546875" style="4" customWidth="1"/>
    <col min="3847" max="3847" width="9.5703125" style="4" customWidth="1"/>
    <col min="3848" max="3848" width="6.140625" style="4" customWidth="1"/>
    <col min="3849" max="4057" width="11.5703125" style="4"/>
    <col min="4058" max="4058" width="3.85546875" style="4" customWidth="1"/>
    <col min="4059" max="4059" width="24.85546875" style="4" customWidth="1"/>
    <col min="4060" max="4060" width="6" style="4" customWidth="1"/>
    <col min="4061" max="4061" width="8.5703125" style="4" customWidth="1"/>
    <col min="4062" max="4075" width="5.42578125" style="4" customWidth="1"/>
    <col min="4076" max="4079" width="6.28515625" style="4" customWidth="1"/>
    <col min="4080" max="4082" width="0" style="4" hidden="1" customWidth="1"/>
    <col min="4083" max="4083" width="23.5703125" style="4" customWidth="1"/>
    <col min="4084" max="4084" width="5.7109375" style="4" customWidth="1"/>
    <col min="4085" max="4085" width="41" style="4" customWidth="1"/>
    <col min="4086" max="4086" width="8.7109375" style="4" customWidth="1"/>
    <col min="4087" max="4087" width="9.140625" style="4" customWidth="1"/>
    <col min="4088" max="4088" width="9.7109375" style="4" customWidth="1"/>
    <col min="4089" max="4091" width="8.85546875" style="4" customWidth="1"/>
    <col min="4092" max="4092" width="8.5703125" style="4" customWidth="1"/>
    <col min="4093" max="4101" width="8.85546875" style="4" customWidth="1"/>
    <col min="4102" max="4102" width="10.85546875" style="4" customWidth="1"/>
    <col min="4103" max="4103" width="9.5703125" style="4" customWidth="1"/>
    <col min="4104" max="4104" width="6.140625" style="4" customWidth="1"/>
    <col min="4105" max="4313" width="11.5703125" style="4"/>
    <col min="4314" max="4314" width="3.85546875" style="4" customWidth="1"/>
    <col min="4315" max="4315" width="24.85546875" style="4" customWidth="1"/>
    <col min="4316" max="4316" width="6" style="4" customWidth="1"/>
    <col min="4317" max="4317" width="8.5703125" style="4" customWidth="1"/>
    <col min="4318" max="4331" width="5.42578125" style="4" customWidth="1"/>
    <col min="4332" max="4335" width="6.28515625" style="4" customWidth="1"/>
    <col min="4336" max="4338" width="0" style="4" hidden="1" customWidth="1"/>
    <col min="4339" max="4339" width="23.5703125" style="4" customWidth="1"/>
    <col min="4340" max="4340" width="5.7109375" style="4" customWidth="1"/>
    <col min="4341" max="4341" width="41" style="4" customWidth="1"/>
    <col min="4342" max="4342" width="8.7109375" style="4" customWidth="1"/>
    <col min="4343" max="4343" width="9.140625" style="4" customWidth="1"/>
    <col min="4344" max="4344" width="9.7109375" style="4" customWidth="1"/>
    <col min="4345" max="4347" width="8.85546875" style="4" customWidth="1"/>
    <col min="4348" max="4348" width="8.5703125" style="4" customWidth="1"/>
    <col min="4349" max="4357" width="8.85546875" style="4" customWidth="1"/>
    <col min="4358" max="4358" width="10.85546875" style="4" customWidth="1"/>
    <col min="4359" max="4359" width="9.5703125" style="4" customWidth="1"/>
    <col min="4360" max="4360" width="6.140625" style="4" customWidth="1"/>
    <col min="4361" max="4569" width="11.5703125" style="4"/>
    <col min="4570" max="4570" width="3.85546875" style="4" customWidth="1"/>
    <col min="4571" max="4571" width="24.85546875" style="4" customWidth="1"/>
    <col min="4572" max="4572" width="6" style="4" customWidth="1"/>
    <col min="4573" max="4573" width="8.5703125" style="4" customWidth="1"/>
    <col min="4574" max="4587" width="5.42578125" style="4" customWidth="1"/>
    <col min="4588" max="4591" width="6.28515625" style="4" customWidth="1"/>
    <col min="4592" max="4594" width="0" style="4" hidden="1" customWidth="1"/>
    <col min="4595" max="4595" width="23.5703125" style="4" customWidth="1"/>
    <col min="4596" max="4596" width="5.7109375" style="4" customWidth="1"/>
    <col min="4597" max="4597" width="41" style="4" customWidth="1"/>
    <col min="4598" max="4598" width="8.7109375" style="4" customWidth="1"/>
    <col min="4599" max="4599" width="9.140625" style="4" customWidth="1"/>
    <col min="4600" max="4600" width="9.7109375" style="4" customWidth="1"/>
    <col min="4601" max="4603" width="8.85546875" style="4" customWidth="1"/>
    <col min="4604" max="4604" width="8.5703125" style="4" customWidth="1"/>
    <col min="4605" max="4613" width="8.85546875" style="4" customWidth="1"/>
    <col min="4614" max="4614" width="10.85546875" style="4" customWidth="1"/>
    <col min="4615" max="4615" width="9.5703125" style="4" customWidth="1"/>
    <col min="4616" max="4616" width="6.140625" style="4" customWidth="1"/>
    <col min="4617" max="4825" width="11.5703125" style="4"/>
    <col min="4826" max="4826" width="3.85546875" style="4" customWidth="1"/>
    <col min="4827" max="4827" width="24.85546875" style="4" customWidth="1"/>
    <col min="4828" max="4828" width="6" style="4" customWidth="1"/>
    <col min="4829" max="4829" width="8.5703125" style="4" customWidth="1"/>
    <col min="4830" max="4843" width="5.42578125" style="4" customWidth="1"/>
    <col min="4844" max="4847" width="6.28515625" style="4" customWidth="1"/>
    <col min="4848" max="4850" width="0" style="4" hidden="1" customWidth="1"/>
    <col min="4851" max="4851" width="23.5703125" style="4" customWidth="1"/>
    <col min="4852" max="4852" width="5.7109375" style="4" customWidth="1"/>
    <col min="4853" max="4853" width="41" style="4" customWidth="1"/>
    <col min="4854" max="4854" width="8.7109375" style="4" customWidth="1"/>
    <col min="4855" max="4855" width="9.140625" style="4" customWidth="1"/>
    <col min="4856" max="4856" width="9.7109375" style="4" customWidth="1"/>
    <col min="4857" max="4859" width="8.85546875" style="4" customWidth="1"/>
    <col min="4860" max="4860" width="8.5703125" style="4" customWidth="1"/>
    <col min="4861" max="4869" width="8.85546875" style="4" customWidth="1"/>
    <col min="4870" max="4870" width="10.85546875" style="4" customWidth="1"/>
    <col min="4871" max="4871" width="9.5703125" style="4" customWidth="1"/>
    <col min="4872" max="4872" width="6.140625" style="4" customWidth="1"/>
    <col min="4873" max="5081" width="11.5703125" style="4"/>
    <col min="5082" max="5082" width="3.85546875" style="4" customWidth="1"/>
    <col min="5083" max="5083" width="24.85546875" style="4" customWidth="1"/>
    <col min="5084" max="5084" width="6" style="4" customWidth="1"/>
    <col min="5085" max="5085" width="8.5703125" style="4" customWidth="1"/>
    <col min="5086" max="5099" width="5.42578125" style="4" customWidth="1"/>
    <col min="5100" max="5103" width="6.28515625" style="4" customWidth="1"/>
    <col min="5104" max="5106" width="0" style="4" hidden="1" customWidth="1"/>
    <col min="5107" max="5107" width="23.5703125" style="4" customWidth="1"/>
    <col min="5108" max="5108" width="5.7109375" style="4" customWidth="1"/>
    <col min="5109" max="5109" width="41" style="4" customWidth="1"/>
    <col min="5110" max="5110" width="8.7109375" style="4" customWidth="1"/>
    <col min="5111" max="5111" width="9.140625" style="4" customWidth="1"/>
    <col min="5112" max="5112" width="9.7109375" style="4" customWidth="1"/>
    <col min="5113" max="5115" width="8.85546875" style="4" customWidth="1"/>
    <col min="5116" max="5116" width="8.5703125" style="4" customWidth="1"/>
    <col min="5117" max="5125" width="8.85546875" style="4" customWidth="1"/>
    <col min="5126" max="5126" width="10.85546875" style="4" customWidth="1"/>
    <col min="5127" max="5127" width="9.5703125" style="4" customWidth="1"/>
    <col min="5128" max="5128" width="6.140625" style="4" customWidth="1"/>
    <col min="5129" max="5337" width="11.5703125" style="4"/>
    <col min="5338" max="5338" width="3.85546875" style="4" customWidth="1"/>
    <col min="5339" max="5339" width="24.85546875" style="4" customWidth="1"/>
    <col min="5340" max="5340" width="6" style="4" customWidth="1"/>
    <col min="5341" max="5341" width="8.5703125" style="4" customWidth="1"/>
    <col min="5342" max="5355" width="5.42578125" style="4" customWidth="1"/>
    <col min="5356" max="5359" width="6.28515625" style="4" customWidth="1"/>
    <col min="5360" max="5362" width="0" style="4" hidden="1" customWidth="1"/>
    <col min="5363" max="5363" width="23.5703125" style="4" customWidth="1"/>
    <col min="5364" max="5364" width="5.7109375" style="4" customWidth="1"/>
    <col min="5365" max="5365" width="41" style="4" customWidth="1"/>
    <col min="5366" max="5366" width="8.7109375" style="4" customWidth="1"/>
    <col min="5367" max="5367" width="9.140625" style="4" customWidth="1"/>
    <col min="5368" max="5368" width="9.7109375" style="4" customWidth="1"/>
    <col min="5369" max="5371" width="8.85546875" style="4" customWidth="1"/>
    <col min="5372" max="5372" width="8.5703125" style="4" customWidth="1"/>
    <col min="5373" max="5381" width="8.85546875" style="4" customWidth="1"/>
    <col min="5382" max="5382" width="10.85546875" style="4" customWidth="1"/>
    <col min="5383" max="5383" width="9.5703125" style="4" customWidth="1"/>
    <col min="5384" max="5384" width="6.140625" style="4" customWidth="1"/>
    <col min="5385" max="5593" width="11.5703125" style="4"/>
    <col min="5594" max="5594" width="3.85546875" style="4" customWidth="1"/>
    <col min="5595" max="5595" width="24.85546875" style="4" customWidth="1"/>
    <col min="5596" max="5596" width="6" style="4" customWidth="1"/>
    <col min="5597" max="5597" width="8.5703125" style="4" customWidth="1"/>
    <col min="5598" max="5611" width="5.42578125" style="4" customWidth="1"/>
    <col min="5612" max="5615" width="6.28515625" style="4" customWidth="1"/>
    <col min="5616" max="5618" width="0" style="4" hidden="1" customWidth="1"/>
    <col min="5619" max="5619" width="23.5703125" style="4" customWidth="1"/>
    <col min="5620" max="5620" width="5.7109375" style="4" customWidth="1"/>
    <col min="5621" max="5621" width="41" style="4" customWidth="1"/>
    <col min="5622" max="5622" width="8.7109375" style="4" customWidth="1"/>
    <col min="5623" max="5623" width="9.140625" style="4" customWidth="1"/>
    <col min="5624" max="5624" width="9.7109375" style="4" customWidth="1"/>
    <col min="5625" max="5627" width="8.85546875" style="4" customWidth="1"/>
    <col min="5628" max="5628" width="8.5703125" style="4" customWidth="1"/>
    <col min="5629" max="5637" width="8.85546875" style="4" customWidth="1"/>
    <col min="5638" max="5638" width="10.85546875" style="4" customWidth="1"/>
    <col min="5639" max="5639" width="9.5703125" style="4" customWidth="1"/>
    <col min="5640" max="5640" width="6.140625" style="4" customWidth="1"/>
    <col min="5641" max="5849" width="11.5703125" style="4"/>
    <col min="5850" max="5850" width="3.85546875" style="4" customWidth="1"/>
    <col min="5851" max="5851" width="24.85546875" style="4" customWidth="1"/>
    <col min="5852" max="5852" width="6" style="4" customWidth="1"/>
    <col min="5853" max="5853" width="8.5703125" style="4" customWidth="1"/>
    <col min="5854" max="5867" width="5.42578125" style="4" customWidth="1"/>
    <col min="5868" max="5871" width="6.28515625" style="4" customWidth="1"/>
    <col min="5872" max="5874" width="0" style="4" hidden="1" customWidth="1"/>
    <col min="5875" max="5875" width="23.5703125" style="4" customWidth="1"/>
    <col min="5876" max="5876" width="5.7109375" style="4" customWidth="1"/>
    <col min="5877" max="5877" width="41" style="4" customWidth="1"/>
    <col min="5878" max="5878" width="8.7109375" style="4" customWidth="1"/>
    <col min="5879" max="5879" width="9.140625" style="4" customWidth="1"/>
    <col min="5880" max="5880" width="9.7109375" style="4" customWidth="1"/>
    <col min="5881" max="5883" width="8.85546875" style="4" customWidth="1"/>
    <col min="5884" max="5884" width="8.5703125" style="4" customWidth="1"/>
    <col min="5885" max="5893" width="8.85546875" style="4" customWidth="1"/>
    <col min="5894" max="5894" width="10.85546875" style="4" customWidth="1"/>
    <col min="5895" max="5895" width="9.5703125" style="4" customWidth="1"/>
    <col min="5896" max="5896" width="6.140625" style="4" customWidth="1"/>
    <col min="5897" max="6105" width="11.5703125" style="4"/>
    <col min="6106" max="6106" width="3.85546875" style="4" customWidth="1"/>
    <col min="6107" max="6107" width="24.85546875" style="4" customWidth="1"/>
    <col min="6108" max="6108" width="6" style="4" customWidth="1"/>
    <col min="6109" max="6109" width="8.5703125" style="4" customWidth="1"/>
    <col min="6110" max="6123" width="5.42578125" style="4" customWidth="1"/>
    <col min="6124" max="6127" width="6.28515625" style="4" customWidth="1"/>
    <col min="6128" max="6130" width="0" style="4" hidden="1" customWidth="1"/>
    <col min="6131" max="6131" width="23.5703125" style="4" customWidth="1"/>
    <col min="6132" max="6132" width="5.7109375" style="4" customWidth="1"/>
    <col min="6133" max="6133" width="41" style="4" customWidth="1"/>
    <col min="6134" max="6134" width="8.7109375" style="4" customWidth="1"/>
    <col min="6135" max="6135" width="9.140625" style="4" customWidth="1"/>
    <col min="6136" max="6136" width="9.7109375" style="4" customWidth="1"/>
    <col min="6137" max="6139" width="8.85546875" style="4" customWidth="1"/>
    <col min="6140" max="6140" width="8.5703125" style="4" customWidth="1"/>
    <col min="6141" max="6149" width="8.85546875" style="4" customWidth="1"/>
    <col min="6150" max="6150" width="10.85546875" style="4" customWidth="1"/>
    <col min="6151" max="6151" width="9.5703125" style="4" customWidth="1"/>
    <col min="6152" max="6152" width="6.140625" style="4" customWidth="1"/>
    <col min="6153" max="6361" width="11.5703125" style="4"/>
    <col min="6362" max="6362" width="3.85546875" style="4" customWidth="1"/>
    <col min="6363" max="6363" width="24.85546875" style="4" customWidth="1"/>
    <col min="6364" max="6364" width="6" style="4" customWidth="1"/>
    <col min="6365" max="6365" width="8.5703125" style="4" customWidth="1"/>
    <col min="6366" max="6379" width="5.42578125" style="4" customWidth="1"/>
    <col min="6380" max="6383" width="6.28515625" style="4" customWidth="1"/>
    <col min="6384" max="6386" width="0" style="4" hidden="1" customWidth="1"/>
    <col min="6387" max="6387" width="23.5703125" style="4" customWidth="1"/>
    <col min="6388" max="6388" width="5.7109375" style="4" customWidth="1"/>
    <col min="6389" max="6389" width="41" style="4" customWidth="1"/>
    <col min="6390" max="6390" width="8.7109375" style="4" customWidth="1"/>
    <col min="6391" max="6391" width="9.140625" style="4" customWidth="1"/>
    <col min="6392" max="6392" width="9.7109375" style="4" customWidth="1"/>
    <col min="6393" max="6395" width="8.85546875" style="4" customWidth="1"/>
    <col min="6396" max="6396" width="8.5703125" style="4" customWidth="1"/>
    <col min="6397" max="6405" width="8.85546875" style="4" customWidth="1"/>
    <col min="6406" max="6406" width="10.85546875" style="4" customWidth="1"/>
    <col min="6407" max="6407" width="9.5703125" style="4" customWidth="1"/>
    <col min="6408" max="6408" width="6.140625" style="4" customWidth="1"/>
    <col min="6409" max="6617" width="11.5703125" style="4"/>
    <col min="6618" max="6618" width="3.85546875" style="4" customWidth="1"/>
    <col min="6619" max="6619" width="24.85546875" style="4" customWidth="1"/>
    <col min="6620" max="6620" width="6" style="4" customWidth="1"/>
    <col min="6621" max="6621" width="8.5703125" style="4" customWidth="1"/>
    <col min="6622" max="6635" width="5.42578125" style="4" customWidth="1"/>
    <col min="6636" max="6639" width="6.28515625" style="4" customWidth="1"/>
    <col min="6640" max="6642" width="0" style="4" hidden="1" customWidth="1"/>
    <col min="6643" max="6643" width="23.5703125" style="4" customWidth="1"/>
    <col min="6644" max="6644" width="5.7109375" style="4" customWidth="1"/>
    <col min="6645" max="6645" width="41" style="4" customWidth="1"/>
    <col min="6646" max="6646" width="8.7109375" style="4" customWidth="1"/>
    <col min="6647" max="6647" width="9.140625" style="4" customWidth="1"/>
    <col min="6648" max="6648" width="9.7109375" style="4" customWidth="1"/>
    <col min="6649" max="6651" width="8.85546875" style="4" customWidth="1"/>
    <col min="6652" max="6652" width="8.5703125" style="4" customWidth="1"/>
    <col min="6653" max="6661" width="8.85546875" style="4" customWidth="1"/>
    <col min="6662" max="6662" width="10.85546875" style="4" customWidth="1"/>
    <col min="6663" max="6663" width="9.5703125" style="4" customWidth="1"/>
    <col min="6664" max="6664" width="6.140625" style="4" customWidth="1"/>
    <col min="6665" max="6873" width="11.5703125" style="4"/>
    <col min="6874" max="6874" width="3.85546875" style="4" customWidth="1"/>
    <col min="6875" max="6875" width="24.85546875" style="4" customWidth="1"/>
    <col min="6876" max="6876" width="6" style="4" customWidth="1"/>
    <col min="6877" max="6877" width="8.5703125" style="4" customWidth="1"/>
    <col min="6878" max="6891" width="5.42578125" style="4" customWidth="1"/>
    <col min="6892" max="6895" width="6.28515625" style="4" customWidth="1"/>
    <col min="6896" max="6898" width="0" style="4" hidden="1" customWidth="1"/>
    <col min="6899" max="6899" width="23.5703125" style="4" customWidth="1"/>
    <col min="6900" max="6900" width="5.7109375" style="4" customWidth="1"/>
    <col min="6901" max="6901" width="41" style="4" customWidth="1"/>
    <col min="6902" max="6902" width="8.7109375" style="4" customWidth="1"/>
    <col min="6903" max="6903" width="9.140625" style="4" customWidth="1"/>
    <col min="6904" max="6904" width="9.7109375" style="4" customWidth="1"/>
    <col min="6905" max="6907" width="8.85546875" style="4" customWidth="1"/>
    <col min="6908" max="6908" width="8.5703125" style="4" customWidth="1"/>
    <col min="6909" max="6917" width="8.85546875" style="4" customWidth="1"/>
    <col min="6918" max="6918" width="10.85546875" style="4" customWidth="1"/>
    <col min="6919" max="6919" width="9.5703125" style="4" customWidth="1"/>
    <col min="6920" max="6920" width="6.140625" style="4" customWidth="1"/>
    <col min="6921" max="7129" width="11.5703125" style="4"/>
    <col min="7130" max="7130" width="3.85546875" style="4" customWidth="1"/>
    <col min="7131" max="7131" width="24.85546875" style="4" customWidth="1"/>
    <col min="7132" max="7132" width="6" style="4" customWidth="1"/>
    <col min="7133" max="7133" width="8.5703125" style="4" customWidth="1"/>
    <col min="7134" max="7147" width="5.42578125" style="4" customWidth="1"/>
    <col min="7148" max="7151" width="6.28515625" style="4" customWidth="1"/>
    <col min="7152" max="7154" width="0" style="4" hidden="1" customWidth="1"/>
    <col min="7155" max="7155" width="23.5703125" style="4" customWidth="1"/>
    <col min="7156" max="7156" width="5.7109375" style="4" customWidth="1"/>
    <col min="7157" max="7157" width="41" style="4" customWidth="1"/>
    <col min="7158" max="7158" width="8.7109375" style="4" customWidth="1"/>
    <col min="7159" max="7159" width="9.140625" style="4" customWidth="1"/>
    <col min="7160" max="7160" width="9.7109375" style="4" customWidth="1"/>
    <col min="7161" max="7163" width="8.85546875" style="4" customWidth="1"/>
    <col min="7164" max="7164" width="8.5703125" style="4" customWidth="1"/>
    <col min="7165" max="7173" width="8.85546875" style="4" customWidth="1"/>
    <col min="7174" max="7174" width="10.85546875" style="4" customWidth="1"/>
    <col min="7175" max="7175" width="9.5703125" style="4" customWidth="1"/>
    <col min="7176" max="7176" width="6.140625" style="4" customWidth="1"/>
    <col min="7177" max="7385" width="11.5703125" style="4"/>
    <col min="7386" max="7386" width="3.85546875" style="4" customWidth="1"/>
    <col min="7387" max="7387" width="24.85546875" style="4" customWidth="1"/>
    <col min="7388" max="7388" width="6" style="4" customWidth="1"/>
    <col min="7389" max="7389" width="8.5703125" style="4" customWidth="1"/>
    <col min="7390" max="7403" width="5.42578125" style="4" customWidth="1"/>
    <col min="7404" max="7407" width="6.28515625" style="4" customWidth="1"/>
    <col min="7408" max="7410" width="0" style="4" hidden="1" customWidth="1"/>
    <col min="7411" max="7411" width="23.5703125" style="4" customWidth="1"/>
    <col min="7412" max="7412" width="5.7109375" style="4" customWidth="1"/>
    <col min="7413" max="7413" width="41" style="4" customWidth="1"/>
    <col min="7414" max="7414" width="8.7109375" style="4" customWidth="1"/>
    <col min="7415" max="7415" width="9.140625" style="4" customWidth="1"/>
    <col min="7416" max="7416" width="9.7109375" style="4" customWidth="1"/>
    <col min="7417" max="7419" width="8.85546875" style="4" customWidth="1"/>
    <col min="7420" max="7420" width="8.5703125" style="4" customWidth="1"/>
    <col min="7421" max="7429" width="8.85546875" style="4" customWidth="1"/>
    <col min="7430" max="7430" width="10.85546875" style="4" customWidth="1"/>
    <col min="7431" max="7431" width="9.5703125" style="4" customWidth="1"/>
    <col min="7432" max="7432" width="6.140625" style="4" customWidth="1"/>
    <col min="7433" max="7641" width="11.5703125" style="4"/>
    <col min="7642" max="7642" width="3.85546875" style="4" customWidth="1"/>
    <col min="7643" max="7643" width="24.85546875" style="4" customWidth="1"/>
    <col min="7644" max="7644" width="6" style="4" customWidth="1"/>
    <col min="7645" max="7645" width="8.5703125" style="4" customWidth="1"/>
    <col min="7646" max="7659" width="5.42578125" style="4" customWidth="1"/>
    <col min="7660" max="7663" width="6.28515625" style="4" customWidth="1"/>
    <col min="7664" max="7666" width="0" style="4" hidden="1" customWidth="1"/>
    <col min="7667" max="7667" width="23.5703125" style="4" customWidth="1"/>
    <col min="7668" max="7668" width="5.7109375" style="4" customWidth="1"/>
    <col min="7669" max="7669" width="41" style="4" customWidth="1"/>
    <col min="7670" max="7670" width="8.7109375" style="4" customWidth="1"/>
    <col min="7671" max="7671" width="9.140625" style="4" customWidth="1"/>
    <col min="7672" max="7672" width="9.7109375" style="4" customWidth="1"/>
    <col min="7673" max="7675" width="8.85546875" style="4" customWidth="1"/>
    <col min="7676" max="7676" width="8.5703125" style="4" customWidth="1"/>
    <col min="7677" max="7685" width="8.85546875" style="4" customWidth="1"/>
    <col min="7686" max="7686" width="10.85546875" style="4" customWidth="1"/>
    <col min="7687" max="7687" width="9.5703125" style="4" customWidth="1"/>
    <col min="7688" max="7688" width="6.140625" style="4" customWidth="1"/>
    <col min="7689" max="7897" width="11.5703125" style="4"/>
    <col min="7898" max="7898" width="3.85546875" style="4" customWidth="1"/>
    <col min="7899" max="7899" width="24.85546875" style="4" customWidth="1"/>
    <col min="7900" max="7900" width="6" style="4" customWidth="1"/>
    <col min="7901" max="7901" width="8.5703125" style="4" customWidth="1"/>
    <col min="7902" max="7915" width="5.42578125" style="4" customWidth="1"/>
    <col min="7916" max="7919" width="6.28515625" style="4" customWidth="1"/>
    <col min="7920" max="7922" width="0" style="4" hidden="1" customWidth="1"/>
    <col min="7923" max="7923" width="23.5703125" style="4" customWidth="1"/>
    <col min="7924" max="7924" width="5.7109375" style="4" customWidth="1"/>
    <col min="7925" max="7925" width="41" style="4" customWidth="1"/>
    <col min="7926" max="7926" width="8.7109375" style="4" customWidth="1"/>
    <col min="7927" max="7927" width="9.140625" style="4" customWidth="1"/>
    <col min="7928" max="7928" width="9.7109375" style="4" customWidth="1"/>
    <col min="7929" max="7931" width="8.85546875" style="4" customWidth="1"/>
    <col min="7932" max="7932" width="8.5703125" style="4" customWidth="1"/>
    <col min="7933" max="7941" width="8.85546875" style="4" customWidth="1"/>
    <col min="7942" max="7942" width="10.85546875" style="4" customWidth="1"/>
    <col min="7943" max="7943" width="9.5703125" style="4" customWidth="1"/>
    <col min="7944" max="7944" width="6.140625" style="4" customWidth="1"/>
    <col min="7945" max="8153" width="11.5703125" style="4"/>
    <col min="8154" max="8154" width="3.85546875" style="4" customWidth="1"/>
    <col min="8155" max="8155" width="24.85546875" style="4" customWidth="1"/>
    <col min="8156" max="8156" width="6" style="4" customWidth="1"/>
    <col min="8157" max="8157" width="8.5703125" style="4" customWidth="1"/>
    <col min="8158" max="8171" width="5.42578125" style="4" customWidth="1"/>
    <col min="8172" max="8175" width="6.28515625" style="4" customWidth="1"/>
    <col min="8176" max="8178" width="0" style="4" hidden="1" customWidth="1"/>
    <col min="8179" max="8179" width="23.5703125" style="4" customWidth="1"/>
    <col min="8180" max="8180" width="5.7109375" style="4" customWidth="1"/>
    <col min="8181" max="8181" width="41" style="4" customWidth="1"/>
    <col min="8182" max="8182" width="8.7109375" style="4" customWidth="1"/>
    <col min="8183" max="8183" width="9.140625" style="4" customWidth="1"/>
    <col min="8184" max="8184" width="9.7109375" style="4" customWidth="1"/>
    <col min="8185" max="8187" width="8.85546875" style="4" customWidth="1"/>
    <col min="8188" max="8188" width="8.5703125" style="4" customWidth="1"/>
    <col min="8189" max="8197" width="8.85546875" style="4" customWidth="1"/>
    <col min="8198" max="8198" width="10.85546875" style="4" customWidth="1"/>
    <col min="8199" max="8199" width="9.5703125" style="4" customWidth="1"/>
    <col min="8200" max="8200" width="6.140625" style="4" customWidth="1"/>
    <col min="8201" max="8409" width="11.5703125" style="4"/>
    <col min="8410" max="8410" width="3.85546875" style="4" customWidth="1"/>
    <col min="8411" max="8411" width="24.85546875" style="4" customWidth="1"/>
    <col min="8412" max="8412" width="6" style="4" customWidth="1"/>
    <col min="8413" max="8413" width="8.5703125" style="4" customWidth="1"/>
    <col min="8414" max="8427" width="5.42578125" style="4" customWidth="1"/>
    <col min="8428" max="8431" width="6.28515625" style="4" customWidth="1"/>
    <col min="8432" max="8434" width="0" style="4" hidden="1" customWidth="1"/>
    <col min="8435" max="8435" width="23.5703125" style="4" customWidth="1"/>
    <col min="8436" max="8436" width="5.7109375" style="4" customWidth="1"/>
    <col min="8437" max="8437" width="41" style="4" customWidth="1"/>
    <col min="8438" max="8438" width="8.7109375" style="4" customWidth="1"/>
    <col min="8439" max="8439" width="9.140625" style="4" customWidth="1"/>
    <col min="8440" max="8440" width="9.7109375" style="4" customWidth="1"/>
    <col min="8441" max="8443" width="8.85546875" style="4" customWidth="1"/>
    <col min="8444" max="8444" width="8.5703125" style="4" customWidth="1"/>
    <col min="8445" max="8453" width="8.85546875" style="4" customWidth="1"/>
    <col min="8454" max="8454" width="10.85546875" style="4" customWidth="1"/>
    <col min="8455" max="8455" width="9.5703125" style="4" customWidth="1"/>
    <col min="8456" max="8456" width="6.140625" style="4" customWidth="1"/>
    <col min="8457" max="8665" width="11.5703125" style="4"/>
    <col min="8666" max="8666" width="3.85546875" style="4" customWidth="1"/>
    <col min="8667" max="8667" width="24.85546875" style="4" customWidth="1"/>
    <col min="8668" max="8668" width="6" style="4" customWidth="1"/>
    <col min="8669" max="8669" width="8.5703125" style="4" customWidth="1"/>
    <col min="8670" max="8683" width="5.42578125" style="4" customWidth="1"/>
    <col min="8684" max="8687" width="6.28515625" style="4" customWidth="1"/>
    <col min="8688" max="8690" width="0" style="4" hidden="1" customWidth="1"/>
    <col min="8691" max="8691" width="23.5703125" style="4" customWidth="1"/>
    <col min="8692" max="8692" width="5.7109375" style="4" customWidth="1"/>
    <col min="8693" max="8693" width="41" style="4" customWidth="1"/>
    <col min="8694" max="8694" width="8.7109375" style="4" customWidth="1"/>
    <col min="8695" max="8695" width="9.140625" style="4" customWidth="1"/>
    <col min="8696" max="8696" width="9.7109375" style="4" customWidth="1"/>
    <col min="8697" max="8699" width="8.85546875" style="4" customWidth="1"/>
    <col min="8700" max="8700" width="8.5703125" style="4" customWidth="1"/>
    <col min="8701" max="8709" width="8.85546875" style="4" customWidth="1"/>
    <col min="8710" max="8710" width="10.85546875" style="4" customWidth="1"/>
    <col min="8711" max="8711" width="9.5703125" style="4" customWidth="1"/>
    <col min="8712" max="8712" width="6.140625" style="4" customWidth="1"/>
    <col min="8713" max="8921" width="11.5703125" style="4"/>
    <col min="8922" max="8922" width="3.85546875" style="4" customWidth="1"/>
    <col min="8923" max="8923" width="24.85546875" style="4" customWidth="1"/>
    <col min="8924" max="8924" width="6" style="4" customWidth="1"/>
    <col min="8925" max="8925" width="8.5703125" style="4" customWidth="1"/>
    <col min="8926" max="8939" width="5.42578125" style="4" customWidth="1"/>
    <col min="8940" max="8943" width="6.28515625" style="4" customWidth="1"/>
    <col min="8944" max="8946" width="0" style="4" hidden="1" customWidth="1"/>
    <col min="8947" max="8947" width="23.5703125" style="4" customWidth="1"/>
    <col min="8948" max="8948" width="5.7109375" style="4" customWidth="1"/>
    <col min="8949" max="8949" width="41" style="4" customWidth="1"/>
    <col min="8950" max="8950" width="8.7109375" style="4" customWidth="1"/>
    <col min="8951" max="8951" width="9.140625" style="4" customWidth="1"/>
    <col min="8952" max="8952" width="9.7109375" style="4" customWidth="1"/>
    <col min="8953" max="8955" width="8.85546875" style="4" customWidth="1"/>
    <col min="8956" max="8956" width="8.5703125" style="4" customWidth="1"/>
    <col min="8957" max="8965" width="8.85546875" style="4" customWidth="1"/>
    <col min="8966" max="8966" width="10.85546875" style="4" customWidth="1"/>
    <col min="8967" max="8967" width="9.5703125" style="4" customWidth="1"/>
    <col min="8968" max="8968" width="6.140625" style="4" customWidth="1"/>
    <col min="8969" max="9177" width="11.5703125" style="4"/>
    <col min="9178" max="9178" width="3.85546875" style="4" customWidth="1"/>
    <col min="9179" max="9179" width="24.85546875" style="4" customWidth="1"/>
    <col min="9180" max="9180" width="6" style="4" customWidth="1"/>
    <col min="9181" max="9181" width="8.5703125" style="4" customWidth="1"/>
    <col min="9182" max="9195" width="5.42578125" style="4" customWidth="1"/>
    <col min="9196" max="9199" width="6.28515625" style="4" customWidth="1"/>
    <col min="9200" max="9202" width="0" style="4" hidden="1" customWidth="1"/>
    <col min="9203" max="9203" width="23.5703125" style="4" customWidth="1"/>
    <col min="9204" max="9204" width="5.7109375" style="4" customWidth="1"/>
    <col min="9205" max="9205" width="41" style="4" customWidth="1"/>
    <col min="9206" max="9206" width="8.7109375" style="4" customWidth="1"/>
    <col min="9207" max="9207" width="9.140625" style="4" customWidth="1"/>
    <col min="9208" max="9208" width="9.7109375" style="4" customWidth="1"/>
    <col min="9209" max="9211" width="8.85546875" style="4" customWidth="1"/>
    <col min="9212" max="9212" width="8.5703125" style="4" customWidth="1"/>
    <col min="9213" max="9221" width="8.85546875" style="4" customWidth="1"/>
    <col min="9222" max="9222" width="10.85546875" style="4" customWidth="1"/>
    <col min="9223" max="9223" width="9.5703125" style="4" customWidth="1"/>
    <col min="9224" max="9224" width="6.140625" style="4" customWidth="1"/>
    <col min="9225" max="9433" width="11.5703125" style="4"/>
    <col min="9434" max="9434" width="3.85546875" style="4" customWidth="1"/>
    <col min="9435" max="9435" width="24.85546875" style="4" customWidth="1"/>
    <col min="9436" max="9436" width="6" style="4" customWidth="1"/>
    <col min="9437" max="9437" width="8.5703125" style="4" customWidth="1"/>
    <col min="9438" max="9451" width="5.42578125" style="4" customWidth="1"/>
    <col min="9452" max="9455" width="6.28515625" style="4" customWidth="1"/>
    <col min="9456" max="9458" width="0" style="4" hidden="1" customWidth="1"/>
    <col min="9459" max="9459" width="23.5703125" style="4" customWidth="1"/>
    <col min="9460" max="9460" width="5.7109375" style="4" customWidth="1"/>
    <col min="9461" max="9461" width="41" style="4" customWidth="1"/>
    <col min="9462" max="9462" width="8.7109375" style="4" customWidth="1"/>
    <col min="9463" max="9463" width="9.140625" style="4" customWidth="1"/>
    <col min="9464" max="9464" width="9.7109375" style="4" customWidth="1"/>
    <col min="9465" max="9467" width="8.85546875" style="4" customWidth="1"/>
    <col min="9468" max="9468" width="8.5703125" style="4" customWidth="1"/>
    <col min="9469" max="9477" width="8.85546875" style="4" customWidth="1"/>
    <col min="9478" max="9478" width="10.85546875" style="4" customWidth="1"/>
    <col min="9479" max="9479" width="9.5703125" style="4" customWidth="1"/>
    <col min="9480" max="9480" width="6.140625" style="4" customWidth="1"/>
    <col min="9481" max="9689" width="11.5703125" style="4"/>
    <col min="9690" max="9690" width="3.85546875" style="4" customWidth="1"/>
    <col min="9691" max="9691" width="24.85546875" style="4" customWidth="1"/>
    <col min="9692" max="9692" width="6" style="4" customWidth="1"/>
    <col min="9693" max="9693" width="8.5703125" style="4" customWidth="1"/>
    <col min="9694" max="9707" width="5.42578125" style="4" customWidth="1"/>
    <col min="9708" max="9711" width="6.28515625" style="4" customWidth="1"/>
    <col min="9712" max="9714" width="0" style="4" hidden="1" customWidth="1"/>
    <col min="9715" max="9715" width="23.5703125" style="4" customWidth="1"/>
    <col min="9716" max="9716" width="5.7109375" style="4" customWidth="1"/>
    <col min="9717" max="9717" width="41" style="4" customWidth="1"/>
    <col min="9718" max="9718" width="8.7109375" style="4" customWidth="1"/>
    <col min="9719" max="9719" width="9.140625" style="4" customWidth="1"/>
    <col min="9720" max="9720" width="9.7109375" style="4" customWidth="1"/>
    <col min="9721" max="9723" width="8.85546875" style="4" customWidth="1"/>
    <col min="9724" max="9724" width="8.5703125" style="4" customWidth="1"/>
    <col min="9725" max="9733" width="8.85546875" style="4" customWidth="1"/>
    <col min="9734" max="9734" width="10.85546875" style="4" customWidth="1"/>
    <col min="9735" max="9735" width="9.5703125" style="4" customWidth="1"/>
    <col min="9736" max="9736" width="6.140625" style="4" customWidth="1"/>
    <col min="9737" max="9945" width="11.5703125" style="4"/>
    <col min="9946" max="9946" width="3.85546875" style="4" customWidth="1"/>
    <col min="9947" max="9947" width="24.85546875" style="4" customWidth="1"/>
    <col min="9948" max="9948" width="6" style="4" customWidth="1"/>
    <col min="9949" max="9949" width="8.5703125" style="4" customWidth="1"/>
    <col min="9950" max="9963" width="5.42578125" style="4" customWidth="1"/>
    <col min="9964" max="9967" width="6.28515625" style="4" customWidth="1"/>
    <col min="9968" max="9970" width="0" style="4" hidden="1" customWidth="1"/>
    <col min="9971" max="9971" width="23.5703125" style="4" customWidth="1"/>
    <col min="9972" max="9972" width="5.7109375" style="4" customWidth="1"/>
    <col min="9973" max="9973" width="41" style="4" customWidth="1"/>
    <col min="9974" max="9974" width="8.7109375" style="4" customWidth="1"/>
    <col min="9975" max="9975" width="9.140625" style="4" customWidth="1"/>
    <col min="9976" max="9976" width="9.7109375" style="4" customWidth="1"/>
    <col min="9977" max="9979" width="8.85546875" style="4" customWidth="1"/>
    <col min="9980" max="9980" width="8.5703125" style="4" customWidth="1"/>
    <col min="9981" max="9989" width="8.85546875" style="4" customWidth="1"/>
    <col min="9990" max="9990" width="10.85546875" style="4" customWidth="1"/>
    <col min="9991" max="9991" width="9.5703125" style="4" customWidth="1"/>
    <col min="9992" max="9992" width="6.140625" style="4" customWidth="1"/>
    <col min="9993" max="10201" width="11.5703125" style="4"/>
    <col min="10202" max="10202" width="3.85546875" style="4" customWidth="1"/>
    <col min="10203" max="10203" width="24.85546875" style="4" customWidth="1"/>
    <col min="10204" max="10204" width="6" style="4" customWidth="1"/>
    <col min="10205" max="10205" width="8.5703125" style="4" customWidth="1"/>
    <col min="10206" max="10219" width="5.42578125" style="4" customWidth="1"/>
    <col min="10220" max="10223" width="6.28515625" style="4" customWidth="1"/>
    <col min="10224" max="10226" width="0" style="4" hidden="1" customWidth="1"/>
    <col min="10227" max="10227" width="23.5703125" style="4" customWidth="1"/>
    <col min="10228" max="10228" width="5.7109375" style="4" customWidth="1"/>
    <col min="10229" max="10229" width="41" style="4" customWidth="1"/>
    <col min="10230" max="10230" width="8.7109375" style="4" customWidth="1"/>
    <col min="10231" max="10231" width="9.140625" style="4" customWidth="1"/>
    <col min="10232" max="10232" width="9.7109375" style="4" customWidth="1"/>
    <col min="10233" max="10235" width="8.85546875" style="4" customWidth="1"/>
    <col min="10236" max="10236" width="8.5703125" style="4" customWidth="1"/>
    <col min="10237" max="10245" width="8.85546875" style="4" customWidth="1"/>
    <col min="10246" max="10246" width="10.85546875" style="4" customWidth="1"/>
    <col min="10247" max="10247" width="9.5703125" style="4" customWidth="1"/>
    <col min="10248" max="10248" width="6.140625" style="4" customWidth="1"/>
    <col min="10249" max="10457" width="11.5703125" style="4"/>
    <col min="10458" max="10458" width="3.85546875" style="4" customWidth="1"/>
    <col min="10459" max="10459" width="24.85546875" style="4" customWidth="1"/>
    <col min="10460" max="10460" width="6" style="4" customWidth="1"/>
    <col min="10461" max="10461" width="8.5703125" style="4" customWidth="1"/>
    <col min="10462" max="10475" width="5.42578125" style="4" customWidth="1"/>
    <col min="10476" max="10479" width="6.28515625" style="4" customWidth="1"/>
    <col min="10480" max="10482" width="0" style="4" hidden="1" customWidth="1"/>
    <col min="10483" max="10483" width="23.5703125" style="4" customWidth="1"/>
    <col min="10484" max="10484" width="5.7109375" style="4" customWidth="1"/>
    <col min="10485" max="10485" width="41" style="4" customWidth="1"/>
    <col min="10486" max="10486" width="8.7109375" style="4" customWidth="1"/>
    <col min="10487" max="10487" width="9.140625" style="4" customWidth="1"/>
    <col min="10488" max="10488" width="9.7109375" style="4" customWidth="1"/>
    <col min="10489" max="10491" width="8.85546875" style="4" customWidth="1"/>
    <col min="10492" max="10492" width="8.5703125" style="4" customWidth="1"/>
    <col min="10493" max="10501" width="8.85546875" style="4" customWidth="1"/>
    <col min="10502" max="10502" width="10.85546875" style="4" customWidth="1"/>
    <col min="10503" max="10503" width="9.5703125" style="4" customWidth="1"/>
    <col min="10504" max="10504" width="6.140625" style="4" customWidth="1"/>
    <col min="10505" max="10713" width="11.5703125" style="4"/>
    <col min="10714" max="10714" width="3.85546875" style="4" customWidth="1"/>
    <col min="10715" max="10715" width="24.85546875" style="4" customWidth="1"/>
    <col min="10716" max="10716" width="6" style="4" customWidth="1"/>
    <col min="10717" max="10717" width="8.5703125" style="4" customWidth="1"/>
    <col min="10718" max="10731" width="5.42578125" style="4" customWidth="1"/>
    <col min="10732" max="10735" width="6.28515625" style="4" customWidth="1"/>
    <col min="10736" max="10738" width="0" style="4" hidden="1" customWidth="1"/>
    <col min="10739" max="10739" width="23.5703125" style="4" customWidth="1"/>
    <col min="10740" max="10740" width="5.7109375" style="4" customWidth="1"/>
    <col min="10741" max="10741" width="41" style="4" customWidth="1"/>
    <col min="10742" max="10742" width="8.7109375" style="4" customWidth="1"/>
    <col min="10743" max="10743" width="9.140625" style="4" customWidth="1"/>
    <col min="10744" max="10744" width="9.7109375" style="4" customWidth="1"/>
    <col min="10745" max="10747" width="8.85546875" style="4" customWidth="1"/>
    <col min="10748" max="10748" width="8.5703125" style="4" customWidth="1"/>
    <col min="10749" max="10757" width="8.85546875" style="4" customWidth="1"/>
    <col min="10758" max="10758" width="10.85546875" style="4" customWidth="1"/>
    <col min="10759" max="10759" width="9.5703125" style="4" customWidth="1"/>
    <col min="10760" max="10760" width="6.140625" style="4" customWidth="1"/>
    <col min="10761" max="10969" width="11.5703125" style="4"/>
    <col min="10970" max="10970" width="3.85546875" style="4" customWidth="1"/>
    <col min="10971" max="10971" width="24.85546875" style="4" customWidth="1"/>
    <col min="10972" max="10972" width="6" style="4" customWidth="1"/>
    <col min="10973" max="10973" width="8.5703125" style="4" customWidth="1"/>
    <col min="10974" max="10987" width="5.42578125" style="4" customWidth="1"/>
    <col min="10988" max="10991" width="6.28515625" style="4" customWidth="1"/>
    <col min="10992" max="10994" width="0" style="4" hidden="1" customWidth="1"/>
    <col min="10995" max="10995" width="23.5703125" style="4" customWidth="1"/>
    <col min="10996" max="10996" width="5.7109375" style="4" customWidth="1"/>
    <col min="10997" max="10997" width="41" style="4" customWidth="1"/>
    <col min="10998" max="10998" width="8.7109375" style="4" customWidth="1"/>
    <col min="10999" max="10999" width="9.140625" style="4" customWidth="1"/>
    <col min="11000" max="11000" width="9.7109375" style="4" customWidth="1"/>
    <col min="11001" max="11003" width="8.85546875" style="4" customWidth="1"/>
    <col min="11004" max="11004" width="8.5703125" style="4" customWidth="1"/>
    <col min="11005" max="11013" width="8.85546875" style="4" customWidth="1"/>
    <col min="11014" max="11014" width="10.85546875" style="4" customWidth="1"/>
    <col min="11015" max="11015" width="9.5703125" style="4" customWidth="1"/>
    <col min="11016" max="11016" width="6.140625" style="4" customWidth="1"/>
    <col min="11017" max="11225" width="11.5703125" style="4"/>
    <col min="11226" max="11226" width="3.85546875" style="4" customWidth="1"/>
    <col min="11227" max="11227" width="24.85546875" style="4" customWidth="1"/>
    <col min="11228" max="11228" width="6" style="4" customWidth="1"/>
    <col min="11229" max="11229" width="8.5703125" style="4" customWidth="1"/>
    <col min="11230" max="11243" width="5.42578125" style="4" customWidth="1"/>
    <col min="11244" max="11247" width="6.28515625" style="4" customWidth="1"/>
    <col min="11248" max="11250" width="0" style="4" hidden="1" customWidth="1"/>
    <col min="11251" max="11251" width="23.5703125" style="4" customWidth="1"/>
    <col min="11252" max="11252" width="5.7109375" style="4" customWidth="1"/>
    <col min="11253" max="11253" width="41" style="4" customWidth="1"/>
    <col min="11254" max="11254" width="8.7109375" style="4" customWidth="1"/>
    <col min="11255" max="11255" width="9.140625" style="4" customWidth="1"/>
    <col min="11256" max="11256" width="9.7109375" style="4" customWidth="1"/>
    <col min="11257" max="11259" width="8.85546875" style="4" customWidth="1"/>
    <col min="11260" max="11260" width="8.5703125" style="4" customWidth="1"/>
    <col min="11261" max="11269" width="8.85546875" style="4" customWidth="1"/>
    <col min="11270" max="11270" width="10.85546875" style="4" customWidth="1"/>
    <col min="11271" max="11271" width="9.5703125" style="4" customWidth="1"/>
    <col min="11272" max="11272" width="6.140625" style="4" customWidth="1"/>
    <col min="11273" max="11481" width="11.5703125" style="4"/>
    <col min="11482" max="11482" width="3.85546875" style="4" customWidth="1"/>
    <col min="11483" max="11483" width="24.85546875" style="4" customWidth="1"/>
    <col min="11484" max="11484" width="6" style="4" customWidth="1"/>
    <col min="11485" max="11485" width="8.5703125" style="4" customWidth="1"/>
    <col min="11486" max="11499" width="5.42578125" style="4" customWidth="1"/>
    <col min="11500" max="11503" width="6.28515625" style="4" customWidth="1"/>
    <col min="11504" max="11506" width="0" style="4" hidden="1" customWidth="1"/>
    <col min="11507" max="11507" width="23.5703125" style="4" customWidth="1"/>
    <col min="11508" max="11508" width="5.7109375" style="4" customWidth="1"/>
    <col min="11509" max="11509" width="41" style="4" customWidth="1"/>
    <col min="11510" max="11510" width="8.7109375" style="4" customWidth="1"/>
    <col min="11511" max="11511" width="9.140625" style="4" customWidth="1"/>
    <col min="11512" max="11512" width="9.7109375" style="4" customWidth="1"/>
    <col min="11513" max="11515" width="8.85546875" style="4" customWidth="1"/>
    <col min="11516" max="11516" width="8.5703125" style="4" customWidth="1"/>
    <col min="11517" max="11525" width="8.85546875" style="4" customWidth="1"/>
    <col min="11526" max="11526" width="10.85546875" style="4" customWidth="1"/>
    <col min="11527" max="11527" width="9.5703125" style="4" customWidth="1"/>
    <col min="11528" max="11528" width="6.140625" style="4" customWidth="1"/>
    <col min="11529" max="11737" width="11.5703125" style="4"/>
    <col min="11738" max="11738" width="3.85546875" style="4" customWidth="1"/>
    <col min="11739" max="11739" width="24.85546875" style="4" customWidth="1"/>
    <col min="11740" max="11740" width="6" style="4" customWidth="1"/>
    <col min="11741" max="11741" width="8.5703125" style="4" customWidth="1"/>
    <col min="11742" max="11755" width="5.42578125" style="4" customWidth="1"/>
    <col min="11756" max="11759" width="6.28515625" style="4" customWidth="1"/>
    <col min="11760" max="11762" width="0" style="4" hidden="1" customWidth="1"/>
    <col min="11763" max="11763" width="23.5703125" style="4" customWidth="1"/>
    <col min="11764" max="11764" width="5.7109375" style="4" customWidth="1"/>
    <col min="11765" max="11765" width="41" style="4" customWidth="1"/>
    <col min="11766" max="11766" width="8.7109375" style="4" customWidth="1"/>
    <col min="11767" max="11767" width="9.140625" style="4" customWidth="1"/>
    <col min="11768" max="11768" width="9.7109375" style="4" customWidth="1"/>
    <col min="11769" max="11771" width="8.85546875" style="4" customWidth="1"/>
    <col min="11772" max="11772" width="8.5703125" style="4" customWidth="1"/>
    <col min="11773" max="11781" width="8.85546875" style="4" customWidth="1"/>
    <col min="11782" max="11782" width="10.85546875" style="4" customWidth="1"/>
    <col min="11783" max="11783" width="9.5703125" style="4" customWidth="1"/>
    <col min="11784" max="11784" width="6.140625" style="4" customWidth="1"/>
    <col min="11785" max="11993" width="11.5703125" style="4"/>
    <col min="11994" max="11994" width="3.85546875" style="4" customWidth="1"/>
    <col min="11995" max="11995" width="24.85546875" style="4" customWidth="1"/>
    <col min="11996" max="11996" width="6" style="4" customWidth="1"/>
    <col min="11997" max="11997" width="8.5703125" style="4" customWidth="1"/>
    <col min="11998" max="12011" width="5.42578125" style="4" customWidth="1"/>
    <col min="12012" max="12015" width="6.28515625" style="4" customWidth="1"/>
    <col min="12016" max="12018" width="0" style="4" hidden="1" customWidth="1"/>
    <col min="12019" max="12019" width="23.5703125" style="4" customWidth="1"/>
    <col min="12020" max="12020" width="5.7109375" style="4" customWidth="1"/>
    <col min="12021" max="12021" width="41" style="4" customWidth="1"/>
    <col min="12022" max="12022" width="8.7109375" style="4" customWidth="1"/>
    <col min="12023" max="12023" width="9.140625" style="4" customWidth="1"/>
    <col min="12024" max="12024" width="9.7109375" style="4" customWidth="1"/>
    <col min="12025" max="12027" width="8.85546875" style="4" customWidth="1"/>
    <col min="12028" max="12028" width="8.5703125" style="4" customWidth="1"/>
    <col min="12029" max="12037" width="8.85546875" style="4" customWidth="1"/>
    <col min="12038" max="12038" width="10.85546875" style="4" customWidth="1"/>
    <col min="12039" max="12039" width="9.5703125" style="4" customWidth="1"/>
    <col min="12040" max="12040" width="6.140625" style="4" customWidth="1"/>
    <col min="12041" max="12249" width="11.5703125" style="4"/>
    <col min="12250" max="12250" width="3.85546875" style="4" customWidth="1"/>
    <col min="12251" max="12251" width="24.85546875" style="4" customWidth="1"/>
    <col min="12252" max="12252" width="6" style="4" customWidth="1"/>
    <col min="12253" max="12253" width="8.5703125" style="4" customWidth="1"/>
    <col min="12254" max="12267" width="5.42578125" style="4" customWidth="1"/>
    <col min="12268" max="12271" width="6.28515625" style="4" customWidth="1"/>
    <col min="12272" max="12274" width="0" style="4" hidden="1" customWidth="1"/>
    <col min="12275" max="12275" width="23.5703125" style="4" customWidth="1"/>
    <col min="12276" max="12276" width="5.7109375" style="4" customWidth="1"/>
    <col min="12277" max="12277" width="41" style="4" customWidth="1"/>
    <col min="12278" max="12278" width="8.7109375" style="4" customWidth="1"/>
    <col min="12279" max="12279" width="9.140625" style="4" customWidth="1"/>
    <col min="12280" max="12280" width="9.7109375" style="4" customWidth="1"/>
    <col min="12281" max="12283" width="8.85546875" style="4" customWidth="1"/>
    <col min="12284" max="12284" width="8.5703125" style="4" customWidth="1"/>
    <col min="12285" max="12293" width="8.85546875" style="4" customWidth="1"/>
    <col min="12294" max="12294" width="10.85546875" style="4" customWidth="1"/>
    <col min="12295" max="12295" width="9.5703125" style="4" customWidth="1"/>
    <col min="12296" max="12296" width="6.140625" style="4" customWidth="1"/>
    <col min="12297" max="12505" width="11.5703125" style="4"/>
    <col min="12506" max="12506" width="3.85546875" style="4" customWidth="1"/>
    <col min="12507" max="12507" width="24.85546875" style="4" customWidth="1"/>
    <col min="12508" max="12508" width="6" style="4" customWidth="1"/>
    <col min="12509" max="12509" width="8.5703125" style="4" customWidth="1"/>
    <col min="12510" max="12523" width="5.42578125" style="4" customWidth="1"/>
    <col min="12524" max="12527" width="6.28515625" style="4" customWidth="1"/>
    <col min="12528" max="12530" width="0" style="4" hidden="1" customWidth="1"/>
    <col min="12531" max="12531" width="23.5703125" style="4" customWidth="1"/>
    <col min="12532" max="12532" width="5.7109375" style="4" customWidth="1"/>
    <col min="12533" max="12533" width="41" style="4" customWidth="1"/>
    <col min="12534" max="12534" width="8.7109375" style="4" customWidth="1"/>
    <col min="12535" max="12535" width="9.140625" style="4" customWidth="1"/>
    <col min="12536" max="12536" width="9.7109375" style="4" customWidth="1"/>
    <col min="12537" max="12539" width="8.85546875" style="4" customWidth="1"/>
    <col min="12540" max="12540" width="8.5703125" style="4" customWidth="1"/>
    <col min="12541" max="12549" width="8.85546875" style="4" customWidth="1"/>
    <col min="12550" max="12550" width="10.85546875" style="4" customWidth="1"/>
    <col min="12551" max="12551" width="9.5703125" style="4" customWidth="1"/>
    <col min="12552" max="12552" width="6.140625" style="4" customWidth="1"/>
    <col min="12553" max="12761" width="11.5703125" style="4"/>
    <col min="12762" max="12762" width="3.85546875" style="4" customWidth="1"/>
    <col min="12763" max="12763" width="24.85546875" style="4" customWidth="1"/>
    <col min="12764" max="12764" width="6" style="4" customWidth="1"/>
    <col min="12765" max="12765" width="8.5703125" style="4" customWidth="1"/>
    <col min="12766" max="12779" width="5.42578125" style="4" customWidth="1"/>
    <col min="12780" max="12783" width="6.28515625" style="4" customWidth="1"/>
    <col min="12784" max="12786" width="0" style="4" hidden="1" customWidth="1"/>
    <col min="12787" max="12787" width="23.5703125" style="4" customWidth="1"/>
    <col min="12788" max="12788" width="5.7109375" style="4" customWidth="1"/>
    <col min="12789" max="12789" width="41" style="4" customWidth="1"/>
    <col min="12790" max="12790" width="8.7109375" style="4" customWidth="1"/>
    <col min="12791" max="12791" width="9.140625" style="4" customWidth="1"/>
    <col min="12792" max="12792" width="9.7109375" style="4" customWidth="1"/>
    <col min="12793" max="12795" width="8.85546875" style="4" customWidth="1"/>
    <col min="12796" max="12796" width="8.5703125" style="4" customWidth="1"/>
    <col min="12797" max="12805" width="8.85546875" style="4" customWidth="1"/>
    <col min="12806" max="12806" width="10.85546875" style="4" customWidth="1"/>
    <col min="12807" max="12807" width="9.5703125" style="4" customWidth="1"/>
    <col min="12808" max="12808" width="6.140625" style="4" customWidth="1"/>
    <col min="12809" max="13017" width="11.5703125" style="4"/>
    <col min="13018" max="13018" width="3.85546875" style="4" customWidth="1"/>
    <col min="13019" max="13019" width="24.85546875" style="4" customWidth="1"/>
    <col min="13020" max="13020" width="6" style="4" customWidth="1"/>
    <col min="13021" max="13021" width="8.5703125" style="4" customWidth="1"/>
    <col min="13022" max="13035" width="5.42578125" style="4" customWidth="1"/>
    <col min="13036" max="13039" width="6.28515625" style="4" customWidth="1"/>
    <col min="13040" max="13042" width="0" style="4" hidden="1" customWidth="1"/>
    <col min="13043" max="13043" width="23.5703125" style="4" customWidth="1"/>
    <col min="13044" max="13044" width="5.7109375" style="4" customWidth="1"/>
    <col min="13045" max="13045" width="41" style="4" customWidth="1"/>
    <col min="13046" max="13046" width="8.7109375" style="4" customWidth="1"/>
    <col min="13047" max="13047" width="9.140625" style="4" customWidth="1"/>
    <col min="13048" max="13048" width="9.7109375" style="4" customWidth="1"/>
    <col min="13049" max="13051" width="8.85546875" style="4" customWidth="1"/>
    <col min="13052" max="13052" width="8.5703125" style="4" customWidth="1"/>
    <col min="13053" max="13061" width="8.85546875" style="4" customWidth="1"/>
    <col min="13062" max="13062" width="10.85546875" style="4" customWidth="1"/>
    <col min="13063" max="13063" width="9.5703125" style="4" customWidth="1"/>
    <col min="13064" max="13064" width="6.140625" style="4" customWidth="1"/>
    <col min="13065" max="13273" width="11.5703125" style="4"/>
    <col min="13274" max="13274" width="3.85546875" style="4" customWidth="1"/>
    <col min="13275" max="13275" width="24.85546875" style="4" customWidth="1"/>
    <col min="13276" max="13276" width="6" style="4" customWidth="1"/>
    <col min="13277" max="13277" width="8.5703125" style="4" customWidth="1"/>
    <col min="13278" max="13291" width="5.42578125" style="4" customWidth="1"/>
    <col min="13292" max="13295" width="6.28515625" style="4" customWidth="1"/>
    <col min="13296" max="13298" width="0" style="4" hidden="1" customWidth="1"/>
    <col min="13299" max="13299" width="23.5703125" style="4" customWidth="1"/>
    <col min="13300" max="13300" width="5.7109375" style="4" customWidth="1"/>
    <col min="13301" max="13301" width="41" style="4" customWidth="1"/>
    <col min="13302" max="13302" width="8.7109375" style="4" customWidth="1"/>
    <col min="13303" max="13303" width="9.140625" style="4" customWidth="1"/>
    <col min="13304" max="13304" width="9.7109375" style="4" customWidth="1"/>
    <col min="13305" max="13307" width="8.85546875" style="4" customWidth="1"/>
    <col min="13308" max="13308" width="8.5703125" style="4" customWidth="1"/>
    <col min="13309" max="13317" width="8.85546875" style="4" customWidth="1"/>
    <col min="13318" max="13318" width="10.85546875" style="4" customWidth="1"/>
    <col min="13319" max="13319" width="9.5703125" style="4" customWidth="1"/>
    <col min="13320" max="13320" width="6.140625" style="4" customWidth="1"/>
    <col min="13321" max="13529" width="11.5703125" style="4"/>
    <col min="13530" max="13530" width="3.85546875" style="4" customWidth="1"/>
    <col min="13531" max="13531" width="24.85546875" style="4" customWidth="1"/>
    <col min="13532" max="13532" width="6" style="4" customWidth="1"/>
    <col min="13533" max="13533" width="8.5703125" style="4" customWidth="1"/>
    <col min="13534" max="13547" width="5.42578125" style="4" customWidth="1"/>
    <col min="13548" max="13551" width="6.28515625" style="4" customWidth="1"/>
    <col min="13552" max="13554" width="0" style="4" hidden="1" customWidth="1"/>
    <col min="13555" max="13555" width="23.5703125" style="4" customWidth="1"/>
    <col min="13556" max="13556" width="5.7109375" style="4" customWidth="1"/>
    <col min="13557" max="13557" width="41" style="4" customWidth="1"/>
    <col min="13558" max="13558" width="8.7109375" style="4" customWidth="1"/>
    <col min="13559" max="13559" width="9.140625" style="4" customWidth="1"/>
    <col min="13560" max="13560" width="9.7109375" style="4" customWidth="1"/>
    <col min="13561" max="13563" width="8.85546875" style="4" customWidth="1"/>
    <col min="13564" max="13564" width="8.5703125" style="4" customWidth="1"/>
    <col min="13565" max="13573" width="8.85546875" style="4" customWidth="1"/>
    <col min="13574" max="13574" width="10.85546875" style="4" customWidth="1"/>
    <col min="13575" max="13575" width="9.5703125" style="4" customWidth="1"/>
    <col min="13576" max="13576" width="6.140625" style="4" customWidth="1"/>
    <col min="13577" max="13785" width="11.5703125" style="4"/>
    <col min="13786" max="13786" width="3.85546875" style="4" customWidth="1"/>
    <col min="13787" max="13787" width="24.85546875" style="4" customWidth="1"/>
    <col min="13788" max="13788" width="6" style="4" customWidth="1"/>
    <col min="13789" max="13789" width="8.5703125" style="4" customWidth="1"/>
    <col min="13790" max="13803" width="5.42578125" style="4" customWidth="1"/>
    <col min="13804" max="13807" width="6.28515625" style="4" customWidth="1"/>
    <col min="13808" max="13810" width="0" style="4" hidden="1" customWidth="1"/>
    <col min="13811" max="13811" width="23.5703125" style="4" customWidth="1"/>
    <col min="13812" max="13812" width="5.7109375" style="4" customWidth="1"/>
    <col min="13813" max="13813" width="41" style="4" customWidth="1"/>
    <col min="13814" max="13814" width="8.7109375" style="4" customWidth="1"/>
    <col min="13815" max="13815" width="9.140625" style="4" customWidth="1"/>
    <col min="13816" max="13816" width="9.7109375" style="4" customWidth="1"/>
    <col min="13817" max="13819" width="8.85546875" style="4" customWidth="1"/>
    <col min="13820" max="13820" width="8.5703125" style="4" customWidth="1"/>
    <col min="13821" max="13829" width="8.85546875" style="4" customWidth="1"/>
    <col min="13830" max="13830" width="10.85546875" style="4" customWidth="1"/>
    <col min="13831" max="13831" width="9.5703125" style="4" customWidth="1"/>
    <col min="13832" max="13832" width="6.140625" style="4" customWidth="1"/>
    <col min="13833" max="14041" width="11.5703125" style="4"/>
    <col min="14042" max="14042" width="3.85546875" style="4" customWidth="1"/>
    <col min="14043" max="14043" width="24.85546875" style="4" customWidth="1"/>
    <col min="14044" max="14044" width="6" style="4" customWidth="1"/>
    <col min="14045" max="14045" width="8.5703125" style="4" customWidth="1"/>
    <col min="14046" max="14059" width="5.42578125" style="4" customWidth="1"/>
    <col min="14060" max="14063" width="6.28515625" style="4" customWidth="1"/>
    <col min="14064" max="14066" width="0" style="4" hidden="1" customWidth="1"/>
    <col min="14067" max="14067" width="23.5703125" style="4" customWidth="1"/>
    <col min="14068" max="14068" width="5.7109375" style="4" customWidth="1"/>
    <col min="14069" max="14069" width="41" style="4" customWidth="1"/>
    <col min="14070" max="14070" width="8.7109375" style="4" customWidth="1"/>
    <col min="14071" max="14071" width="9.140625" style="4" customWidth="1"/>
    <col min="14072" max="14072" width="9.7109375" style="4" customWidth="1"/>
    <col min="14073" max="14075" width="8.85546875" style="4" customWidth="1"/>
    <col min="14076" max="14076" width="8.5703125" style="4" customWidth="1"/>
    <col min="14077" max="14085" width="8.85546875" style="4" customWidth="1"/>
    <col min="14086" max="14086" width="10.85546875" style="4" customWidth="1"/>
    <col min="14087" max="14087" width="9.5703125" style="4" customWidth="1"/>
    <col min="14088" max="14088" width="6.140625" style="4" customWidth="1"/>
    <col min="14089" max="14297" width="11.5703125" style="4"/>
    <col min="14298" max="14298" width="3.85546875" style="4" customWidth="1"/>
    <col min="14299" max="14299" width="24.85546875" style="4" customWidth="1"/>
    <col min="14300" max="14300" width="6" style="4" customWidth="1"/>
    <col min="14301" max="14301" width="8.5703125" style="4" customWidth="1"/>
    <col min="14302" max="14315" width="5.42578125" style="4" customWidth="1"/>
    <col min="14316" max="14319" width="6.28515625" style="4" customWidth="1"/>
    <col min="14320" max="14322" width="0" style="4" hidden="1" customWidth="1"/>
    <col min="14323" max="14323" width="23.5703125" style="4" customWidth="1"/>
    <col min="14324" max="14324" width="5.7109375" style="4" customWidth="1"/>
    <col min="14325" max="14325" width="41" style="4" customWidth="1"/>
    <col min="14326" max="14326" width="8.7109375" style="4" customWidth="1"/>
    <col min="14327" max="14327" width="9.140625" style="4" customWidth="1"/>
    <col min="14328" max="14328" width="9.7109375" style="4" customWidth="1"/>
    <col min="14329" max="14331" width="8.85546875" style="4" customWidth="1"/>
    <col min="14332" max="14332" width="8.5703125" style="4" customWidth="1"/>
    <col min="14333" max="14341" width="8.85546875" style="4" customWidth="1"/>
    <col min="14342" max="14342" width="10.85546875" style="4" customWidth="1"/>
    <col min="14343" max="14343" width="9.5703125" style="4" customWidth="1"/>
    <col min="14344" max="14344" width="6.140625" style="4" customWidth="1"/>
    <col min="14345" max="14553" width="11.5703125" style="4"/>
    <col min="14554" max="14554" width="3.85546875" style="4" customWidth="1"/>
    <col min="14555" max="14555" width="24.85546875" style="4" customWidth="1"/>
    <col min="14556" max="14556" width="6" style="4" customWidth="1"/>
    <col min="14557" max="14557" width="8.5703125" style="4" customWidth="1"/>
    <col min="14558" max="14571" width="5.42578125" style="4" customWidth="1"/>
    <col min="14572" max="14575" width="6.28515625" style="4" customWidth="1"/>
    <col min="14576" max="14578" width="0" style="4" hidden="1" customWidth="1"/>
    <col min="14579" max="14579" width="23.5703125" style="4" customWidth="1"/>
    <col min="14580" max="14580" width="5.7109375" style="4" customWidth="1"/>
    <col min="14581" max="14581" width="41" style="4" customWidth="1"/>
    <col min="14582" max="14582" width="8.7109375" style="4" customWidth="1"/>
    <col min="14583" max="14583" width="9.140625" style="4" customWidth="1"/>
    <col min="14584" max="14584" width="9.7109375" style="4" customWidth="1"/>
    <col min="14585" max="14587" width="8.85546875" style="4" customWidth="1"/>
    <col min="14588" max="14588" width="8.5703125" style="4" customWidth="1"/>
    <col min="14589" max="14597" width="8.85546875" style="4" customWidth="1"/>
    <col min="14598" max="14598" width="10.85546875" style="4" customWidth="1"/>
    <col min="14599" max="14599" width="9.5703125" style="4" customWidth="1"/>
    <col min="14600" max="14600" width="6.140625" style="4" customWidth="1"/>
    <col min="14601" max="14809" width="11.5703125" style="4"/>
    <col min="14810" max="14810" width="3.85546875" style="4" customWidth="1"/>
    <col min="14811" max="14811" width="24.85546875" style="4" customWidth="1"/>
    <col min="14812" max="14812" width="6" style="4" customWidth="1"/>
    <col min="14813" max="14813" width="8.5703125" style="4" customWidth="1"/>
    <col min="14814" max="14827" width="5.42578125" style="4" customWidth="1"/>
    <col min="14828" max="14831" width="6.28515625" style="4" customWidth="1"/>
    <col min="14832" max="14834" width="0" style="4" hidden="1" customWidth="1"/>
    <col min="14835" max="14835" width="23.5703125" style="4" customWidth="1"/>
    <col min="14836" max="14836" width="5.7109375" style="4" customWidth="1"/>
    <col min="14837" max="14837" width="41" style="4" customWidth="1"/>
    <col min="14838" max="14838" width="8.7109375" style="4" customWidth="1"/>
    <col min="14839" max="14839" width="9.140625" style="4" customWidth="1"/>
    <col min="14840" max="14840" width="9.7109375" style="4" customWidth="1"/>
    <col min="14841" max="14843" width="8.85546875" style="4" customWidth="1"/>
    <col min="14844" max="14844" width="8.5703125" style="4" customWidth="1"/>
    <col min="14845" max="14853" width="8.85546875" style="4" customWidth="1"/>
    <col min="14854" max="14854" width="10.85546875" style="4" customWidth="1"/>
    <col min="14855" max="14855" width="9.5703125" style="4" customWidth="1"/>
    <col min="14856" max="14856" width="6.140625" style="4" customWidth="1"/>
    <col min="14857" max="15065" width="11.5703125" style="4"/>
    <col min="15066" max="15066" width="3.85546875" style="4" customWidth="1"/>
    <col min="15067" max="15067" width="24.85546875" style="4" customWidth="1"/>
    <col min="15068" max="15068" width="6" style="4" customWidth="1"/>
    <col min="15069" max="15069" width="8.5703125" style="4" customWidth="1"/>
    <col min="15070" max="15083" width="5.42578125" style="4" customWidth="1"/>
    <col min="15084" max="15087" width="6.28515625" style="4" customWidth="1"/>
    <col min="15088" max="15090" width="0" style="4" hidden="1" customWidth="1"/>
    <col min="15091" max="15091" width="23.5703125" style="4" customWidth="1"/>
    <col min="15092" max="15092" width="5.7109375" style="4" customWidth="1"/>
    <col min="15093" max="15093" width="41" style="4" customWidth="1"/>
    <col min="15094" max="15094" width="8.7109375" style="4" customWidth="1"/>
    <col min="15095" max="15095" width="9.140625" style="4" customWidth="1"/>
    <col min="15096" max="15096" width="9.7109375" style="4" customWidth="1"/>
    <col min="15097" max="15099" width="8.85546875" style="4" customWidth="1"/>
    <col min="15100" max="15100" width="8.5703125" style="4" customWidth="1"/>
    <col min="15101" max="15109" width="8.85546875" style="4" customWidth="1"/>
    <col min="15110" max="15110" width="10.85546875" style="4" customWidth="1"/>
    <col min="15111" max="15111" width="9.5703125" style="4" customWidth="1"/>
    <col min="15112" max="15112" width="6.140625" style="4" customWidth="1"/>
    <col min="15113" max="15321" width="11.5703125" style="4"/>
    <col min="15322" max="15322" width="3.85546875" style="4" customWidth="1"/>
    <col min="15323" max="15323" width="24.85546875" style="4" customWidth="1"/>
    <col min="15324" max="15324" width="6" style="4" customWidth="1"/>
    <col min="15325" max="15325" width="8.5703125" style="4" customWidth="1"/>
    <col min="15326" max="15339" width="5.42578125" style="4" customWidth="1"/>
    <col min="15340" max="15343" width="6.28515625" style="4" customWidth="1"/>
    <col min="15344" max="15346" width="0" style="4" hidden="1" customWidth="1"/>
    <col min="15347" max="15347" width="23.5703125" style="4" customWidth="1"/>
    <col min="15348" max="15348" width="5.7109375" style="4" customWidth="1"/>
    <col min="15349" max="15349" width="41" style="4" customWidth="1"/>
    <col min="15350" max="15350" width="8.7109375" style="4" customWidth="1"/>
    <col min="15351" max="15351" width="9.140625" style="4" customWidth="1"/>
    <col min="15352" max="15352" width="9.7109375" style="4" customWidth="1"/>
    <col min="15353" max="15355" width="8.85546875" style="4" customWidth="1"/>
    <col min="15356" max="15356" width="8.5703125" style="4" customWidth="1"/>
    <col min="15357" max="15365" width="8.85546875" style="4" customWidth="1"/>
    <col min="15366" max="15366" width="10.85546875" style="4" customWidth="1"/>
    <col min="15367" max="15367" width="9.5703125" style="4" customWidth="1"/>
    <col min="15368" max="15368" width="6.140625" style="4" customWidth="1"/>
    <col min="15369" max="15577" width="11.5703125" style="4"/>
    <col min="15578" max="15578" width="3.85546875" style="4" customWidth="1"/>
    <col min="15579" max="15579" width="24.85546875" style="4" customWidth="1"/>
    <col min="15580" max="15580" width="6" style="4" customWidth="1"/>
    <col min="15581" max="15581" width="8.5703125" style="4" customWidth="1"/>
    <col min="15582" max="15595" width="5.42578125" style="4" customWidth="1"/>
    <col min="15596" max="15599" width="6.28515625" style="4" customWidth="1"/>
    <col min="15600" max="15602" width="0" style="4" hidden="1" customWidth="1"/>
    <col min="15603" max="15603" width="23.5703125" style="4" customWidth="1"/>
    <col min="15604" max="15604" width="5.7109375" style="4" customWidth="1"/>
    <col min="15605" max="15605" width="41" style="4" customWidth="1"/>
    <col min="15606" max="15606" width="8.7109375" style="4" customWidth="1"/>
    <col min="15607" max="15607" width="9.140625" style="4" customWidth="1"/>
    <col min="15608" max="15608" width="9.7109375" style="4" customWidth="1"/>
    <col min="15609" max="15611" width="8.85546875" style="4" customWidth="1"/>
    <col min="15612" max="15612" width="8.5703125" style="4" customWidth="1"/>
    <col min="15613" max="15621" width="8.85546875" style="4" customWidth="1"/>
    <col min="15622" max="15622" width="10.85546875" style="4" customWidth="1"/>
    <col min="15623" max="15623" width="9.5703125" style="4" customWidth="1"/>
    <col min="15624" max="15624" width="6.140625" style="4" customWidth="1"/>
    <col min="15625" max="15833" width="11.5703125" style="4"/>
    <col min="15834" max="15834" width="3.85546875" style="4" customWidth="1"/>
    <col min="15835" max="15835" width="24.85546875" style="4" customWidth="1"/>
    <col min="15836" max="15836" width="6" style="4" customWidth="1"/>
    <col min="15837" max="15837" width="8.5703125" style="4" customWidth="1"/>
    <col min="15838" max="15851" width="5.42578125" style="4" customWidth="1"/>
    <col min="15852" max="15855" width="6.28515625" style="4" customWidth="1"/>
    <col min="15856" max="15858" width="0" style="4" hidden="1" customWidth="1"/>
    <col min="15859" max="15859" width="23.5703125" style="4" customWidth="1"/>
    <col min="15860" max="15860" width="5.7109375" style="4" customWidth="1"/>
    <col min="15861" max="15861" width="41" style="4" customWidth="1"/>
    <col min="15862" max="15862" width="8.7109375" style="4" customWidth="1"/>
    <col min="15863" max="15863" width="9.140625" style="4" customWidth="1"/>
    <col min="15864" max="15864" width="9.7109375" style="4" customWidth="1"/>
    <col min="15865" max="15867" width="8.85546875" style="4" customWidth="1"/>
    <col min="15868" max="15868" width="8.5703125" style="4" customWidth="1"/>
    <col min="15869" max="15877" width="8.85546875" style="4" customWidth="1"/>
    <col min="15878" max="15878" width="10.85546875" style="4" customWidth="1"/>
    <col min="15879" max="15879" width="9.5703125" style="4" customWidth="1"/>
    <col min="15880" max="15880" width="6.140625" style="4" customWidth="1"/>
    <col min="15881" max="16089" width="11.5703125" style="4"/>
    <col min="16090" max="16090" width="3.85546875" style="4" customWidth="1"/>
    <col min="16091" max="16091" width="24.85546875" style="4" customWidth="1"/>
    <col min="16092" max="16092" width="6" style="4" customWidth="1"/>
    <col min="16093" max="16093" width="8.5703125" style="4" customWidth="1"/>
    <col min="16094" max="16107" width="5.42578125" style="4" customWidth="1"/>
    <col min="16108" max="16111" width="6.28515625" style="4" customWidth="1"/>
    <col min="16112" max="16114" width="0" style="4" hidden="1" customWidth="1"/>
    <col min="16115" max="16115" width="23.5703125" style="4" customWidth="1"/>
    <col min="16116" max="16116" width="5.7109375" style="4" customWidth="1"/>
    <col min="16117" max="16117" width="41" style="4" customWidth="1"/>
    <col min="16118" max="16118" width="8.7109375" style="4" customWidth="1"/>
    <col min="16119" max="16119" width="9.140625" style="4" customWidth="1"/>
    <col min="16120" max="16120" width="9.7109375" style="4" customWidth="1"/>
    <col min="16121" max="16123" width="8.85546875" style="4" customWidth="1"/>
    <col min="16124" max="16124" width="8.5703125" style="4" customWidth="1"/>
    <col min="16125" max="16133" width="8.85546875" style="4" customWidth="1"/>
    <col min="16134" max="16134" width="10.85546875" style="4" customWidth="1"/>
    <col min="16135" max="16135" width="9.5703125" style="4" customWidth="1"/>
    <col min="16136" max="16136" width="6.140625" style="4" customWidth="1"/>
    <col min="16137" max="16384" width="11.5703125" style="4"/>
  </cols>
  <sheetData>
    <row r="1" spans="1:217" x14ac:dyDescent="0.25">
      <c r="H1" s="202" t="s">
        <v>79</v>
      </c>
      <c r="I1" s="202"/>
      <c r="J1" s="202"/>
    </row>
    <row r="2" spans="1:217" ht="46.5" customHeight="1" x14ac:dyDescent="0.25">
      <c r="A2" s="203" t="s">
        <v>261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217" ht="15.75" customHeight="1" x14ac:dyDescent="0.25">
      <c r="A3" s="210" t="s">
        <v>310</v>
      </c>
      <c r="B3" s="210"/>
      <c r="C3" s="210"/>
      <c r="D3" s="210"/>
      <c r="E3" s="210"/>
      <c r="F3" s="210"/>
      <c r="G3" s="210"/>
      <c r="H3" s="210"/>
      <c r="I3" s="210"/>
      <c r="J3" s="210"/>
    </row>
    <row r="4" spans="1:217" ht="25.5" customHeight="1" x14ac:dyDescent="0.25">
      <c r="A4" s="59"/>
      <c r="B4" s="59"/>
      <c r="C4" s="59"/>
      <c r="D4" s="59"/>
      <c r="E4" s="59"/>
      <c r="F4" s="59"/>
      <c r="G4" s="59"/>
      <c r="H4" s="59"/>
    </row>
    <row r="5" spans="1:217" ht="20.25" customHeight="1" x14ac:dyDescent="0.25">
      <c r="A5" s="204" t="s">
        <v>0</v>
      </c>
      <c r="B5" s="204" t="s">
        <v>11</v>
      </c>
      <c r="C5" s="205" t="s">
        <v>12</v>
      </c>
      <c r="D5" s="61" t="s">
        <v>13</v>
      </c>
      <c r="E5" s="93" t="s">
        <v>70</v>
      </c>
      <c r="F5" s="93"/>
      <c r="G5" s="208" t="s">
        <v>307</v>
      </c>
      <c r="H5" s="205" t="s">
        <v>54</v>
      </c>
      <c r="I5" s="201" t="s">
        <v>83</v>
      </c>
      <c r="J5" s="201" t="s">
        <v>58</v>
      </c>
    </row>
    <row r="6" spans="1:217" ht="30" customHeight="1" x14ac:dyDescent="0.25">
      <c r="A6" s="204"/>
      <c r="B6" s="204"/>
      <c r="C6" s="205"/>
      <c r="D6" s="61"/>
      <c r="E6" s="61" t="s">
        <v>68</v>
      </c>
      <c r="F6" s="61" t="s">
        <v>258</v>
      </c>
      <c r="G6" s="209"/>
      <c r="H6" s="205"/>
      <c r="I6" s="201"/>
      <c r="J6" s="201"/>
    </row>
    <row r="7" spans="1:217" s="20" customFormat="1" ht="25.5" customHeight="1" x14ac:dyDescent="0.25">
      <c r="A7" s="60">
        <v>1</v>
      </c>
      <c r="B7" s="62">
        <v>2</v>
      </c>
      <c r="C7" s="63">
        <v>2</v>
      </c>
      <c r="D7" s="62">
        <v>3</v>
      </c>
      <c r="E7" s="63">
        <v>3</v>
      </c>
      <c r="F7" s="62">
        <v>4</v>
      </c>
      <c r="G7" s="62">
        <v>5</v>
      </c>
      <c r="H7" s="63">
        <v>6</v>
      </c>
      <c r="I7" s="164" t="s">
        <v>267</v>
      </c>
      <c r="J7" s="164">
        <v>8</v>
      </c>
      <c r="L7" s="185"/>
    </row>
    <row r="8" spans="1:217" ht="21" customHeight="1" x14ac:dyDescent="0.25">
      <c r="A8" s="5"/>
      <c r="B8" s="6" t="s">
        <v>76</v>
      </c>
      <c r="C8" s="7"/>
      <c r="D8" s="7"/>
      <c r="E8" s="7">
        <f>E9+E23</f>
        <v>12</v>
      </c>
      <c r="F8" s="7">
        <f>F9+F23</f>
        <v>14</v>
      </c>
      <c r="G8" s="7">
        <f>G9+G23</f>
        <v>58</v>
      </c>
      <c r="H8" s="7"/>
      <c r="I8" s="90">
        <f>E8-G8</f>
        <v>-46</v>
      </c>
      <c r="J8" s="177"/>
    </row>
    <row r="9" spans="1:217" s="22" customFormat="1" ht="26.25" customHeight="1" x14ac:dyDescent="0.25">
      <c r="A9" s="2" t="s">
        <v>14</v>
      </c>
      <c r="B9" s="3" t="s">
        <v>15</v>
      </c>
      <c r="C9" s="21" t="e">
        <f>C10+#REF!+C15</f>
        <v>#REF!</v>
      </c>
      <c r="D9" s="21" t="e">
        <f>D10+#REF!+D15</f>
        <v>#REF!</v>
      </c>
      <c r="E9" s="21">
        <f>E10+E15+E17+E19+E21</f>
        <v>12</v>
      </c>
      <c r="F9" s="21">
        <f>F10+F15+F17+F19+F21</f>
        <v>14</v>
      </c>
      <c r="G9" s="21">
        <f>G10+G15+G17+G19+G21</f>
        <v>20</v>
      </c>
      <c r="H9" s="21">
        <f>H10+H15+H17+H19+H21</f>
        <v>0</v>
      </c>
      <c r="I9" s="21">
        <f>I10+I15+I17+I19+I21</f>
        <v>-8</v>
      </c>
      <c r="J9" s="178"/>
      <c r="K9" s="4"/>
      <c r="L9" s="6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</row>
    <row r="10" spans="1:217" s="48" customFormat="1" ht="29.25" customHeight="1" x14ac:dyDescent="0.25">
      <c r="A10" s="27">
        <v>1</v>
      </c>
      <c r="B10" s="31" t="s">
        <v>163</v>
      </c>
      <c r="C10" s="27">
        <f>40+90+2+1</f>
        <v>133</v>
      </c>
      <c r="D10" s="27"/>
      <c r="E10" s="29">
        <f>E11+E13+E14</f>
        <v>10</v>
      </c>
      <c r="F10" s="29">
        <f t="shared" ref="F10:G10" si="0">F11+F13+F14</f>
        <v>12</v>
      </c>
      <c r="G10" s="29">
        <f t="shared" si="0"/>
        <v>12</v>
      </c>
      <c r="H10" s="27"/>
      <c r="I10" s="13">
        <f>E10-G10</f>
        <v>-2</v>
      </c>
      <c r="J10" s="179"/>
      <c r="K10" s="41"/>
      <c r="L10" s="186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</row>
    <row r="11" spans="1:217" s="33" customFormat="1" ht="33" customHeight="1" x14ac:dyDescent="0.25">
      <c r="A11" s="46" t="s">
        <v>19</v>
      </c>
      <c r="B11" s="35" t="s">
        <v>23</v>
      </c>
      <c r="C11" s="36"/>
      <c r="D11" s="36"/>
      <c r="E11" s="36">
        <f>2+E12</f>
        <v>10</v>
      </c>
      <c r="F11" s="36">
        <v>10</v>
      </c>
      <c r="G11" s="37">
        <f>2+G12</f>
        <v>10</v>
      </c>
      <c r="H11" s="32" t="s">
        <v>56</v>
      </c>
      <c r="I11" s="13">
        <f t="shared" ref="I11:I13" si="1">E11-G11</f>
        <v>0</v>
      </c>
      <c r="J11" s="180"/>
      <c r="K11" s="47"/>
      <c r="L11" s="18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</row>
    <row r="12" spans="1:217" s="33" customFormat="1" ht="33" hidden="1" customHeight="1" x14ac:dyDescent="0.25">
      <c r="A12" s="46"/>
      <c r="B12" s="35" t="s">
        <v>24</v>
      </c>
      <c r="C12" s="36"/>
      <c r="D12" s="36"/>
      <c r="E12" s="36">
        <v>8</v>
      </c>
      <c r="F12" s="36">
        <v>4</v>
      </c>
      <c r="G12" s="29">
        <v>8</v>
      </c>
      <c r="H12" s="32" t="s">
        <v>56</v>
      </c>
      <c r="I12" s="13">
        <f t="shared" si="1"/>
        <v>0</v>
      </c>
      <c r="J12" s="180"/>
      <c r="K12" s="47"/>
      <c r="L12" s="18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</row>
    <row r="13" spans="1:217" s="30" customFormat="1" ht="33" customHeight="1" x14ac:dyDescent="0.25">
      <c r="A13" s="46" t="s">
        <v>19</v>
      </c>
      <c r="B13" s="35" t="s">
        <v>25</v>
      </c>
      <c r="C13" s="36"/>
      <c r="D13" s="36"/>
      <c r="E13" s="36"/>
      <c r="F13" s="36">
        <v>1</v>
      </c>
      <c r="G13" s="29">
        <v>1</v>
      </c>
      <c r="H13" s="32" t="s">
        <v>56</v>
      </c>
      <c r="I13" s="13">
        <f t="shared" si="1"/>
        <v>-1</v>
      </c>
      <c r="J13" s="180"/>
      <c r="K13" s="47"/>
      <c r="L13" s="18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</row>
    <row r="14" spans="1:217" s="30" customFormat="1" ht="32.25" customHeight="1" x14ac:dyDescent="0.25">
      <c r="A14" s="46" t="s">
        <v>19</v>
      </c>
      <c r="B14" s="121" t="s">
        <v>119</v>
      </c>
      <c r="C14" s="36"/>
      <c r="D14" s="36"/>
      <c r="E14" s="36"/>
      <c r="F14" s="36">
        <v>1</v>
      </c>
      <c r="G14" s="29">
        <v>1</v>
      </c>
      <c r="H14" s="32" t="s">
        <v>56</v>
      </c>
      <c r="I14" s="13">
        <f>E14-G14</f>
        <v>-1</v>
      </c>
      <c r="J14" s="180"/>
      <c r="K14" s="47"/>
      <c r="L14" s="18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</row>
    <row r="15" spans="1:217" s="33" customFormat="1" ht="35.25" customHeight="1" x14ac:dyDescent="0.25">
      <c r="A15" s="27">
        <v>2</v>
      </c>
      <c r="B15" s="43" t="s">
        <v>4</v>
      </c>
      <c r="C15" s="27">
        <f>34+60+2+8</f>
        <v>104</v>
      </c>
      <c r="D15" s="27"/>
      <c r="E15" s="29">
        <v>1</v>
      </c>
      <c r="F15" s="29">
        <v>1</v>
      </c>
      <c r="G15" s="29">
        <f>G16</f>
        <v>1</v>
      </c>
      <c r="H15" s="27"/>
      <c r="I15" s="13">
        <f>E15-G15</f>
        <v>0</v>
      </c>
      <c r="J15" s="179"/>
      <c r="K15" s="41"/>
      <c r="L15" s="186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</row>
    <row r="16" spans="1:217" s="33" customFormat="1" ht="33.75" customHeight="1" x14ac:dyDescent="0.25">
      <c r="A16" s="46" t="s">
        <v>19</v>
      </c>
      <c r="B16" s="35" t="s">
        <v>26</v>
      </c>
      <c r="C16" s="36"/>
      <c r="D16" s="36"/>
      <c r="E16" s="36">
        <v>1</v>
      </c>
      <c r="F16" s="36">
        <v>1</v>
      </c>
      <c r="G16" s="29">
        <v>1</v>
      </c>
      <c r="H16" s="32" t="s">
        <v>259</v>
      </c>
      <c r="I16" s="13">
        <f>E16-G16</f>
        <v>0</v>
      </c>
      <c r="J16" s="180"/>
      <c r="K16" s="47"/>
      <c r="L16" s="18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</row>
    <row r="17" spans="1:219" s="33" customFormat="1" ht="33.75" customHeight="1" x14ac:dyDescent="0.25">
      <c r="A17" s="44">
        <v>3</v>
      </c>
      <c r="B17" s="31" t="s">
        <v>164</v>
      </c>
      <c r="C17" s="32"/>
      <c r="D17" s="32"/>
      <c r="E17" s="32">
        <f>E18</f>
        <v>1</v>
      </c>
      <c r="F17" s="32">
        <f>F18</f>
        <v>1</v>
      </c>
      <c r="G17" s="32">
        <f>G18</f>
        <v>1</v>
      </c>
      <c r="H17" s="32"/>
      <c r="I17" s="13"/>
      <c r="J17" s="179"/>
      <c r="K17" s="41"/>
      <c r="L17" s="186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</row>
    <row r="18" spans="1:219" s="33" customFormat="1" ht="45.75" customHeight="1" x14ac:dyDescent="0.25">
      <c r="A18" s="46" t="s">
        <v>19</v>
      </c>
      <c r="B18" s="121" t="s">
        <v>106</v>
      </c>
      <c r="C18" s="36"/>
      <c r="D18" s="36"/>
      <c r="E18" s="64">
        <v>1</v>
      </c>
      <c r="F18" s="36">
        <v>1</v>
      </c>
      <c r="G18" s="29">
        <v>1</v>
      </c>
      <c r="H18" s="32" t="s">
        <v>259</v>
      </c>
      <c r="I18" s="13">
        <f>E18-F18-G18</f>
        <v>-1</v>
      </c>
      <c r="J18" s="180"/>
      <c r="K18" s="47"/>
      <c r="L18" s="18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</row>
    <row r="19" spans="1:219" s="33" customFormat="1" ht="35.25" customHeight="1" x14ac:dyDescent="0.25">
      <c r="A19" s="44">
        <v>4</v>
      </c>
      <c r="B19" s="101" t="s">
        <v>8</v>
      </c>
      <c r="C19" s="32"/>
      <c r="D19" s="32"/>
      <c r="E19" s="32"/>
      <c r="F19" s="32"/>
      <c r="G19" s="29">
        <f>G20</f>
        <v>5</v>
      </c>
      <c r="H19" s="32"/>
      <c r="I19" s="165">
        <f>I20</f>
        <v>-5</v>
      </c>
      <c r="J19" s="179"/>
      <c r="K19" s="41"/>
      <c r="L19" s="186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</row>
    <row r="20" spans="1:219" s="33" customFormat="1" ht="35.25" customHeight="1" x14ac:dyDescent="0.25">
      <c r="A20" s="44" t="s">
        <v>19</v>
      </c>
      <c r="B20" s="113" t="s">
        <v>166</v>
      </c>
      <c r="C20" s="32"/>
      <c r="D20" s="32"/>
      <c r="E20" s="32"/>
      <c r="F20" s="32"/>
      <c r="G20" s="29">
        <v>5</v>
      </c>
      <c r="H20" s="32" t="s">
        <v>56</v>
      </c>
      <c r="I20" s="13">
        <f>E20-F20-G20</f>
        <v>-5</v>
      </c>
      <c r="J20" s="179"/>
      <c r="K20" s="41"/>
      <c r="L20" s="186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</row>
    <row r="21" spans="1:219" s="33" customFormat="1" ht="39.75" customHeight="1" x14ac:dyDescent="0.25">
      <c r="A21" s="44">
        <v>5</v>
      </c>
      <c r="B21" s="101" t="s">
        <v>6</v>
      </c>
      <c r="C21" s="32"/>
      <c r="D21" s="32"/>
      <c r="E21" s="32"/>
      <c r="F21" s="32"/>
      <c r="G21" s="29">
        <f>G22</f>
        <v>1</v>
      </c>
      <c r="H21" s="32"/>
      <c r="I21" s="165">
        <f>I22</f>
        <v>-1</v>
      </c>
      <c r="J21" s="179"/>
      <c r="K21" s="41"/>
      <c r="L21" s="186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</row>
    <row r="22" spans="1:219" s="112" customFormat="1" ht="55.5" customHeight="1" x14ac:dyDescent="0.25">
      <c r="A22" s="119" t="s">
        <v>19</v>
      </c>
      <c r="B22" s="121" t="s">
        <v>115</v>
      </c>
      <c r="C22" s="114">
        <v>17</v>
      </c>
      <c r="D22" s="142"/>
      <c r="E22" s="117"/>
      <c r="F22" s="118"/>
      <c r="G22" s="118">
        <v>1</v>
      </c>
      <c r="H22" s="32" t="s">
        <v>56</v>
      </c>
      <c r="I22" s="13">
        <f>E22-F22-G22</f>
        <v>-1</v>
      </c>
      <c r="J22" s="118"/>
      <c r="K22" s="167"/>
      <c r="L22" s="189" t="s">
        <v>262</v>
      </c>
      <c r="M22" s="190" t="s">
        <v>263</v>
      </c>
      <c r="N22" s="191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</row>
    <row r="23" spans="1:219" s="33" customFormat="1" ht="32.25" customHeight="1" x14ac:dyDescent="0.25">
      <c r="A23" s="2" t="s">
        <v>44</v>
      </c>
      <c r="B23" s="3" t="s">
        <v>265</v>
      </c>
      <c r="C23" s="2"/>
      <c r="D23" s="2"/>
      <c r="E23" s="21"/>
      <c r="F23" s="21"/>
      <c r="G23" s="21">
        <f>SUM(G24:G61)</f>
        <v>38</v>
      </c>
      <c r="H23" s="21"/>
      <c r="I23" s="13">
        <f t="shared" ref="I23" si="2">E23-F23-G23</f>
        <v>-38</v>
      </c>
      <c r="J23" s="181"/>
      <c r="K23" s="53"/>
      <c r="L23" s="188">
        <f>SUM(L24:L61)</f>
        <v>11</v>
      </c>
      <c r="M23" s="188">
        <f>SUM(M24:M61)</f>
        <v>18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</row>
    <row r="24" spans="1:219" s="33" customFormat="1" ht="24" customHeight="1" x14ac:dyDescent="0.25">
      <c r="A24" s="71">
        <v>1</v>
      </c>
      <c r="B24" s="72" t="s">
        <v>188</v>
      </c>
      <c r="C24" s="71"/>
      <c r="D24" s="29"/>
      <c r="E24" s="29"/>
      <c r="F24" s="29"/>
      <c r="G24" s="29">
        <v>1</v>
      </c>
      <c r="H24" s="32" t="s">
        <v>56</v>
      </c>
      <c r="I24" s="13"/>
      <c r="J24" s="182"/>
      <c r="K24" s="41"/>
      <c r="L24" s="186"/>
      <c r="M24" s="41">
        <v>1</v>
      </c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</row>
    <row r="25" spans="1:219" s="33" customFormat="1" ht="24" customHeight="1" x14ac:dyDescent="0.25">
      <c r="A25" s="44">
        <v>2</v>
      </c>
      <c r="B25" s="43" t="s">
        <v>189</v>
      </c>
      <c r="C25" s="27"/>
      <c r="D25" s="27"/>
      <c r="E25" s="27"/>
      <c r="F25" s="27"/>
      <c r="G25" s="29">
        <v>1</v>
      </c>
      <c r="H25" s="32" t="s">
        <v>56</v>
      </c>
      <c r="I25" s="13"/>
      <c r="J25" s="182"/>
      <c r="K25" s="41"/>
      <c r="L25" s="186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</row>
    <row r="26" spans="1:219" s="33" customFormat="1" ht="24" customHeight="1" x14ac:dyDescent="0.25">
      <c r="A26" s="71">
        <v>3</v>
      </c>
      <c r="B26" s="43" t="s">
        <v>190</v>
      </c>
      <c r="C26" s="27"/>
      <c r="D26" s="27"/>
      <c r="E26" s="27"/>
      <c r="F26" s="27"/>
      <c r="G26" s="29">
        <v>1</v>
      </c>
      <c r="H26" s="32" t="s">
        <v>56</v>
      </c>
      <c r="I26" s="13"/>
      <c r="J26" s="182"/>
      <c r="K26" s="41"/>
      <c r="L26" s="186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</row>
    <row r="27" spans="1:219" s="33" customFormat="1" ht="24" customHeight="1" x14ac:dyDescent="0.25">
      <c r="A27" s="44">
        <v>4</v>
      </c>
      <c r="B27" s="43" t="s">
        <v>191</v>
      </c>
      <c r="C27" s="27"/>
      <c r="D27" s="27"/>
      <c r="E27" s="27"/>
      <c r="F27" s="27"/>
      <c r="G27" s="29">
        <v>1</v>
      </c>
      <c r="H27" s="32" t="s">
        <v>56</v>
      </c>
      <c r="I27" s="13"/>
      <c r="J27" s="182"/>
      <c r="K27" s="41"/>
      <c r="L27" s="186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</row>
    <row r="28" spans="1:219" s="33" customFormat="1" ht="24" customHeight="1" x14ac:dyDescent="0.25">
      <c r="A28" s="71">
        <v>5</v>
      </c>
      <c r="B28" s="43" t="s">
        <v>192</v>
      </c>
      <c r="C28" s="27"/>
      <c r="D28" s="27"/>
      <c r="E28" s="27"/>
      <c r="F28" s="27"/>
      <c r="G28" s="29">
        <v>1</v>
      </c>
      <c r="H28" s="32" t="s">
        <v>56</v>
      </c>
      <c r="I28" s="13"/>
      <c r="J28" s="182"/>
      <c r="K28" s="41"/>
      <c r="L28" s="186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</row>
    <row r="29" spans="1:219" s="33" customFormat="1" ht="24" customHeight="1" x14ac:dyDescent="0.25">
      <c r="A29" s="44">
        <v>6</v>
      </c>
      <c r="B29" s="43" t="s">
        <v>193</v>
      </c>
      <c r="C29" s="27"/>
      <c r="D29" s="27"/>
      <c r="E29" s="27"/>
      <c r="F29" s="27"/>
      <c r="G29" s="29">
        <v>1</v>
      </c>
      <c r="H29" s="32" t="s">
        <v>56</v>
      </c>
      <c r="I29" s="13"/>
      <c r="J29" s="182"/>
      <c r="K29" s="41"/>
      <c r="L29" s="186"/>
      <c r="M29" s="41">
        <v>1</v>
      </c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</row>
    <row r="30" spans="1:219" s="33" customFormat="1" ht="24" customHeight="1" x14ac:dyDescent="0.25">
      <c r="A30" s="71">
        <v>7</v>
      </c>
      <c r="B30" s="72" t="s">
        <v>194</v>
      </c>
      <c r="C30" s="71"/>
      <c r="D30" s="71"/>
      <c r="E30" s="71"/>
      <c r="F30" s="71"/>
      <c r="G30" s="29">
        <v>1</v>
      </c>
      <c r="H30" s="32" t="s">
        <v>56</v>
      </c>
      <c r="I30" s="13"/>
      <c r="J30" s="182"/>
      <c r="K30" s="41"/>
      <c r="L30" s="186"/>
      <c r="M30" s="41">
        <v>1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</row>
    <row r="31" spans="1:219" s="33" customFormat="1" ht="24" customHeight="1" x14ac:dyDescent="0.25">
      <c r="A31" s="44">
        <v>8</v>
      </c>
      <c r="B31" s="43" t="s">
        <v>195</v>
      </c>
      <c r="C31" s="27"/>
      <c r="D31" s="27"/>
      <c r="E31" s="27"/>
      <c r="F31" s="27"/>
      <c r="G31" s="29">
        <v>1</v>
      </c>
      <c r="H31" s="32" t="s">
        <v>56</v>
      </c>
      <c r="I31" s="13"/>
      <c r="J31" s="182"/>
      <c r="K31" s="41"/>
      <c r="L31" s="186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</row>
    <row r="32" spans="1:219" s="73" customFormat="1" ht="24" customHeight="1" x14ac:dyDescent="0.25">
      <c r="A32" s="71">
        <v>9</v>
      </c>
      <c r="B32" s="43" t="s">
        <v>196</v>
      </c>
      <c r="C32" s="27"/>
      <c r="D32" s="27"/>
      <c r="E32" s="27"/>
      <c r="F32" s="27"/>
      <c r="G32" s="29">
        <v>1</v>
      </c>
      <c r="H32" s="32" t="s">
        <v>56</v>
      </c>
      <c r="I32" s="13"/>
      <c r="J32" s="182"/>
      <c r="K32" s="41"/>
      <c r="L32" s="186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</row>
    <row r="33" spans="1:217" s="73" customFormat="1" ht="24" customHeight="1" x14ac:dyDescent="0.25">
      <c r="A33" s="44">
        <v>10</v>
      </c>
      <c r="B33" s="43" t="s">
        <v>197</v>
      </c>
      <c r="C33" s="27"/>
      <c r="D33" s="27"/>
      <c r="E33" s="27"/>
      <c r="F33" s="27"/>
      <c r="G33" s="29">
        <v>1</v>
      </c>
      <c r="H33" s="32" t="s">
        <v>56</v>
      </c>
      <c r="I33" s="13"/>
      <c r="J33" s="182"/>
      <c r="K33" s="41"/>
      <c r="L33" s="186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</row>
    <row r="34" spans="1:217" s="73" customFormat="1" ht="24" customHeight="1" x14ac:dyDescent="0.25">
      <c r="A34" s="71">
        <v>11</v>
      </c>
      <c r="B34" s="43" t="s">
        <v>198</v>
      </c>
      <c r="C34" s="27"/>
      <c r="D34" s="27"/>
      <c r="E34" s="27"/>
      <c r="F34" s="27"/>
      <c r="G34" s="29">
        <v>1</v>
      </c>
      <c r="H34" s="32" t="s">
        <v>56</v>
      </c>
      <c r="I34" s="13"/>
      <c r="J34" s="182"/>
      <c r="K34" s="41"/>
      <c r="L34" s="186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</row>
    <row r="35" spans="1:217" s="33" customFormat="1" ht="24" customHeight="1" x14ac:dyDescent="0.25">
      <c r="A35" s="44">
        <v>12</v>
      </c>
      <c r="B35" s="45" t="s">
        <v>199</v>
      </c>
      <c r="C35" s="27"/>
      <c r="D35" s="27"/>
      <c r="E35" s="27"/>
      <c r="F35" s="27"/>
      <c r="G35" s="29">
        <v>1</v>
      </c>
      <c r="H35" s="32" t="s">
        <v>56</v>
      </c>
      <c r="I35" s="13"/>
      <c r="J35" s="182"/>
      <c r="K35" s="41"/>
      <c r="L35" s="186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</row>
    <row r="36" spans="1:217" s="73" customFormat="1" ht="24" customHeight="1" x14ac:dyDescent="0.25">
      <c r="A36" s="71">
        <v>13</v>
      </c>
      <c r="B36" s="72" t="s">
        <v>200</v>
      </c>
      <c r="C36" s="71"/>
      <c r="D36" s="29"/>
      <c r="E36" s="29"/>
      <c r="F36" s="29"/>
      <c r="G36" s="29">
        <v>1</v>
      </c>
      <c r="H36" s="32" t="s">
        <v>56</v>
      </c>
      <c r="I36" s="13"/>
      <c r="J36" s="183"/>
      <c r="K36" s="41"/>
      <c r="L36" s="186">
        <v>1</v>
      </c>
      <c r="M36" s="41">
        <v>1</v>
      </c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</row>
    <row r="37" spans="1:217" s="33" customFormat="1" ht="24" customHeight="1" x14ac:dyDescent="0.25">
      <c r="A37" s="44">
        <v>14</v>
      </c>
      <c r="B37" s="43" t="s">
        <v>201</v>
      </c>
      <c r="C37" s="27"/>
      <c r="D37" s="27"/>
      <c r="E37" s="27"/>
      <c r="F37" s="27"/>
      <c r="G37" s="29">
        <v>1</v>
      </c>
      <c r="H37" s="32" t="s">
        <v>56</v>
      </c>
      <c r="I37" s="13"/>
      <c r="J37" s="183"/>
      <c r="K37" s="41"/>
      <c r="L37" s="186">
        <v>1</v>
      </c>
      <c r="M37" s="41">
        <v>1</v>
      </c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</row>
    <row r="38" spans="1:217" s="73" customFormat="1" ht="24" customHeight="1" x14ac:dyDescent="0.25">
      <c r="A38" s="71">
        <v>15</v>
      </c>
      <c r="B38" s="43" t="s">
        <v>202</v>
      </c>
      <c r="C38" s="27"/>
      <c r="D38" s="27"/>
      <c r="E38" s="27"/>
      <c r="F38" s="27"/>
      <c r="G38" s="29">
        <v>1</v>
      </c>
      <c r="H38" s="32" t="s">
        <v>56</v>
      </c>
      <c r="I38" s="13"/>
      <c r="J38" s="183"/>
      <c r="K38" s="41"/>
      <c r="L38" s="186">
        <v>1</v>
      </c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</row>
    <row r="39" spans="1:217" s="73" customFormat="1" ht="24" customHeight="1" x14ac:dyDescent="0.25">
      <c r="A39" s="44">
        <v>16</v>
      </c>
      <c r="B39" s="45" t="s">
        <v>203</v>
      </c>
      <c r="C39" s="27"/>
      <c r="D39" s="27"/>
      <c r="E39" s="27"/>
      <c r="F39" s="27"/>
      <c r="G39" s="29">
        <v>1</v>
      </c>
      <c r="H39" s="32" t="s">
        <v>56</v>
      </c>
      <c r="I39" s="13"/>
      <c r="J39" s="183"/>
      <c r="K39" s="41"/>
      <c r="L39" s="186">
        <v>1</v>
      </c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</row>
    <row r="40" spans="1:217" s="33" customFormat="1" ht="24" customHeight="1" x14ac:dyDescent="0.25">
      <c r="A40" s="71">
        <v>17</v>
      </c>
      <c r="B40" s="43" t="s">
        <v>204</v>
      </c>
      <c r="C40" s="27"/>
      <c r="D40" s="27"/>
      <c r="E40" s="27"/>
      <c r="F40" s="27"/>
      <c r="G40" s="29">
        <v>1</v>
      </c>
      <c r="H40" s="32" t="s">
        <v>56</v>
      </c>
      <c r="I40" s="13"/>
      <c r="J40" s="183"/>
      <c r="K40" s="41"/>
      <c r="L40" s="186">
        <v>1</v>
      </c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</row>
    <row r="41" spans="1:217" s="73" customFormat="1" ht="24" customHeight="1" x14ac:dyDescent="0.25">
      <c r="A41" s="44">
        <v>18</v>
      </c>
      <c r="B41" s="72" t="s">
        <v>205</v>
      </c>
      <c r="C41" s="71"/>
      <c r="D41" s="29"/>
      <c r="E41" s="29"/>
      <c r="F41" s="29"/>
      <c r="G41" s="29">
        <v>1</v>
      </c>
      <c r="H41" s="32" t="s">
        <v>56</v>
      </c>
      <c r="I41" s="13"/>
      <c r="J41" s="182"/>
      <c r="K41" s="41"/>
      <c r="L41" s="186"/>
      <c r="M41" s="41">
        <v>1</v>
      </c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</row>
    <row r="42" spans="1:217" s="33" customFormat="1" ht="24" customHeight="1" x14ac:dyDescent="0.25">
      <c r="A42" s="71">
        <v>19</v>
      </c>
      <c r="B42" s="43" t="s">
        <v>206</v>
      </c>
      <c r="C42" s="27"/>
      <c r="D42" s="27"/>
      <c r="E42" s="27"/>
      <c r="F42" s="27"/>
      <c r="G42" s="29">
        <v>1</v>
      </c>
      <c r="H42" s="32" t="s">
        <v>56</v>
      </c>
      <c r="I42" s="13"/>
      <c r="J42" s="182"/>
      <c r="K42" s="41"/>
      <c r="L42" s="186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</row>
    <row r="43" spans="1:217" s="73" customFormat="1" ht="24" customHeight="1" x14ac:dyDescent="0.25">
      <c r="A43" s="44">
        <v>20</v>
      </c>
      <c r="B43" s="43" t="s">
        <v>207</v>
      </c>
      <c r="C43" s="27"/>
      <c r="D43" s="27"/>
      <c r="E43" s="27"/>
      <c r="F43" s="27"/>
      <c r="G43" s="29">
        <v>1</v>
      </c>
      <c r="H43" s="32" t="s">
        <v>56</v>
      </c>
      <c r="I43" s="13"/>
      <c r="J43" s="182"/>
      <c r="K43" s="41"/>
      <c r="L43" s="186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</row>
    <row r="44" spans="1:217" s="73" customFormat="1" ht="24" customHeight="1" x14ac:dyDescent="0.25">
      <c r="A44" s="71">
        <v>21</v>
      </c>
      <c r="B44" s="43" t="s">
        <v>208</v>
      </c>
      <c r="C44" s="27"/>
      <c r="D44" s="27"/>
      <c r="E44" s="27"/>
      <c r="F44" s="27"/>
      <c r="G44" s="29">
        <v>1</v>
      </c>
      <c r="H44" s="32" t="s">
        <v>56</v>
      </c>
      <c r="I44" s="13"/>
      <c r="J44" s="182"/>
      <c r="K44" s="41"/>
      <c r="L44" s="186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</row>
    <row r="45" spans="1:217" s="33" customFormat="1" ht="24" customHeight="1" x14ac:dyDescent="0.25">
      <c r="A45" s="44">
        <v>22</v>
      </c>
      <c r="B45" s="43" t="s">
        <v>209</v>
      </c>
      <c r="C45" s="27"/>
      <c r="D45" s="27"/>
      <c r="E45" s="27"/>
      <c r="F45" s="27"/>
      <c r="G45" s="29">
        <v>1</v>
      </c>
      <c r="H45" s="32" t="s">
        <v>56</v>
      </c>
      <c r="I45" s="13"/>
      <c r="J45" s="182"/>
      <c r="K45" s="41"/>
      <c r="L45" s="186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</row>
    <row r="46" spans="1:217" s="73" customFormat="1" ht="24" customHeight="1" x14ac:dyDescent="0.25">
      <c r="A46" s="71">
        <v>23</v>
      </c>
      <c r="B46" s="72" t="s">
        <v>210</v>
      </c>
      <c r="C46" s="71"/>
      <c r="D46" s="29"/>
      <c r="E46" s="29"/>
      <c r="F46" s="29"/>
      <c r="G46" s="29">
        <v>1</v>
      </c>
      <c r="H46" s="32" t="s">
        <v>56</v>
      </c>
      <c r="I46" s="13"/>
      <c r="J46" s="182"/>
      <c r="K46" s="41"/>
      <c r="L46" s="186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</row>
    <row r="47" spans="1:217" s="33" customFormat="1" ht="24" customHeight="1" x14ac:dyDescent="0.25">
      <c r="A47" s="44">
        <v>24</v>
      </c>
      <c r="B47" s="43" t="s">
        <v>211</v>
      </c>
      <c r="C47" s="27"/>
      <c r="D47" s="27"/>
      <c r="E47" s="27"/>
      <c r="F47" s="27"/>
      <c r="G47" s="29">
        <v>1</v>
      </c>
      <c r="H47" s="32" t="s">
        <v>56</v>
      </c>
      <c r="I47" s="13"/>
      <c r="J47" s="182"/>
      <c r="K47" s="41"/>
      <c r="L47" s="186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</row>
    <row r="48" spans="1:217" s="73" customFormat="1" ht="24" customHeight="1" x14ac:dyDescent="0.25">
      <c r="A48" s="71">
        <v>25</v>
      </c>
      <c r="B48" s="43" t="s">
        <v>212</v>
      </c>
      <c r="C48" s="27"/>
      <c r="D48" s="27"/>
      <c r="E48" s="27"/>
      <c r="F48" s="27"/>
      <c r="G48" s="29">
        <v>1</v>
      </c>
      <c r="H48" s="32" t="s">
        <v>56</v>
      </c>
      <c r="I48" s="13"/>
      <c r="J48" s="182"/>
      <c r="K48" s="41"/>
      <c r="L48" s="186"/>
      <c r="M48" s="41">
        <v>1</v>
      </c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</row>
    <row r="49" spans="1:217" s="73" customFormat="1" ht="24" customHeight="1" x14ac:dyDescent="0.25">
      <c r="A49" s="44">
        <v>26</v>
      </c>
      <c r="B49" s="43" t="s">
        <v>213</v>
      </c>
      <c r="C49" s="27"/>
      <c r="D49" s="27"/>
      <c r="E49" s="27"/>
      <c r="F49" s="27"/>
      <c r="G49" s="29">
        <v>1</v>
      </c>
      <c r="H49" s="32" t="s">
        <v>56</v>
      </c>
      <c r="I49" s="13"/>
      <c r="J49" s="182"/>
      <c r="K49" s="41"/>
      <c r="L49" s="186"/>
      <c r="M49" s="41">
        <v>1</v>
      </c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</row>
    <row r="50" spans="1:217" s="73" customFormat="1" ht="24" customHeight="1" x14ac:dyDescent="0.25">
      <c r="A50" s="71">
        <v>27</v>
      </c>
      <c r="B50" s="43" t="s">
        <v>214</v>
      </c>
      <c r="C50" s="27"/>
      <c r="D50" s="27"/>
      <c r="E50" s="27"/>
      <c r="F50" s="27"/>
      <c r="G50" s="29">
        <v>1</v>
      </c>
      <c r="H50" s="32" t="s">
        <v>56</v>
      </c>
      <c r="I50" s="13"/>
      <c r="J50" s="182"/>
      <c r="K50" s="41"/>
      <c r="L50" s="186"/>
      <c r="M50" s="41">
        <v>1</v>
      </c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</row>
    <row r="51" spans="1:217" s="33" customFormat="1" ht="24" customHeight="1" x14ac:dyDescent="0.25">
      <c r="A51" s="44">
        <v>28</v>
      </c>
      <c r="B51" s="43" t="s">
        <v>215</v>
      </c>
      <c r="C51" s="27"/>
      <c r="D51" s="27"/>
      <c r="E51" s="27"/>
      <c r="F51" s="27"/>
      <c r="G51" s="29">
        <v>1</v>
      </c>
      <c r="H51" s="32" t="s">
        <v>56</v>
      </c>
      <c r="I51" s="13"/>
      <c r="J51" s="183"/>
      <c r="K51" s="41"/>
      <c r="L51" s="186">
        <v>1</v>
      </c>
      <c r="M51" s="41">
        <v>1</v>
      </c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</row>
    <row r="52" spans="1:217" s="33" customFormat="1" ht="24" customHeight="1" x14ac:dyDescent="0.25">
      <c r="A52" s="71">
        <v>29</v>
      </c>
      <c r="B52" s="72" t="s">
        <v>216</v>
      </c>
      <c r="C52" s="71"/>
      <c r="D52" s="29"/>
      <c r="E52" s="29"/>
      <c r="F52" s="29"/>
      <c r="G52" s="29">
        <v>1</v>
      </c>
      <c r="H52" s="32" t="s">
        <v>56</v>
      </c>
      <c r="I52" s="13"/>
      <c r="J52" s="183"/>
      <c r="K52" s="41"/>
      <c r="L52" s="186">
        <v>1</v>
      </c>
      <c r="M52" s="41">
        <v>1</v>
      </c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</row>
    <row r="53" spans="1:217" s="73" customFormat="1" ht="24" customHeight="1" x14ac:dyDescent="0.25">
      <c r="A53" s="44">
        <v>30</v>
      </c>
      <c r="B53" s="43" t="s">
        <v>217</v>
      </c>
      <c r="C53" s="27"/>
      <c r="D53" s="27"/>
      <c r="E53" s="27"/>
      <c r="F53" s="27"/>
      <c r="G53" s="29">
        <v>1</v>
      </c>
      <c r="H53" s="32" t="s">
        <v>56</v>
      </c>
      <c r="I53" s="13"/>
      <c r="J53" s="183"/>
      <c r="K53" s="41"/>
      <c r="L53" s="186">
        <v>1</v>
      </c>
      <c r="M53" s="41">
        <v>1</v>
      </c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</row>
    <row r="54" spans="1:217" s="33" customFormat="1" ht="24" customHeight="1" x14ac:dyDescent="0.25">
      <c r="A54" s="71">
        <v>31</v>
      </c>
      <c r="B54" s="43" t="s">
        <v>218</v>
      </c>
      <c r="C54" s="27"/>
      <c r="D54" s="27"/>
      <c r="E54" s="27"/>
      <c r="F54" s="27"/>
      <c r="G54" s="29">
        <v>1</v>
      </c>
      <c r="H54" s="32" t="s">
        <v>56</v>
      </c>
      <c r="I54" s="13"/>
      <c r="J54" s="182"/>
      <c r="K54" s="41"/>
      <c r="L54" s="186"/>
      <c r="M54" s="41">
        <v>1</v>
      </c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</row>
    <row r="55" spans="1:217" s="33" customFormat="1" ht="24" customHeight="1" x14ac:dyDescent="0.25">
      <c r="A55" s="44">
        <v>32</v>
      </c>
      <c r="B55" s="45" t="s">
        <v>219</v>
      </c>
      <c r="C55" s="27"/>
      <c r="D55" s="27"/>
      <c r="E55" s="27"/>
      <c r="F55" s="27"/>
      <c r="G55" s="29">
        <v>1</v>
      </c>
      <c r="H55" s="32" t="s">
        <v>56</v>
      </c>
      <c r="I55" s="13"/>
      <c r="J55" s="182"/>
      <c r="K55" s="41"/>
      <c r="L55" s="186"/>
      <c r="M55" s="41">
        <v>1</v>
      </c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</row>
    <row r="56" spans="1:217" s="33" customFormat="1" ht="24" customHeight="1" x14ac:dyDescent="0.25">
      <c r="A56" s="71">
        <v>33</v>
      </c>
      <c r="B56" s="45" t="s">
        <v>220</v>
      </c>
      <c r="C56" s="27"/>
      <c r="D56" s="27"/>
      <c r="E56" s="27"/>
      <c r="F56" s="27"/>
      <c r="G56" s="29">
        <v>1</v>
      </c>
      <c r="H56" s="32" t="s">
        <v>56</v>
      </c>
      <c r="I56" s="13"/>
      <c r="J56" s="183"/>
      <c r="K56" s="41"/>
      <c r="L56" s="186">
        <v>1</v>
      </c>
      <c r="M56" s="41">
        <v>1</v>
      </c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</row>
    <row r="57" spans="1:217" s="73" customFormat="1" ht="24" customHeight="1" x14ac:dyDescent="0.25">
      <c r="A57" s="44">
        <v>34</v>
      </c>
      <c r="B57" s="72" t="s">
        <v>221</v>
      </c>
      <c r="C57" s="71"/>
      <c r="D57" s="29"/>
      <c r="E57" s="29"/>
      <c r="F57" s="29"/>
      <c r="G57" s="29">
        <v>1</v>
      </c>
      <c r="H57" s="32" t="s">
        <v>56</v>
      </c>
      <c r="I57" s="13"/>
      <c r="J57" s="183"/>
      <c r="K57" s="41"/>
      <c r="L57" s="186">
        <v>1</v>
      </c>
      <c r="M57" s="41">
        <v>1</v>
      </c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</row>
    <row r="58" spans="1:217" s="33" customFormat="1" ht="24" customHeight="1" x14ac:dyDescent="0.25">
      <c r="A58" s="71">
        <v>35</v>
      </c>
      <c r="B58" s="43" t="s">
        <v>222</v>
      </c>
      <c r="C58" s="27"/>
      <c r="D58" s="27"/>
      <c r="E58" s="27"/>
      <c r="F58" s="27"/>
      <c r="G58" s="29">
        <v>1</v>
      </c>
      <c r="H58" s="32" t="s">
        <v>56</v>
      </c>
      <c r="I58" s="13"/>
      <c r="J58" s="182"/>
      <c r="K58" s="41"/>
      <c r="L58" s="186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</row>
    <row r="59" spans="1:217" s="48" customFormat="1" ht="24" customHeight="1" x14ac:dyDescent="0.25">
      <c r="A59" s="44">
        <v>36</v>
      </c>
      <c r="B59" s="43" t="s">
        <v>223</v>
      </c>
      <c r="C59" s="27"/>
      <c r="D59" s="27"/>
      <c r="E59" s="27"/>
      <c r="F59" s="27"/>
      <c r="G59" s="29">
        <v>1</v>
      </c>
      <c r="H59" s="32" t="s">
        <v>56</v>
      </c>
      <c r="I59" s="13"/>
      <c r="J59" s="182"/>
      <c r="K59" s="41"/>
      <c r="L59" s="186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</row>
    <row r="60" spans="1:217" s="48" customFormat="1" ht="24" customHeight="1" x14ac:dyDescent="0.25">
      <c r="A60" s="71">
        <v>37</v>
      </c>
      <c r="B60" s="43" t="s">
        <v>224</v>
      </c>
      <c r="C60" s="27"/>
      <c r="D60" s="27"/>
      <c r="E60" s="27"/>
      <c r="F60" s="27"/>
      <c r="G60" s="29">
        <v>1</v>
      </c>
      <c r="H60" s="32" t="s">
        <v>56</v>
      </c>
      <c r="I60" s="13"/>
      <c r="J60" s="183"/>
      <c r="K60" s="41"/>
      <c r="L60" s="186">
        <v>1</v>
      </c>
      <c r="M60" s="41">
        <v>1</v>
      </c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</row>
    <row r="61" spans="1:217" s="33" customFormat="1" ht="24" customHeight="1" x14ac:dyDescent="0.25">
      <c r="A61" s="49">
        <v>38</v>
      </c>
      <c r="B61" s="50" t="s">
        <v>225</v>
      </c>
      <c r="C61" s="51"/>
      <c r="D61" s="51"/>
      <c r="E61" s="51"/>
      <c r="F61" s="51"/>
      <c r="G61" s="52">
        <v>1</v>
      </c>
      <c r="H61" s="92" t="s">
        <v>56</v>
      </c>
      <c r="I61" s="10"/>
      <c r="J61" s="184"/>
      <c r="K61" s="41"/>
      <c r="L61" s="186"/>
      <c r="M61" s="41">
        <v>1</v>
      </c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</row>
    <row r="62" spans="1:217" s="33" customFormat="1" ht="27" customHeight="1" x14ac:dyDescent="0.25">
      <c r="A62" s="15"/>
      <c r="B62" s="16"/>
      <c r="C62" s="17"/>
      <c r="D62" s="17"/>
      <c r="E62" s="17"/>
      <c r="F62" s="17"/>
      <c r="G62" s="18"/>
      <c r="H62" s="18"/>
      <c r="I62" s="69"/>
      <c r="J62" s="69"/>
      <c r="K62" s="4"/>
      <c r="L62" s="69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</row>
    <row r="63" spans="1:217" s="22" customFormat="1" ht="28.5" customHeight="1" x14ac:dyDescent="0.25">
      <c r="A63" s="15"/>
      <c r="B63" s="16"/>
      <c r="C63" s="17"/>
      <c r="D63" s="17"/>
      <c r="E63" s="17"/>
      <c r="F63" s="17"/>
      <c r="G63" s="18"/>
      <c r="H63" s="18"/>
      <c r="I63" s="69"/>
      <c r="J63" s="69"/>
      <c r="K63" s="4"/>
      <c r="L63" s="69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</row>
    <row r="64" spans="1:217" s="48" customFormat="1" ht="30.75" customHeight="1" x14ac:dyDescent="0.25">
      <c r="A64" s="15"/>
      <c r="B64" s="16"/>
      <c r="C64" s="17"/>
      <c r="D64" s="17"/>
      <c r="E64" s="17"/>
      <c r="F64" s="17"/>
      <c r="G64" s="18"/>
      <c r="H64" s="18"/>
      <c r="I64" s="69"/>
      <c r="J64" s="69"/>
      <c r="K64" s="4"/>
      <c r="L64" s="6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</row>
    <row r="65" spans="1:217" s="33" customFormat="1" ht="29.25" customHeight="1" x14ac:dyDescent="0.25">
      <c r="A65" s="15"/>
      <c r="B65" s="16"/>
      <c r="C65" s="17"/>
      <c r="D65" s="17"/>
      <c r="E65" s="17"/>
      <c r="F65" s="17"/>
      <c r="G65" s="18"/>
      <c r="H65" s="18"/>
      <c r="I65" s="69"/>
      <c r="J65" s="69"/>
      <c r="K65" s="4"/>
      <c r="L65" s="69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</row>
    <row r="66" spans="1:217" s="33" customFormat="1" ht="28.5" customHeight="1" x14ac:dyDescent="0.25">
      <c r="A66" s="15"/>
      <c r="B66" s="16"/>
      <c r="C66" s="17"/>
      <c r="D66" s="17"/>
      <c r="E66" s="17"/>
      <c r="F66" s="17"/>
      <c r="G66" s="18"/>
      <c r="H66" s="18"/>
      <c r="I66" s="69"/>
      <c r="J66" s="69"/>
      <c r="K66" s="4"/>
      <c r="L66" s="69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</row>
    <row r="67" spans="1:217" s="22" customFormat="1" ht="32.25" customHeight="1" x14ac:dyDescent="0.25">
      <c r="A67" s="15"/>
      <c r="B67" s="16"/>
      <c r="C67" s="17"/>
      <c r="D67" s="17"/>
      <c r="E67" s="17"/>
      <c r="F67" s="17"/>
      <c r="G67" s="18"/>
      <c r="H67" s="18"/>
      <c r="I67" s="69"/>
      <c r="J67" s="69"/>
      <c r="K67" s="4"/>
      <c r="L67" s="69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</row>
    <row r="68" spans="1:217" s="22" customFormat="1" ht="24.75" customHeight="1" x14ac:dyDescent="0.25">
      <c r="A68" s="15"/>
      <c r="B68" s="16"/>
      <c r="C68" s="17"/>
      <c r="D68" s="17"/>
      <c r="E68" s="17"/>
      <c r="F68" s="17"/>
      <c r="G68" s="18"/>
      <c r="H68" s="18"/>
      <c r="I68" s="69"/>
      <c r="J68" s="69"/>
      <c r="K68" s="4"/>
      <c r="L68" s="69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</row>
    <row r="69" spans="1:217" s="33" customFormat="1" ht="27" customHeight="1" x14ac:dyDescent="0.25">
      <c r="A69" s="15"/>
      <c r="B69" s="16"/>
      <c r="C69" s="17"/>
      <c r="D69" s="17"/>
      <c r="E69" s="17"/>
      <c r="F69" s="17"/>
      <c r="G69" s="18"/>
      <c r="H69" s="18"/>
      <c r="I69" s="69"/>
      <c r="J69" s="69"/>
      <c r="K69" s="4"/>
      <c r="L69" s="69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</row>
    <row r="70" spans="1:217" s="33" customFormat="1" ht="30" customHeight="1" x14ac:dyDescent="0.25">
      <c r="A70" s="15"/>
      <c r="B70" s="16"/>
      <c r="C70" s="17"/>
      <c r="D70" s="17"/>
      <c r="E70" s="17"/>
      <c r="F70" s="17"/>
      <c r="G70" s="18"/>
      <c r="H70" s="18"/>
      <c r="I70" s="69"/>
      <c r="J70" s="69"/>
      <c r="K70" s="4"/>
      <c r="L70" s="69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</row>
    <row r="71" spans="1:217" s="22" customFormat="1" ht="26.25" customHeight="1" x14ac:dyDescent="0.25">
      <c r="A71" s="15"/>
      <c r="B71" s="16"/>
      <c r="C71" s="17"/>
      <c r="D71" s="17"/>
      <c r="E71" s="17"/>
      <c r="F71" s="17"/>
      <c r="G71" s="18"/>
      <c r="H71" s="18"/>
      <c r="I71" s="69"/>
      <c r="J71" s="69"/>
      <c r="K71" s="4"/>
      <c r="L71" s="69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</row>
    <row r="72" spans="1:217" s="33" customFormat="1" ht="29.25" customHeight="1" x14ac:dyDescent="0.25">
      <c r="A72" s="15"/>
      <c r="B72" s="16"/>
      <c r="C72" s="17"/>
      <c r="D72" s="17"/>
      <c r="E72" s="17"/>
      <c r="F72" s="17"/>
      <c r="G72" s="18"/>
      <c r="H72" s="18"/>
      <c r="I72" s="69"/>
      <c r="J72" s="69"/>
      <c r="K72" s="4"/>
      <c r="L72" s="69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</row>
    <row r="73" spans="1:217" s="22" customFormat="1" ht="27.75" customHeight="1" x14ac:dyDescent="0.25">
      <c r="A73" s="15"/>
      <c r="B73" s="16"/>
      <c r="C73" s="17"/>
      <c r="D73" s="17"/>
      <c r="E73" s="17"/>
      <c r="F73" s="17"/>
      <c r="G73" s="18"/>
      <c r="H73" s="18"/>
      <c r="I73" s="69"/>
      <c r="J73" s="69"/>
      <c r="K73" s="4"/>
      <c r="L73" s="69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</row>
    <row r="74" spans="1:217" s="33" customFormat="1" ht="31.5" customHeight="1" x14ac:dyDescent="0.25">
      <c r="A74" s="15"/>
      <c r="B74" s="16"/>
      <c r="C74" s="17"/>
      <c r="D74" s="17"/>
      <c r="E74" s="17"/>
      <c r="F74" s="17"/>
      <c r="G74" s="18"/>
      <c r="H74" s="18"/>
      <c r="I74" s="69"/>
      <c r="J74" s="69"/>
      <c r="K74" s="4"/>
      <c r="L74" s="69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</row>
    <row r="75" spans="1:217" s="22" customFormat="1" ht="35.25" customHeight="1" x14ac:dyDescent="0.25">
      <c r="A75" s="15"/>
      <c r="B75" s="16"/>
      <c r="C75" s="17"/>
      <c r="D75" s="17"/>
      <c r="E75" s="17"/>
      <c r="F75" s="17"/>
      <c r="G75" s="18"/>
      <c r="H75" s="18"/>
      <c r="I75" s="69"/>
      <c r="J75" s="69"/>
      <c r="K75" s="4"/>
      <c r="L75" s="69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</row>
    <row r="76" spans="1:217" s="22" customFormat="1" ht="25.5" customHeight="1" x14ac:dyDescent="0.25">
      <c r="A76" s="15"/>
      <c r="B76" s="16"/>
      <c r="C76" s="17"/>
      <c r="D76" s="17"/>
      <c r="E76" s="17"/>
      <c r="F76" s="17"/>
      <c r="G76" s="18"/>
      <c r="H76" s="18"/>
      <c r="I76" s="69"/>
      <c r="J76" s="69"/>
      <c r="K76" s="4"/>
      <c r="L76" s="69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</row>
    <row r="77" spans="1:217" s="33" customFormat="1" ht="30" customHeight="1" x14ac:dyDescent="0.25">
      <c r="A77" s="15"/>
      <c r="B77" s="16"/>
      <c r="C77" s="17"/>
      <c r="D77" s="17"/>
      <c r="E77" s="17"/>
      <c r="F77" s="17"/>
      <c r="G77" s="18"/>
      <c r="H77" s="18"/>
      <c r="I77" s="69"/>
      <c r="J77" s="69"/>
      <c r="K77" s="4"/>
      <c r="L77" s="69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</row>
    <row r="78" spans="1:217" s="22" customFormat="1" ht="30.75" customHeight="1" x14ac:dyDescent="0.25">
      <c r="A78" s="15"/>
      <c r="B78" s="16"/>
      <c r="C78" s="17"/>
      <c r="D78" s="17"/>
      <c r="E78" s="17"/>
      <c r="F78" s="17"/>
      <c r="G78" s="18"/>
      <c r="H78" s="18"/>
      <c r="I78" s="69"/>
      <c r="J78" s="69"/>
      <c r="K78" s="4"/>
      <c r="L78" s="69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</row>
    <row r="79" spans="1:217" s="48" customFormat="1" ht="30" customHeight="1" x14ac:dyDescent="0.25">
      <c r="A79" s="15"/>
      <c r="B79" s="16"/>
      <c r="C79" s="17"/>
      <c r="D79" s="17"/>
      <c r="E79" s="17"/>
      <c r="F79" s="17"/>
      <c r="G79" s="18"/>
      <c r="H79" s="18"/>
      <c r="I79" s="69"/>
      <c r="J79" s="69"/>
      <c r="K79" s="4"/>
      <c r="L79" s="69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</row>
    <row r="80" spans="1:217" s="48" customFormat="1" ht="30" customHeight="1" x14ac:dyDescent="0.25">
      <c r="A80" s="15"/>
      <c r="B80" s="16"/>
      <c r="C80" s="17"/>
      <c r="D80" s="17"/>
      <c r="E80" s="17"/>
      <c r="F80" s="17"/>
      <c r="G80" s="18"/>
      <c r="H80" s="18"/>
      <c r="I80" s="69"/>
      <c r="J80" s="69"/>
      <c r="K80" s="4"/>
      <c r="L80" s="69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</row>
    <row r="81" spans="1:217" s="33" customFormat="1" ht="24.75" customHeight="1" x14ac:dyDescent="0.25">
      <c r="A81" s="15"/>
      <c r="B81" s="16"/>
      <c r="C81" s="17"/>
      <c r="D81" s="17"/>
      <c r="E81" s="17"/>
      <c r="F81" s="17"/>
      <c r="G81" s="18"/>
      <c r="H81" s="18"/>
      <c r="I81" s="69"/>
      <c r="J81" s="69"/>
      <c r="K81" s="4"/>
      <c r="L81" s="69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</row>
    <row r="82" spans="1:217" s="48" customFormat="1" ht="23.25" customHeight="1" x14ac:dyDescent="0.25">
      <c r="A82" s="15"/>
      <c r="B82" s="16"/>
      <c r="C82" s="17"/>
      <c r="D82" s="17"/>
      <c r="E82" s="17"/>
      <c r="F82" s="17"/>
      <c r="G82" s="18"/>
      <c r="H82" s="18"/>
      <c r="I82" s="69"/>
      <c r="J82" s="69"/>
      <c r="K82" s="4"/>
      <c r="L82" s="69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</row>
    <row r="83" spans="1:217" s="22" customFormat="1" ht="25.5" customHeight="1" x14ac:dyDescent="0.25">
      <c r="A83" s="15"/>
      <c r="B83" s="16"/>
      <c r="C83" s="17"/>
      <c r="D83" s="17"/>
      <c r="E83" s="17"/>
      <c r="F83" s="17"/>
      <c r="G83" s="18"/>
      <c r="H83" s="18"/>
      <c r="I83" s="69"/>
      <c r="J83" s="69"/>
      <c r="K83" s="4"/>
      <c r="L83" s="69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</row>
    <row r="84" spans="1:217" s="22" customFormat="1" ht="26.25" customHeight="1" x14ac:dyDescent="0.25">
      <c r="A84" s="15"/>
      <c r="B84" s="16"/>
      <c r="C84" s="17"/>
      <c r="D84" s="17"/>
      <c r="E84" s="17"/>
      <c r="F84" s="17"/>
      <c r="G84" s="18"/>
      <c r="H84" s="18"/>
      <c r="I84" s="69"/>
      <c r="J84" s="69"/>
      <c r="K84" s="4"/>
      <c r="L84" s="69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</row>
    <row r="85" spans="1:217" s="33" customFormat="1" ht="25.5" customHeight="1" x14ac:dyDescent="0.25">
      <c r="A85" s="15"/>
      <c r="B85" s="16"/>
      <c r="C85" s="17"/>
      <c r="D85" s="17"/>
      <c r="E85" s="17"/>
      <c r="F85" s="17"/>
      <c r="G85" s="18"/>
      <c r="H85" s="18"/>
      <c r="I85" s="69"/>
      <c r="J85" s="69"/>
      <c r="K85" s="4"/>
      <c r="L85" s="69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</row>
    <row r="86" spans="1:217" s="33" customFormat="1" ht="29.25" customHeight="1" x14ac:dyDescent="0.25">
      <c r="A86" s="15"/>
      <c r="B86" s="16"/>
      <c r="C86" s="17"/>
      <c r="D86" s="17"/>
      <c r="E86" s="17"/>
      <c r="F86" s="17"/>
      <c r="G86" s="18"/>
      <c r="H86" s="18"/>
      <c r="I86" s="69"/>
      <c r="J86" s="69"/>
      <c r="K86" s="4"/>
      <c r="L86" s="69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</row>
    <row r="87" spans="1:217" s="22" customFormat="1" ht="27.75" customHeight="1" x14ac:dyDescent="0.25">
      <c r="A87" s="15"/>
      <c r="B87" s="16"/>
      <c r="C87" s="17"/>
      <c r="D87" s="17"/>
      <c r="E87" s="17"/>
      <c r="F87" s="17"/>
      <c r="G87" s="18"/>
      <c r="H87" s="18"/>
      <c r="I87" s="69"/>
      <c r="J87" s="69"/>
      <c r="K87" s="4"/>
      <c r="L87" s="69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</row>
    <row r="88" spans="1:217" s="33" customFormat="1" ht="27.75" customHeight="1" x14ac:dyDescent="0.25">
      <c r="A88" s="15"/>
      <c r="B88" s="16"/>
      <c r="C88" s="17"/>
      <c r="D88" s="17"/>
      <c r="E88" s="17"/>
      <c r="F88" s="17"/>
      <c r="G88" s="18"/>
      <c r="H88" s="18"/>
      <c r="I88" s="69"/>
      <c r="J88" s="69"/>
      <c r="K88" s="4"/>
      <c r="L88" s="69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</row>
    <row r="89" spans="1:217" s="22" customFormat="1" ht="27.75" customHeight="1" x14ac:dyDescent="0.25">
      <c r="A89" s="15"/>
      <c r="B89" s="16"/>
      <c r="C89" s="17"/>
      <c r="D89" s="17"/>
      <c r="E89" s="17"/>
      <c r="F89" s="17"/>
      <c r="G89" s="18"/>
      <c r="H89" s="18"/>
      <c r="I89" s="69"/>
      <c r="J89" s="69"/>
      <c r="K89" s="4"/>
      <c r="L89" s="69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</row>
    <row r="90" spans="1:217" s="33" customFormat="1" ht="33.75" customHeight="1" x14ac:dyDescent="0.25">
      <c r="A90" s="15"/>
      <c r="B90" s="16"/>
      <c r="C90" s="17"/>
      <c r="D90" s="17"/>
      <c r="E90" s="17"/>
      <c r="F90" s="17"/>
      <c r="G90" s="18"/>
      <c r="H90" s="18"/>
      <c r="I90" s="69"/>
      <c r="J90" s="69"/>
      <c r="K90" s="4"/>
      <c r="L90" s="69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</row>
    <row r="91" spans="1:217" s="33" customFormat="1" ht="29.25" customHeight="1" x14ac:dyDescent="0.25">
      <c r="A91" s="15"/>
      <c r="B91" s="16"/>
      <c r="C91" s="17"/>
      <c r="D91" s="17"/>
      <c r="E91" s="17"/>
      <c r="F91" s="17"/>
      <c r="G91" s="18"/>
      <c r="H91" s="18"/>
      <c r="I91" s="69"/>
      <c r="J91" s="69"/>
      <c r="K91" s="4"/>
      <c r="L91" s="69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</row>
    <row r="92" spans="1:217" s="22" customFormat="1" ht="26.25" customHeight="1" x14ac:dyDescent="0.25">
      <c r="A92" s="15"/>
      <c r="B92" s="16"/>
      <c r="C92" s="17"/>
      <c r="D92" s="17"/>
      <c r="E92" s="17"/>
      <c r="F92" s="17"/>
      <c r="G92" s="18"/>
      <c r="H92" s="18"/>
      <c r="I92" s="69"/>
      <c r="J92" s="69"/>
      <c r="K92" s="4"/>
      <c r="L92" s="69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</row>
    <row r="93" spans="1:217" s="33" customFormat="1" ht="29.25" customHeight="1" x14ac:dyDescent="0.25">
      <c r="A93" s="15"/>
      <c r="B93" s="16"/>
      <c r="C93" s="17"/>
      <c r="D93" s="17"/>
      <c r="E93" s="17"/>
      <c r="F93" s="17"/>
      <c r="G93" s="18"/>
      <c r="H93" s="18"/>
      <c r="I93" s="69"/>
      <c r="J93" s="69"/>
      <c r="K93" s="4"/>
      <c r="L93" s="69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</row>
    <row r="94" spans="1:217" s="33" customFormat="1" ht="27.75" customHeight="1" x14ac:dyDescent="0.25">
      <c r="A94" s="15"/>
      <c r="B94" s="16"/>
      <c r="C94" s="17"/>
      <c r="D94" s="17"/>
      <c r="E94" s="17"/>
      <c r="F94" s="17"/>
      <c r="G94" s="18"/>
      <c r="H94" s="18"/>
      <c r="I94" s="69"/>
      <c r="J94" s="69"/>
      <c r="K94" s="4"/>
      <c r="L94" s="69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</row>
    <row r="95" spans="1:217" s="41" customFormat="1" ht="30" customHeight="1" x14ac:dyDescent="0.25">
      <c r="A95" s="15"/>
      <c r="B95" s="16"/>
      <c r="C95" s="17"/>
      <c r="D95" s="17"/>
      <c r="E95" s="17"/>
      <c r="F95" s="17"/>
      <c r="G95" s="18"/>
      <c r="H95" s="18"/>
      <c r="I95" s="69"/>
      <c r="J95" s="69"/>
      <c r="K95" s="4"/>
      <c r="L95" s="69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</row>
    <row r="96" spans="1:217" s="53" customFormat="1" ht="24" customHeight="1" x14ac:dyDescent="0.25">
      <c r="A96" s="15"/>
      <c r="B96" s="16"/>
      <c r="C96" s="17"/>
      <c r="D96" s="17"/>
      <c r="E96" s="17"/>
      <c r="F96" s="17"/>
      <c r="G96" s="18"/>
      <c r="H96" s="18"/>
      <c r="I96" s="69"/>
      <c r="J96" s="69"/>
      <c r="K96" s="4"/>
      <c r="L96" s="69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</row>
    <row r="97" spans="1:217" s="41" customFormat="1" ht="30.75" customHeight="1" x14ac:dyDescent="0.25">
      <c r="A97" s="15"/>
      <c r="B97" s="16"/>
      <c r="C97" s="17"/>
      <c r="D97" s="17"/>
      <c r="E97" s="17"/>
      <c r="F97" s="17"/>
      <c r="G97" s="18"/>
      <c r="H97" s="18"/>
      <c r="I97" s="69"/>
      <c r="J97" s="69"/>
      <c r="K97" s="4"/>
      <c r="L97" s="69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</row>
    <row r="98" spans="1:217" s="53" customFormat="1" ht="28.5" customHeight="1" x14ac:dyDescent="0.25">
      <c r="A98" s="15"/>
      <c r="B98" s="16"/>
      <c r="C98" s="17"/>
      <c r="D98" s="17"/>
      <c r="E98" s="17"/>
      <c r="F98" s="17"/>
      <c r="G98" s="18"/>
      <c r="H98" s="18"/>
      <c r="I98" s="69"/>
      <c r="J98" s="69"/>
      <c r="K98" s="4"/>
      <c r="L98" s="69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</row>
    <row r="99" spans="1:217" s="41" customFormat="1" ht="31.5" customHeight="1" x14ac:dyDescent="0.25">
      <c r="A99" s="15"/>
      <c r="B99" s="16"/>
      <c r="C99" s="17"/>
      <c r="D99" s="17"/>
      <c r="E99" s="17"/>
      <c r="F99" s="17"/>
      <c r="G99" s="18"/>
      <c r="H99" s="18"/>
      <c r="I99" s="69"/>
      <c r="J99" s="69"/>
      <c r="K99" s="4"/>
      <c r="L99" s="69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</row>
    <row r="100" spans="1:217" s="33" customFormat="1" ht="30.75" customHeight="1" x14ac:dyDescent="0.25">
      <c r="A100" s="15"/>
      <c r="B100" s="16"/>
      <c r="C100" s="17"/>
      <c r="D100" s="17"/>
      <c r="E100" s="17"/>
      <c r="F100" s="17"/>
      <c r="G100" s="18"/>
      <c r="H100" s="18"/>
      <c r="I100" s="69"/>
      <c r="J100" s="69"/>
      <c r="K100" s="4"/>
      <c r="L100" s="69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</row>
    <row r="101" spans="1:217" s="22" customFormat="1" ht="27.75" customHeight="1" x14ac:dyDescent="0.25">
      <c r="A101" s="15"/>
      <c r="B101" s="16"/>
      <c r="C101" s="17"/>
      <c r="D101" s="17"/>
      <c r="E101" s="17"/>
      <c r="F101" s="17"/>
      <c r="G101" s="18"/>
      <c r="H101" s="18"/>
      <c r="I101" s="69"/>
      <c r="J101" s="69"/>
      <c r="K101" s="4"/>
      <c r="L101" s="69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</row>
    <row r="102" spans="1:217" s="41" customFormat="1" ht="30" customHeight="1" x14ac:dyDescent="0.25">
      <c r="A102" s="15"/>
      <c r="B102" s="16"/>
      <c r="C102" s="17"/>
      <c r="D102" s="17"/>
      <c r="E102" s="17"/>
      <c r="F102" s="17"/>
      <c r="G102" s="18"/>
      <c r="H102" s="18"/>
      <c r="I102" s="69"/>
      <c r="J102" s="69"/>
      <c r="K102" s="4"/>
      <c r="L102" s="69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</row>
    <row r="103" spans="1:217" s="41" customFormat="1" ht="29.25" customHeight="1" x14ac:dyDescent="0.25">
      <c r="A103" s="15"/>
      <c r="B103" s="16"/>
      <c r="C103" s="17"/>
      <c r="D103" s="17"/>
      <c r="E103" s="17"/>
      <c r="F103" s="17"/>
      <c r="G103" s="18"/>
      <c r="H103" s="18"/>
      <c r="I103" s="69"/>
      <c r="J103" s="69"/>
      <c r="K103" s="4"/>
      <c r="L103" s="69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</row>
    <row r="104" spans="1:217" s="53" customFormat="1" ht="21.75" customHeight="1" x14ac:dyDescent="0.25">
      <c r="A104" s="15"/>
      <c r="B104" s="16"/>
      <c r="C104" s="17"/>
      <c r="D104" s="17"/>
      <c r="E104" s="17"/>
      <c r="F104" s="17"/>
      <c r="G104" s="18"/>
      <c r="H104" s="18"/>
      <c r="I104" s="69"/>
      <c r="J104" s="69"/>
      <c r="K104" s="4"/>
      <c r="L104" s="69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</row>
    <row r="105" spans="1:217" s="41" customFormat="1" ht="28.5" customHeight="1" x14ac:dyDescent="0.25">
      <c r="A105" s="15"/>
      <c r="B105" s="16"/>
      <c r="C105" s="17"/>
      <c r="D105" s="17"/>
      <c r="E105" s="17"/>
      <c r="F105" s="17"/>
      <c r="G105" s="18"/>
      <c r="H105" s="18"/>
      <c r="I105" s="69"/>
      <c r="J105" s="69"/>
      <c r="K105" s="4"/>
      <c r="L105" s="69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</row>
    <row r="106" spans="1:217" s="41" customFormat="1" ht="32.25" customHeight="1" x14ac:dyDescent="0.25">
      <c r="A106" s="15"/>
      <c r="B106" s="16"/>
      <c r="C106" s="17"/>
      <c r="D106" s="17"/>
      <c r="E106" s="17"/>
      <c r="F106" s="17"/>
      <c r="G106" s="18"/>
      <c r="H106" s="18"/>
      <c r="I106" s="69"/>
      <c r="J106" s="69"/>
      <c r="K106" s="4"/>
      <c r="L106" s="69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</row>
    <row r="107" spans="1:217" s="53" customFormat="1" ht="27" customHeight="1" x14ac:dyDescent="0.25">
      <c r="A107" s="15"/>
      <c r="B107" s="16"/>
      <c r="C107" s="17"/>
      <c r="D107" s="17"/>
      <c r="E107" s="17"/>
      <c r="F107" s="17"/>
      <c r="G107" s="18"/>
      <c r="H107" s="18"/>
      <c r="I107" s="69"/>
      <c r="J107" s="69"/>
      <c r="K107" s="4"/>
      <c r="L107" s="69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</row>
    <row r="108" spans="1:217" s="41" customFormat="1" ht="33" customHeight="1" x14ac:dyDescent="0.25">
      <c r="A108" s="15"/>
      <c r="B108" s="16"/>
      <c r="C108" s="17"/>
      <c r="D108" s="17"/>
      <c r="E108" s="17"/>
      <c r="F108" s="17"/>
      <c r="G108" s="18"/>
      <c r="H108" s="18"/>
      <c r="I108" s="69"/>
      <c r="J108" s="69"/>
      <c r="K108" s="4"/>
      <c r="L108" s="69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</row>
    <row r="109" spans="1:217" s="41" customFormat="1" ht="28.5" customHeight="1" x14ac:dyDescent="0.25">
      <c r="A109" s="15"/>
      <c r="B109" s="16"/>
      <c r="C109" s="17"/>
      <c r="D109" s="17"/>
      <c r="E109" s="17"/>
      <c r="F109" s="17"/>
      <c r="G109" s="18"/>
      <c r="H109" s="18"/>
      <c r="I109" s="69"/>
      <c r="J109" s="69"/>
      <c r="K109" s="4"/>
      <c r="L109" s="69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</row>
    <row r="110" spans="1:217" s="41" customFormat="1" ht="30.75" customHeight="1" x14ac:dyDescent="0.25">
      <c r="A110" s="15"/>
      <c r="B110" s="16"/>
      <c r="C110" s="17"/>
      <c r="D110" s="17"/>
      <c r="E110" s="17"/>
      <c r="F110" s="17"/>
      <c r="G110" s="18"/>
      <c r="H110" s="18"/>
      <c r="I110" s="69"/>
      <c r="J110" s="69"/>
      <c r="K110" s="4"/>
      <c r="L110" s="69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</row>
    <row r="111" spans="1:217" s="22" customFormat="1" ht="25.5" customHeight="1" x14ac:dyDescent="0.25">
      <c r="A111" s="15"/>
      <c r="B111" s="16"/>
      <c r="C111" s="17"/>
      <c r="D111" s="17"/>
      <c r="E111" s="17"/>
      <c r="F111" s="17"/>
      <c r="G111" s="18"/>
      <c r="H111" s="18"/>
      <c r="I111" s="69"/>
      <c r="J111" s="69"/>
      <c r="K111" s="4"/>
      <c r="L111" s="69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</row>
    <row r="112" spans="1:217" s="33" customFormat="1" ht="29.25" customHeight="1" x14ac:dyDescent="0.25">
      <c r="A112" s="15"/>
      <c r="B112" s="16"/>
      <c r="C112" s="17"/>
      <c r="D112" s="17"/>
      <c r="E112" s="17"/>
      <c r="F112" s="17"/>
      <c r="G112" s="18"/>
      <c r="H112" s="18"/>
      <c r="I112" s="69"/>
      <c r="J112" s="69"/>
      <c r="K112" s="4"/>
      <c r="L112" s="69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</row>
    <row r="113" spans="1:217" s="33" customFormat="1" ht="31.5" customHeight="1" x14ac:dyDescent="0.25">
      <c r="A113" s="15"/>
      <c r="B113" s="16"/>
      <c r="C113" s="17"/>
      <c r="D113" s="17"/>
      <c r="E113" s="17"/>
      <c r="F113" s="17"/>
      <c r="G113" s="18"/>
      <c r="H113" s="18"/>
      <c r="I113" s="69"/>
      <c r="J113" s="69"/>
      <c r="K113" s="4"/>
      <c r="L113" s="69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</row>
    <row r="114" spans="1:217" s="33" customFormat="1" ht="33.75" customHeight="1" x14ac:dyDescent="0.25">
      <c r="A114" s="15"/>
      <c r="B114" s="16"/>
      <c r="C114" s="17"/>
      <c r="D114" s="17"/>
      <c r="E114" s="17"/>
      <c r="F114" s="17"/>
      <c r="G114" s="18"/>
      <c r="H114" s="18"/>
      <c r="I114" s="69"/>
      <c r="J114" s="69"/>
      <c r="K114" s="4"/>
      <c r="L114" s="69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</row>
    <row r="115" spans="1:217" s="33" customFormat="1" ht="29.25" customHeight="1" x14ac:dyDescent="0.25">
      <c r="A115" s="15"/>
      <c r="B115" s="16"/>
      <c r="C115" s="17"/>
      <c r="D115" s="17"/>
      <c r="E115" s="17"/>
      <c r="F115" s="17"/>
      <c r="G115" s="18"/>
      <c r="H115" s="18"/>
      <c r="I115" s="69"/>
      <c r="J115" s="69"/>
      <c r="K115" s="4"/>
      <c r="L115" s="69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</row>
    <row r="116" spans="1:217" s="33" customFormat="1" ht="30.75" customHeight="1" x14ac:dyDescent="0.25">
      <c r="A116" s="15"/>
      <c r="B116" s="16"/>
      <c r="C116" s="17"/>
      <c r="D116" s="17"/>
      <c r="E116" s="17"/>
      <c r="F116" s="17"/>
      <c r="G116" s="18"/>
      <c r="H116" s="18"/>
      <c r="I116" s="69"/>
      <c r="J116" s="69"/>
      <c r="K116" s="4"/>
      <c r="L116" s="69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</row>
    <row r="117" spans="1:217" s="22" customFormat="1" ht="24.75" customHeight="1" x14ac:dyDescent="0.25">
      <c r="A117" s="15"/>
      <c r="B117" s="16"/>
      <c r="C117" s="17"/>
      <c r="D117" s="17"/>
      <c r="E117" s="17"/>
      <c r="F117" s="17"/>
      <c r="G117" s="18"/>
      <c r="H117" s="18"/>
      <c r="I117" s="69"/>
      <c r="J117" s="69"/>
      <c r="K117" s="4"/>
      <c r="L117" s="69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</row>
    <row r="118" spans="1:217" s="33" customFormat="1" ht="27" customHeight="1" x14ac:dyDescent="0.25">
      <c r="A118" s="15"/>
      <c r="B118" s="16"/>
      <c r="C118" s="17"/>
      <c r="D118" s="17"/>
      <c r="E118" s="17"/>
      <c r="F118" s="17"/>
      <c r="G118" s="18"/>
      <c r="H118" s="18"/>
      <c r="I118" s="69"/>
      <c r="J118" s="69"/>
      <c r="K118" s="4"/>
      <c r="L118" s="69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</row>
    <row r="119" spans="1:217" s="33" customFormat="1" ht="26.25" customHeight="1" x14ac:dyDescent="0.25">
      <c r="A119" s="15"/>
      <c r="B119" s="16"/>
      <c r="C119" s="17"/>
      <c r="D119" s="17"/>
      <c r="E119" s="17"/>
      <c r="F119" s="17"/>
      <c r="G119" s="18"/>
      <c r="H119" s="18"/>
      <c r="I119" s="69"/>
      <c r="J119" s="69"/>
      <c r="K119" s="4"/>
      <c r="L119" s="69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  <c r="HH119" s="4"/>
      <c r="HI119" s="4"/>
    </row>
    <row r="120" spans="1:217" s="41" customFormat="1" ht="33" customHeight="1" x14ac:dyDescent="0.25">
      <c r="A120" s="15"/>
      <c r="B120" s="16"/>
      <c r="C120" s="17"/>
      <c r="D120" s="17"/>
      <c r="E120" s="17"/>
      <c r="F120" s="17"/>
      <c r="G120" s="18"/>
      <c r="H120" s="18"/>
      <c r="I120" s="69"/>
      <c r="J120" s="69"/>
      <c r="K120" s="4"/>
      <c r="L120" s="69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  <c r="HH120" s="4"/>
      <c r="HI120" s="4"/>
    </row>
    <row r="121" spans="1:217" s="53" customFormat="1" ht="28.5" customHeight="1" x14ac:dyDescent="0.25">
      <c r="A121" s="15"/>
      <c r="B121" s="16"/>
      <c r="C121" s="17"/>
      <c r="D121" s="17"/>
      <c r="E121" s="17"/>
      <c r="F121" s="17"/>
      <c r="G121" s="18"/>
      <c r="H121" s="18"/>
      <c r="I121" s="69"/>
      <c r="J121" s="69"/>
      <c r="K121" s="4"/>
      <c r="L121" s="69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  <c r="HH121" s="4"/>
      <c r="HI121" s="4"/>
    </row>
    <row r="122" spans="1:217" s="41" customFormat="1" ht="0.75" customHeight="1" x14ac:dyDescent="0.25">
      <c r="A122" s="15"/>
      <c r="B122" s="16"/>
      <c r="C122" s="17"/>
      <c r="D122" s="17"/>
      <c r="E122" s="17"/>
      <c r="F122" s="17"/>
      <c r="G122" s="18"/>
      <c r="H122" s="18"/>
      <c r="I122" s="69"/>
      <c r="J122" s="69"/>
      <c r="K122" s="4"/>
      <c r="L122" s="69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  <c r="HH122" s="4"/>
      <c r="HI122" s="4"/>
    </row>
    <row r="123" spans="1:217" s="41" customFormat="1" ht="31.5" customHeight="1" x14ac:dyDescent="0.25">
      <c r="A123" s="15"/>
      <c r="B123" s="16"/>
      <c r="C123" s="17"/>
      <c r="D123" s="17"/>
      <c r="E123" s="17"/>
      <c r="F123" s="17"/>
      <c r="G123" s="18"/>
      <c r="H123" s="18"/>
      <c r="I123" s="69"/>
      <c r="J123" s="69"/>
      <c r="K123" s="4"/>
      <c r="L123" s="69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  <c r="HH123" s="4"/>
      <c r="HI123" s="4"/>
    </row>
    <row r="124" spans="1:217" s="33" customFormat="1" ht="32.25" customHeight="1" x14ac:dyDescent="0.25">
      <c r="A124" s="15"/>
      <c r="B124" s="16"/>
      <c r="C124" s="17"/>
      <c r="D124" s="17"/>
      <c r="E124" s="17"/>
      <c r="F124" s="17"/>
      <c r="G124" s="18"/>
      <c r="H124" s="18"/>
      <c r="I124" s="69"/>
      <c r="J124" s="69"/>
      <c r="K124" s="4"/>
      <c r="L124" s="69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</row>
    <row r="125" spans="1:217" s="33" customFormat="1" ht="30" customHeight="1" x14ac:dyDescent="0.25">
      <c r="A125" s="15"/>
      <c r="B125" s="16"/>
      <c r="C125" s="17"/>
      <c r="D125" s="17"/>
      <c r="E125" s="17"/>
      <c r="F125" s="17"/>
      <c r="G125" s="18"/>
      <c r="H125" s="18"/>
      <c r="I125" s="69"/>
      <c r="J125" s="69"/>
      <c r="K125" s="4"/>
      <c r="L125" s="69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</row>
    <row r="126" spans="1:217" s="22" customFormat="1" ht="24.75" customHeight="1" x14ac:dyDescent="0.25">
      <c r="A126" s="15"/>
      <c r="B126" s="16"/>
      <c r="C126" s="17"/>
      <c r="D126" s="17"/>
      <c r="E126" s="17"/>
      <c r="F126" s="17"/>
      <c r="G126" s="18"/>
      <c r="H126" s="18"/>
      <c r="I126" s="69"/>
      <c r="J126" s="69"/>
      <c r="K126" s="4"/>
      <c r="L126" s="69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</row>
    <row r="127" spans="1:217" s="33" customFormat="1" ht="28.5" customHeight="1" x14ac:dyDescent="0.25">
      <c r="A127" s="15"/>
      <c r="B127" s="16"/>
      <c r="C127" s="17"/>
      <c r="D127" s="17"/>
      <c r="E127" s="17"/>
      <c r="F127" s="17"/>
      <c r="G127" s="18"/>
      <c r="H127" s="18"/>
      <c r="I127" s="69"/>
      <c r="J127" s="69"/>
      <c r="K127" s="4"/>
      <c r="L127" s="69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</row>
    <row r="128" spans="1:217" s="33" customFormat="1" ht="31.5" customHeight="1" x14ac:dyDescent="0.25">
      <c r="A128" s="15"/>
      <c r="B128" s="16"/>
      <c r="C128" s="17"/>
      <c r="D128" s="17"/>
      <c r="E128" s="17"/>
      <c r="F128" s="17"/>
      <c r="G128" s="18"/>
      <c r="H128" s="18"/>
      <c r="I128" s="69"/>
      <c r="J128" s="69"/>
      <c r="K128" s="4"/>
      <c r="L128" s="69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</row>
    <row r="129" spans="1:217" s="22" customFormat="1" ht="27.75" customHeight="1" x14ac:dyDescent="0.25">
      <c r="A129" s="15"/>
      <c r="B129" s="16"/>
      <c r="C129" s="17"/>
      <c r="D129" s="17"/>
      <c r="E129" s="17"/>
      <c r="F129" s="17"/>
      <c r="G129" s="18"/>
      <c r="H129" s="18"/>
      <c r="I129" s="69"/>
      <c r="J129" s="69"/>
      <c r="K129" s="4"/>
      <c r="L129" s="69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</row>
    <row r="130" spans="1:217" s="33" customFormat="1" ht="36" customHeight="1" x14ac:dyDescent="0.25">
      <c r="A130" s="15"/>
      <c r="B130" s="16"/>
      <c r="C130" s="17"/>
      <c r="D130" s="17"/>
      <c r="E130" s="17"/>
      <c r="F130" s="17"/>
      <c r="G130" s="18"/>
      <c r="H130" s="18"/>
      <c r="I130" s="69"/>
      <c r="J130" s="69"/>
      <c r="K130" s="4"/>
      <c r="L130" s="69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</row>
    <row r="131" spans="1:217" s="33" customFormat="1" ht="33" customHeight="1" x14ac:dyDescent="0.25">
      <c r="A131" s="15"/>
      <c r="B131" s="16"/>
      <c r="C131" s="17"/>
      <c r="D131" s="17"/>
      <c r="E131" s="17"/>
      <c r="F131" s="17"/>
      <c r="G131" s="18"/>
      <c r="H131" s="18"/>
      <c r="I131" s="69"/>
      <c r="J131" s="69"/>
      <c r="K131" s="4"/>
      <c r="L131" s="69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</row>
    <row r="132" spans="1:217" s="33" customFormat="1" ht="29.25" customHeight="1" x14ac:dyDescent="0.25">
      <c r="A132" s="15"/>
      <c r="B132" s="16"/>
      <c r="C132" s="17"/>
      <c r="D132" s="17"/>
      <c r="E132" s="17"/>
      <c r="F132" s="17"/>
      <c r="G132" s="18"/>
      <c r="H132" s="18"/>
      <c r="I132" s="69"/>
      <c r="J132" s="69"/>
      <c r="K132" s="4"/>
      <c r="L132" s="69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  <c r="HH132" s="4"/>
      <c r="HI132" s="4"/>
    </row>
    <row r="133" spans="1:217" s="33" customFormat="1" ht="30" customHeight="1" x14ac:dyDescent="0.25">
      <c r="A133" s="15"/>
      <c r="B133" s="16"/>
      <c r="C133" s="17"/>
      <c r="D133" s="17"/>
      <c r="E133" s="17"/>
      <c r="F133" s="17"/>
      <c r="G133" s="18"/>
      <c r="H133" s="18"/>
      <c r="I133" s="69"/>
      <c r="J133" s="69"/>
      <c r="K133" s="4"/>
      <c r="L133" s="69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</row>
    <row r="134" spans="1:217" s="33" customFormat="1" ht="30.75" customHeight="1" x14ac:dyDescent="0.25">
      <c r="A134" s="15"/>
      <c r="B134" s="16"/>
      <c r="C134" s="17"/>
      <c r="D134" s="17"/>
      <c r="E134" s="17"/>
      <c r="F134" s="17"/>
      <c r="G134" s="18"/>
      <c r="H134" s="18"/>
      <c r="I134" s="69"/>
      <c r="J134" s="69"/>
      <c r="K134" s="4"/>
      <c r="L134" s="69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</row>
    <row r="135" spans="1:217" s="33" customFormat="1" ht="32.25" customHeight="1" x14ac:dyDescent="0.25">
      <c r="A135" s="15"/>
      <c r="B135" s="16"/>
      <c r="C135" s="17"/>
      <c r="D135" s="17"/>
      <c r="E135" s="17"/>
      <c r="F135" s="17"/>
      <c r="G135" s="18"/>
      <c r="H135" s="18"/>
      <c r="I135" s="69"/>
      <c r="J135" s="69"/>
      <c r="K135" s="4"/>
      <c r="L135" s="69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  <c r="HH135" s="4"/>
      <c r="HI135" s="4"/>
    </row>
    <row r="136" spans="1:217" s="54" customFormat="1" ht="32.25" customHeight="1" x14ac:dyDescent="0.25">
      <c r="A136" s="15"/>
      <c r="B136" s="16"/>
      <c r="C136" s="17"/>
      <c r="D136" s="17"/>
      <c r="E136" s="17"/>
      <c r="F136" s="17"/>
      <c r="G136" s="18"/>
      <c r="H136" s="18"/>
      <c r="I136" s="69"/>
      <c r="J136" s="69"/>
      <c r="K136" s="4"/>
      <c r="L136" s="69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  <c r="HH136" s="4"/>
      <c r="HI136" s="4"/>
    </row>
    <row r="137" spans="1:217" s="54" customFormat="1" ht="31.5" customHeight="1" x14ac:dyDescent="0.25">
      <c r="A137" s="15"/>
      <c r="B137" s="16"/>
      <c r="C137" s="17"/>
      <c r="D137" s="17"/>
      <c r="E137" s="17"/>
      <c r="F137" s="17"/>
      <c r="G137" s="18"/>
      <c r="H137" s="18"/>
      <c r="I137" s="69"/>
      <c r="J137" s="69"/>
      <c r="K137" s="4"/>
      <c r="L137" s="69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  <c r="HH137" s="4"/>
      <c r="HI137" s="4"/>
    </row>
    <row r="138" spans="1:217" s="54" customFormat="1" ht="30.75" customHeight="1" x14ac:dyDescent="0.25">
      <c r="A138" s="15"/>
      <c r="B138" s="16"/>
      <c r="C138" s="17"/>
      <c r="D138" s="17"/>
      <c r="E138" s="17"/>
      <c r="F138" s="17"/>
      <c r="G138" s="18"/>
      <c r="H138" s="18"/>
      <c r="I138" s="69"/>
      <c r="J138" s="69"/>
      <c r="K138" s="4"/>
      <c r="L138" s="69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  <c r="HH138" s="4"/>
      <c r="HI138" s="4"/>
    </row>
    <row r="139" spans="1:217" s="22" customFormat="1" ht="29.25" customHeight="1" x14ac:dyDescent="0.25">
      <c r="A139" s="15"/>
      <c r="B139" s="16"/>
      <c r="C139" s="17"/>
      <c r="D139" s="17"/>
      <c r="E139" s="17"/>
      <c r="F139" s="17"/>
      <c r="G139" s="18"/>
      <c r="H139" s="18"/>
      <c r="I139" s="69"/>
      <c r="J139" s="69"/>
      <c r="K139" s="4"/>
      <c r="L139" s="69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</row>
    <row r="140" spans="1:217" s="33" customFormat="1" ht="32.25" customHeight="1" x14ac:dyDescent="0.25">
      <c r="A140" s="15"/>
      <c r="B140" s="16"/>
      <c r="C140" s="17"/>
      <c r="D140" s="17"/>
      <c r="E140" s="17"/>
      <c r="F140" s="17"/>
      <c r="G140" s="18"/>
      <c r="H140" s="18"/>
      <c r="I140" s="69"/>
      <c r="J140" s="69"/>
      <c r="K140" s="4"/>
      <c r="L140" s="69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/>
    </row>
    <row r="141" spans="1:217" s="22" customFormat="1" ht="28.5" customHeight="1" x14ac:dyDescent="0.25">
      <c r="A141" s="15"/>
      <c r="B141" s="16"/>
      <c r="C141" s="17"/>
      <c r="D141" s="17"/>
      <c r="E141" s="17"/>
      <c r="F141" s="17"/>
      <c r="G141" s="18"/>
      <c r="H141" s="18"/>
      <c r="I141" s="69"/>
      <c r="J141" s="69"/>
      <c r="K141" s="4"/>
      <c r="L141" s="69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</row>
    <row r="142" spans="1:217" s="33" customFormat="1" ht="30.75" customHeight="1" x14ac:dyDescent="0.25">
      <c r="A142" s="15"/>
      <c r="B142" s="16"/>
      <c r="C142" s="17"/>
      <c r="D142" s="17"/>
      <c r="E142" s="17"/>
      <c r="F142" s="17"/>
      <c r="G142" s="18"/>
      <c r="H142" s="18"/>
      <c r="I142" s="69"/>
      <c r="J142" s="69"/>
      <c r="K142" s="4"/>
      <c r="L142" s="69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</row>
    <row r="143" spans="1:217" s="33" customFormat="1" ht="30.75" customHeight="1" x14ac:dyDescent="0.25">
      <c r="A143" s="15"/>
      <c r="B143" s="16"/>
      <c r="C143" s="17"/>
      <c r="D143" s="17"/>
      <c r="E143" s="17"/>
      <c r="F143" s="17"/>
      <c r="G143" s="18"/>
      <c r="H143" s="18"/>
      <c r="I143" s="69"/>
      <c r="J143" s="69"/>
      <c r="K143" s="4"/>
      <c r="L143" s="69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</row>
    <row r="144" spans="1:217" s="22" customFormat="1" ht="24.75" customHeight="1" x14ac:dyDescent="0.25">
      <c r="A144" s="15"/>
      <c r="B144" s="16"/>
      <c r="C144" s="17"/>
      <c r="D144" s="17"/>
      <c r="E144" s="17"/>
      <c r="F144" s="17"/>
      <c r="G144" s="18"/>
      <c r="H144" s="18"/>
      <c r="I144" s="69"/>
      <c r="J144" s="69"/>
      <c r="K144" s="4"/>
      <c r="L144" s="69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  <c r="HH144" s="4"/>
      <c r="HI144" s="4"/>
    </row>
    <row r="145" spans="1:217" s="30" customFormat="1" ht="32.25" customHeight="1" x14ac:dyDescent="0.25">
      <c r="A145" s="15"/>
      <c r="B145" s="16"/>
      <c r="C145" s="17"/>
      <c r="D145" s="17"/>
      <c r="E145" s="17"/>
      <c r="F145" s="17"/>
      <c r="G145" s="18"/>
      <c r="H145" s="18"/>
      <c r="I145" s="69"/>
      <c r="J145" s="69"/>
      <c r="K145" s="4"/>
      <c r="L145" s="69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  <c r="HH145" s="4"/>
      <c r="HI145" s="4"/>
    </row>
    <row r="146" spans="1:217" s="22" customFormat="1" ht="26.25" customHeight="1" x14ac:dyDescent="0.25">
      <c r="A146" s="15"/>
      <c r="B146" s="16"/>
      <c r="C146" s="17"/>
      <c r="D146" s="17"/>
      <c r="E146" s="17"/>
      <c r="F146" s="17"/>
      <c r="G146" s="18"/>
      <c r="H146" s="18"/>
      <c r="I146" s="69"/>
      <c r="J146" s="69"/>
      <c r="K146" s="4"/>
      <c r="L146" s="69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  <c r="HH146" s="4"/>
      <c r="HI146" s="4"/>
    </row>
    <row r="147" spans="1:217" s="33" customFormat="1" ht="29.25" customHeight="1" x14ac:dyDescent="0.25">
      <c r="A147" s="15"/>
      <c r="B147" s="16"/>
      <c r="C147" s="17"/>
      <c r="D147" s="17"/>
      <c r="E147" s="17"/>
      <c r="F147" s="17"/>
      <c r="G147" s="18"/>
      <c r="H147" s="18"/>
      <c r="I147" s="69"/>
      <c r="J147" s="69"/>
      <c r="K147" s="4"/>
      <c r="L147" s="69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</row>
    <row r="148" spans="1:217" s="33" customFormat="1" ht="29.25" customHeight="1" x14ac:dyDescent="0.25">
      <c r="A148" s="15"/>
      <c r="B148" s="16"/>
      <c r="C148" s="17"/>
      <c r="D148" s="17"/>
      <c r="E148" s="17"/>
      <c r="F148" s="17"/>
      <c r="G148" s="18"/>
      <c r="H148" s="18"/>
      <c r="I148" s="69"/>
      <c r="J148" s="69"/>
      <c r="K148" s="4"/>
      <c r="L148" s="69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</row>
    <row r="149" spans="1:217" s="22" customFormat="1" ht="37.5" customHeight="1" x14ac:dyDescent="0.25">
      <c r="A149" s="15"/>
      <c r="B149" s="16"/>
      <c r="C149" s="17"/>
      <c r="D149" s="17"/>
      <c r="E149" s="17"/>
      <c r="F149" s="17"/>
      <c r="G149" s="18"/>
      <c r="H149" s="18"/>
      <c r="I149" s="69"/>
      <c r="J149" s="69"/>
      <c r="K149" s="4"/>
      <c r="L149" s="69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  <c r="HH149" s="4"/>
      <c r="HI149" s="4"/>
    </row>
    <row r="150" spans="1:217" s="33" customFormat="1" ht="30" customHeight="1" x14ac:dyDescent="0.25">
      <c r="A150" s="15"/>
      <c r="B150" s="16"/>
      <c r="C150" s="17"/>
      <c r="D150" s="17"/>
      <c r="E150" s="17"/>
      <c r="F150" s="17"/>
      <c r="G150" s="18"/>
      <c r="H150" s="18"/>
      <c r="I150" s="69"/>
      <c r="J150" s="69"/>
      <c r="K150" s="4"/>
      <c r="L150" s="69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  <c r="HH150" s="4"/>
      <c r="HI150" s="4"/>
    </row>
    <row r="151" spans="1:217" s="33" customFormat="1" ht="30" customHeight="1" x14ac:dyDescent="0.25">
      <c r="A151" s="15"/>
      <c r="B151" s="16"/>
      <c r="C151" s="17"/>
      <c r="D151" s="17"/>
      <c r="E151" s="17"/>
      <c r="F151" s="17"/>
      <c r="G151" s="18"/>
      <c r="H151" s="18"/>
      <c r="I151" s="69"/>
      <c r="J151" s="69"/>
      <c r="K151" s="4"/>
      <c r="L151" s="69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  <c r="HH151" s="4"/>
      <c r="HI151" s="4"/>
    </row>
    <row r="152" spans="1:217" s="33" customFormat="1" ht="27.75" customHeight="1" x14ac:dyDescent="0.25">
      <c r="A152" s="15"/>
      <c r="B152" s="16"/>
      <c r="C152" s="17"/>
      <c r="D152" s="17"/>
      <c r="E152" s="17"/>
      <c r="F152" s="17"/>
      <c r="G152" s="18"/>
      <c r="H152" s="18"/>
      <c r="I152" s="69"/>
      <c r="J152" s="69"/>
      <c r="K152" s="4"/>
      <c r="L152" s="69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  <c r="HH152" s="4"/>
      <c r="HI152" s="4"/>
    </row>
    <row r="153" spans="1:217" s="22" customFormat="1" ht="30.75" customHeight="1" x14ac:dyDescent="0.25">
      <c r="A153" s="15"/>
      <c r="B153" s="16"/>
      <c r="C153" s="17"/>
      <c r="D153" s="17"/>
      <c r="E153" s="17"/>
      <c r="F153" s="17"/>
      <c r="G153" s="18"/>
      <c r="H153" s="18"/>
      <c r="I153" s="69"/>
      <c r="J153" s="69"/>
      <c r="K153" s="4"/>
      <c r="L153" s="69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</row>
    <row r="154" spans="1:217" s="33" customFormat="1" ht="27.75" customHeight="1" x14ac:dyDescent="0.25">
      <c r="A154" s="15"/>
      <c r="B154" s="16"/>
      <c r="C154" s="17"/>
      <c r="D154" s="17"/>
      <c r="E154" s="17"/>
      <c r="F154" s="17"/>
      <c r="G154" s="18"/>
      <c r="H154" s="18"/>
      <c r="I154" s="69"/>
      <c r="J154" s="69"/>
      <c r="K154" s="4"/>
      <c r="L154" s="69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/>
    </row>
    <row r="155" spans="1:217" s="53" customFormat="1" ht="26.25" customHeight="1" x14ac:dyDescent="0.25">
      <c r="A155" s="15"/>
      <c r="B155" s="16"/>
      <c r="C155" s="17"/>
      <c r="D155" s="17"/>
      <c r="E155" s="17"/>
      <c r="F155" s="17"/>
      <c r="G155" s="18"/>
      <c r="H155" s="18"/>
      <c r="I155" s="69"/>
      <c r="J155" s="69"/>
      <c r="K155" s="4"/>
      <c r="L155" s="69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</row>
    <row r="156" spans="1:217" s="41" customFormat="1" ht="29.25" customHeight="1" x14ac:dyDescent="0.25">
      <c r="A156" s="15"/>
      <c r="B156" s="16"/>
      <c r="C156" s="17"/>
      <c r="D156" s="17"/>
      <c r="E156" s="17"/>
      <c r="F156" s="17"/>
      <c r="G156" s="18"/>
      <c r="H156" s="18"/>
      <c r="I156" s="69"/>
      <c r="J156" s="69"/>
      <c r="K156" s="4"/>
      <c r="L156" s="69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</row>
    <row r="157" spans="1:217" s="22" customFormat="1" ht="30" customHeight="1" x14ac:dyDescent="0.25">
      <c r="A157" s="15"/>
      <c r="B157" s="16"/>
      <c r="C157" s="17"/>
      <c r="D157" s="17"/>
      <c r="E157" s="17"/>
      <c r="F157" s="17"/>
      <c r="G157" s="18"/>
      <c r="H157" s="18"/>
      <c r="I157" s="69"/>
      <c r="J157" s="69"/>
      <c r="K157" s="4"/>
      <c r="L157" s="69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</row>
    <row r="158" spans="1:217" s="33" customFormat="1" ht="30" customHeight="1" x14ac:dyDescent="0.25">
      <c r="A158" s="15"/>
      <c r="B158" s="16"/>
      <c r="C158" s="17"/>
      <c r="D158" s="17"/>
      <c r="E158" s="17"/>
      <c r="F158" s="17"/>
      <c r="G158" s="18"/>
      <c r="H158" s="18"/>
      <c r="I158" s="69"/>
      <c r="J158" s="69"/>
      <c r="K158" s="4"/>
      <c r="L158" s="69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</row>
    <row r="159" spans="1:217" s="33" customFormat="1" ht="28.5" customHeight="1" x14ac:dyDescent="0.25">
      <c r="A159" s="15"/>
      <c r="B159" s="16"/>
      <c r="C159" s="17"/>
      <c r="D159" s="17"/>
      <c r="E159" s="17"/>
      <c r="F159" s="17"/>
      <c r="G159" s="18"/>
      <c r="H159" s="18"/>
      <c r="I159" s="69"/>
      <c r="J159" s="69"/>
      <c r="K159" s="4"/>
      <c r="L159" s="69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</row>
    <row r="160" spans="1:217" s="22" customFormat="1" ht="27.75" customHeight="1" x14ac:dyDescent="0.25">
      <c r="A160" s="15"/>
      <c r="B160" s="16"/>
      <c r="C160" s="17"/>
      <c r="D160" s="17"/>
      <c r="E160" s="17"/>
      <c r="F160" s="17"/>
      <c r="G160" s="18"/>
      <c r="H160" s="18"/>
      <c r="I160" s="69"/>
      <c r="J160" s="69"/>
      <c r="K160" s="4"/>
      <c r="L160" s="69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</row>
    <row r="161" spans="1:217" s="33" customFormat="1" ht="29.25" customHeight="1" x14ac:dyDescent="0.25">
      <c r="A161" s="15"/>
      <c r="B161" s="16"/>
      <c r="C161" s="17"/>
      <c r="D161" s="17"/>
      <c r="E161" s="17"/>
      <c r="F161" s="17"/>
      <c r="G161" s="18"/>
      <c r="H161" s="18"/>
      <c r="I161" s="69"/>
      <c r="J161" s="69"/>
      <c r="K161" s="4"/>
      <c r="L161" s="69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  <c r="HH161" s="4"/>
      <c r="HI161" s="4"/>
    </row>
    <row r="162" spans="1:217" s="33" customFormat="1" ht="27" customHeight="1" x14ac:dyDescent="0.25">
      <c r="A162" s="15"/>
      <c r="B162" s="16"/>
      <c r="C162" s="17"/>
      <c r="D162" s="17"/>
      <c r="E162" s="17"/>
      <c r="F162" s="17"/>
      <c r="G162" s="18"/>
      <c r="H162" s="18"/>
      <c r="I162" s="69"/>
      <c r="J162" s="69"/>
      <c r="K162" s="4"/>
      <c r="L162" s="69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  <c r="HH162" s="4"/>
      <c r="HI162" s="4"/>
    </row>
    <row r="163" spans="1:217" s="22" customFormat="1" ht="24" customHeight="1" x14ac:dyDescent="0.25">
      <c r="A163" s="15"/>
      <c r="B163" s="16"/>
      <c r="C163" s="17"/>
      <c r="D163" s="17"/>
      <c r="E163" s="17"/>
      <c r="F163" s="17"/>
      <c r="G163" s="18"/>
      <c r="H163" s="18"/>
      <c r="I163" s="69"/>
      <c r="J163" s="69"/>
      <c r="K163" s="4"/>
      <c r="L163" s="69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  <c r="HH163" s="4"/>
      <c r="HI163" s="4"/>
    </row>
    <row r="164" spans="1:217" s="33" customFormat="1" ht="25.5" customHeight="1" x14ac:dyDescent="0.25">
      <c r="A164" s="15"/>
      <c r="B164" s="16"/>
      <c r="C164" s="17"/>
      <c r="D164" s="17"/>
      <c r="E164" s="17"/>
      <c r="F164" s="17"/>
      <c r="G164" s="18"/>
      <c r="H164" s="18"/>
      <c r="I164" s="69"/>
      <c r="J164" s="69"/>
      <c r="K164" s="4"/>
      <c r="L164" s="69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  <c r="HH164" s="4"/>
      <c r="HI164" s="4"/>
    </row>
    <row r="165" spans="1:217" s="22" customFormat="1" ht="25.5" customHeight="1" x14ac:dyDescent="0.25">
      <c r="A165" s="15"/>
      <c r="B165" s="16"/>
      <c r="C165" s="17"/>
      <c r="D165" s="17"/>
      <c r="E165" s="17"/>
      <c r="F165" s="17"/>
      <c r="G165" s="18"/>
      <c r="H165" s="18"/>
      <c r="I165" s="69"/>
      <c r="J165" s="69"/>
      <c r="K165" s="4"/>
      <c r="L165" s="69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  <c r="HH165" s="4"/>
      <c r="HI165" s="4"/>
    </row>
    <row r="166" spans="1:217" s="33" customFormat="1" ht="25.5" customHeight="1" x14ac:dyDescent="0.25">
      <c r="A166" s="15"/>
      <c r="B166" s="16"/>
      <c r="C166" s="17"/>
      <c r="D166" s="17"/>
      <c r="E166" s="17"/>
      <c r="F166" s="17"/>
      <c r="G166" s="18"/>
      <c r="H166" s="18"/>
      <c r="I166" s="69"/>
      <c r="J166" s="69"/>
      <c r="K166" s="4"/>
      <c r="L166" s="69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  <c r="HH166" s="4"/>
      <c r="HI166" s="4"/>
    </row>
    <row r="167" spans="1:217" s="33" customFormat="1" ht="25.5" customHeight="1" x14ac:dyDescent="0.25">
      <c r="A167" s="15"/>
      <c r="B167" s="16"/>
      <c r="C167" s="17"/>
      <c r="D167" s="17"/>
      <c r="E167" s="17"/>
      <c r="F167" s="17"/>
      <c r="G167" s="18"/>
      <c r="H167" s="18"/>
      <c r="I167" s="69"/>
      <c r="J167" s="69"/>
      <c r="K167" s="4"/>
      <c r="L167" s="69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</row>
    <row r="168" spans="1:217" s="22" customFormat="1" ht="28.5" customHeight="1" x14ac:dyDescent="0.25">
      <c r="A168" s="15"/>
      <c r="B168" s="16"/>
      <c r="C168" s="17"/>
      <c r="D168" s="17"/>
      <c r="E168" s="17"/>
      <c r="F168" s="17"/>
      <c r="G168" s="18"/>
      <c r="H168" s="18"/>
      <c r="I168" s="69"/>
      <c r="J168" s="69"/>
      <c r="K168" s="4"/>
      <c r="L168" s="69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/>
    </row>
    <row r="169" spans="1:217" s="33" customFormat="1" ht="31.5" customHeight="1" x14ac:dyDescent="0.25">
      <c r="A169" s="15"/>
      <c r="B169" s="16"/>
      <c r="C169" s="17"/>
      <c r="D169" s="17"/>
      <c r="E169" s="17"/>
      <c r="F169" s="17"/>
      <c r="G169" s="18"/>
      <c r="H169" s="18"/>
      <c r="I169" s="69"/>
      <c r="J169" s="69"/>
      <c r="K169" s="4"/>
      <c r="L169" s="69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</row>
    <row r="170" spans="1:217" s="22" customFormat="1" ht="24" customHeight="1" x14ac:dyDescent="0.25">
      <c r="A170" s="15"/>
      <c r="B170" s="16"/>
      <c r="C170" s="17"/>
      <c r="D170" s="17"/>
      <c r="E170" s="17"/>
      <c r="F170" s="17"/>
      <c r="G170" s="18"/>
      <c r="H170" s="18"/>
      <c r="I170" s="69"/>
      <c r="J170" s="69"/>
      <c r="K170" s="4"/>
      <c r="L170" s="69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</row>
    <row r="171" spans="1:217" s="33" customFormat="1" ht="27.75" customHeight="1" x14ac:dyDescent="0.25">
      <c r="A171" s="15"/>
      <c r="B171" s="16"/>
      <c r="C171" s="17"/>
      <c r="D171" s="17"/>
      <c r="E171" s="17"/>
      <c r="F171" s="17"/>
      <c r="G171" s="18"/>
      <c r="H171" s="18"/>
      <c r="I171" s="69"/>
      <c r="J171" s="69"/>
      <c r="K171" s="4"/>
      <c r="L171" s="69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</row>
    <row r="172" spans="1:217" s="22" customFormat="1" ht="27.75" customHeight="1" x14ac:dyDescent="0.25">
      <c r="A172" s="15"/>
      <c r="B172" s="16"/>
      <c r="C172" s="17"/>
      <c r="D172" s="17"/>
      <c r="E172" s="17"/>
      <c r="F172" s="17"/>
      <c r="G172" s="18"/>
      <c r="H172" s="18"/>
      <c r="I172" s="69"/>
      <c r="J172" s="69"/>
      <c r="K172" s="4"/>
      <c r="L172" s="69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  <c r="HH172" s="4"/>
      <c r="HI172" s="4"/>
    </row>
    <row r="173" spans="1:217" s="33" customFormat="1" ht="31.5" customHeight="1" x14ac:dyDescent="0.25">
      <c r="A173" s="15"/>
      <c r="B173" s="16"/>
      <c r="C173" s="17"/>
      <c r="D173" s="17"/>
      <c r="E173" s="17"/>
      <c r="F173" s="17"/>
      <c r="G173" s="18"/>
      <c r="H173" s="18"/>
      <c r="I173" s="69"/>
      <c r="J173" s="69"/>
      <c r="K173" s="4"/>
      <c r="L173" s="69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</row>
    <row r="174" spans="1:217" s="55" customFormat="1" ht="24" customHeight="1" x14ac:dyDescent="0.25">
      <c r="A174" s="15"/>
      <c r="B174" s="16"/>
      <c r="C174" s="17"/>
      <c r="D174" s="17"/>
      <c r="E174" s="17"/>
      <c r="F174" s="17"/>
      <c r="G174" s="18"/>
      <c r="H174" s="18"/>
      <c r="I174" s="69"/>
      <c r="J174" s="69"/>
      <c r="K174" s="4"/>
      <c r="L174" s="69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</row>
    <row r="175" spans="1:217" s="33" customFormat="1" ht="27.75" customHeight="1" x14ac:dyDescent="0.25">
      <c r="A175" s="15"/>
      <c r="B175" s="16"/>
      <c r="C175" s="17"/>
      <c r="D175" s="17"/>
      <c r="E175" s="17"/>
      <c r="F175" s="17"/>
      <c r="G175" s="18"/>
      <c r="H175" s="18"/>
      <c r="I175" s="69"/>
      <c r="J175" s="69"/>
      <c r="K175" s="4"/>
      <c r="L175" s="69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  <c r="HH175" s="4"/>
      <c r="HI175" s="4"/>
    </row>
    <row r="176" spans="1:217" s="22" customFormat="1" ht="31.5" customHeight="1" x14ac:dyDescent="0.25">
      <c r="A176" s="15"/>
      <c r="B176" s="16"/>
      <c r="C176" s="17"/>
      <c r="D176" s="17"/>
      <c r="E176" s="17"/>
      <c r="F176" s="17"/>
      <c r="G176" s="18"/>
      <c r="H176" s="18"/>
      <c r="I176" s="69"/>
      <c r="J176" s="69"/>
      <c r="K176" s="4"/>
      <c r="L176" s="69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  <c r="HH176" s="4"/>
      <c r="HI176" s="4"/>
    </row>
    <row r="177" spans="1:217" s="22" customFormat="1" ht="26.25" customHeight="1" x14ac:dyDescent="0.25">
      <c r="A177" s="15"/>
      <c r="B177" s="16"/>
      <c r="C177" s="17"/>
      <c r="D177" s="17"/>
      <c r="E177" s="17"/>
      <c r="F177" s="17"/>
      <c r="G177" s="18"/>
      <c r="H177" s="18"/>
      <c r="I177" s="69"/>
      <c r="J177" s="69"/>
      <c r="K177" s="4"/>
      <c r="L177" s="69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  <c r="HH177" s="4"/>
      <c r="HI177" s="4"/>
    </row>
    <row r="178" spans="1:217" s="48" customFormat="1" ht="26.25" customHeight="1" x14ac:dyDescent="0.25">
      <c r="A178" s="15"/>
      <c r="B178" s="16"/>
      <c r="C178" s="17"/>
      <c r="D178" s="17"/>
      <c r="E178" s="17"/>
      <c r="F178" s="17"/>
      <c r="G178" s="18"/>
      <c r="H178" s="18"/>
      <c r="I178" s="69"/>
      <c r="J178" s="69"/>
      <c r="K178" s="4"/>
      <c r="L178" s="69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  <c r="HH178" s="4"/>
      <c r="HI178" s="4"/>
    </row>
    <row r="179" spans="1:217" s="33" customFormat="1" ht="30.75" customHeight="1" x14ac:dyDescent="0.25">
      <c r="A179" s="15"/>
      <c r="B179" s="16"/>
      <c r="C179" s="17"/>
      <c r="D179" s="17"/>
      <c r="E179" s="17"/>
      <c r="F179" s="17"/>
      <c r="G179" s="18"/>
      <c r="H179" s="18"/>
      <c r="I179" s="69"/>
      <c r="J179" s="69"/>
      <c r="K179" s="4"/>
      <c r="L179" s="69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</row>
    <row r="180" spans="1:217" s="33" customFormat="1" ht="34.5" customHeight="1" x14ac:dyDescent="0.25">
      <c r="A180" s="15"/>
      <c r="B180" s="16"/>
      <c r="C180" s="17"/>
      <c r="D180" s="17"/>
      <c r="E180" s="17"/>
      <c r="F180" s="17"/>
      <c r="G180" s="18"/>
      <c r="H180" s="18"/>
      <c r="I180" s="69"/>
      <c r="J180" s="69"/>
      <c r="K180" s="4"/>
      <c r="L180" s="69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</row>
    <row r="181" spans="1:217" s="48" customFormat="1" ht="23.25" customHeight="1" x14ac:dyDescent="0.25">
      <c r="A181" s="15"/>
      <c r="B181" s="16"/>
      <c r="C181" s="17"/>
      <c r="D181" s="17"/>
      <c r="E181" s="17"/>
      <c r="F181" s="17"/>
      <c r="G181" s="18"/>
      <c r="H181" s="18"/>
      <c r="I181" s="69"/>
      <c r="J181" s="69"/>
      <c r="K181" s="4"/>
      <c r="L181" s="69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  <c r="HH181" s="4"/>
      <c r="HI181" s="4"/>
    </row>
    <row r="182" spans="1:217" s="33" customFormat="1" ht="33" customHeight="1" x14ac:dyDescent="0.25">
      <c r="A182" s="15"/>
      <c r="B182" s="16"/>
      <c r="C182" s="17"/>
      <c r="D182" s="17"/>
      <c r="E182" s="17"/>
      <c r="F182" s="17"/>
      <c r="G182" s="18"/>
      <c r="H182" s="18"/>
      <c r="I182" s="69"/>
      <c r="J182" s="69"/>
      <c r="K182" s="4"/>
      <c r="L182" s="69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  <c r="HH182" s="4"/>
      <c r="HI182" s="4"/>
    </row>
    <row r="183" spans="1:217" s="33" customFormat="1" ht="34.5" customHeight="1" x14ac:dyDescent="0.25">
      <c r="A183" s="15"/>
      <c r="B183" s="16"/>
      <c r="C183" s="17"/>
      <c r="D183" s="17"/>
      <c r="E183" s="17"/>
      <c r="F183" s="17"/>
      <c r="G183" s="18"/>
      <c r="H183" s="18"/>
      <c r="I183" s="69"/>
      <c r="J183" s="69"/>
      <c r="K183" s="4"/>
      <c r="L183" s="69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  <c r="HH183" s="4"/>
      <c r="HI183" s="4"/>
    </row>
    <row r="184" spans="1:217" s="48" customFormat="1" ht="34.5" customHeight="1" x14ac:dyDescent="0.25">
      <c r="A184" s="15"/>
      <c r="B184" s="16"/>
      <c r="C184" s="17"/>
      <c r="D184" s="17"/>
      <c r="E184" s="17"/>
      <c r="F184" s="17"/>
      <c r="G184" s="18"/>
      <c r="H184" s="18"/>
      <c r="I184" s="69"/>
      <c r="J184" s="69"/>
      <c r="K184" s="4"/>
      <c r="L184" s="69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  <c r="HH184" s="4"/>
      <c r="HI184" s="4"/>
    </row>
    <row r="185" spans="1:217" s="33" customFormat="1" ht="33" customHeight="1" x14ac:dyDescent="0.25">
      <c r="A185" s="15"/>
      <c r="B185" s="16"/>
      <c r="C185" s="17"/>
      <c r="D185" s="17"/>
      <c r="E185" s="17"/>
      <c r="F185" s="17"/>
      <c r="G185" s="18"/>
      <c r="H185" s="18"/>
      <c r="I185" s="69"/>
      <c r="J185" s="69"/>
      <c r="K185" s="4"/>
      <c r="L185" s="69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  <c r="HH185" s="4"/>
      <c r="HI185" s="4"/>
    </row>
    <row r="186" spans="1:217" s="33" customFormat="1" ht="32.25" customHeight="1" x14ac:dyDescent="0.25">
      <c r="A186" s="15"/>
      <c r="B186" s="16"/>
      <c r="C186" s="17"/>
      <c r="D186" s="17"/>
      <c r="E186" s="17"/>
      <c r="F186" s="17"/>
      <c r="G186" s="18"/>
      <c r="H186" s="18"/>
      <c r="I186" s="69"/>
      <c r="J186" s="69"/>
      <c r="K186" s="4"/>
      <c r="L186" s="69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  <c r="HH186" s="4"/>
      <c r="HI186" s="4"/>
    </row>
    <row r="187" spans="1:217" s="33" customFormat="1" ht="30.75" customHeight="1" x14ac:dyDescent="0.25">
      <c r="A187" s="15"/>
      <c r="B187" s="16"/>
      <c r="C187" s="17"/>
      <c r="D187" s="17"/>
      <c r="E187" s="17"/>
      <c r="F187" s="17"/>
      <c r="G187" s="18"/>
      <c r="H187" s="18"/>
      <c r="I187" s="69"/>
      <c r="J187" s="69"/>
      <c r="K187" s="4"/>
      <c r="L187" s="69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  <c r="HH187" s="4"/>
      <c r="HI187" s="4"/>
    </row>
    <row r="188" spans="1:217" s="48" customFormat="1" ht="30.75" customHeight="1" x14ac:dyDescent="0.25">
      <c r="A188" s="15"/>
      <c r="B188" s="16"/>
      <c r="C188" s="17"/>
      <c r="D188" s="17"/>
      <c r="E188" s="17"/>
      <c r="F188" s="17"/>
      <c r="G188" s="18"/>
      <c r="H188" s="18"/>
      <c r="I188" s="69"/>
      <c r="J188" s="69"/>
      <c r="K188" s="4"/>
      <c r="L188" s="69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  <c r="HH188" s="4"/>
      <c r="HI188" s="4"/>
    </row>
    <row r="189" spans="1:217" s="33" customFormat="1" ht="33" customHeight="1" x14ac:dyDescent="0.25">
      <c r="A189" s="15"/>
      <c r="B189" s="16"/>
      <c r="C189" s="17"/>
      <c r="D189" s="17"/>
      <c r="E189" s="17"/>
      <c r="F189" s="17"/>
      <c r="G189" s="18"/>
      <c r="H189" s="18"/>
      <c r="I189" s="69"/>
      <c r="J189" s="69"/>
      <c r="K189" s="4"/>
      <c r="L189" s="69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  <c r="HH189" s="4"/>
      <c r="HI189" s="4"/>
    </row>
    <row r="190" spans="1:217" s="48" customFormat="1" ht="22.5" customHeight="1" x14ac:dyDescent="0.25">
      <c r="A190" s="15"/>
      <c r="B190" s="16"/>
      <c r="C190" s="17"/>
      <c r="D190" s="17"/>
      <c r="E190" s="17"/>
      <c r="F190" s="17"/>
      <c r="G190" s="18"/>
      <c r="H190" s="18"/>
      <c r="I190" s="69"/>
      <c r="J190" s="69"/>
      <c r="K190" s="4"/>
      <c r="L190" s="69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</row>
    <row r="191" spans="1:217" s="33" customFormat="1" ht="35.25" customHeight="1" x14ac:dyDescent="0.25">
      <c r="A191" s="15"/>
      <c r="B191" s="16"/>
      <c r="C191" s="17"/>
      <c r="D191" s="17"/>
      <c r="E191" s="17"/>
      <c r="F191" s="17"/>
      <c r="G191" s="18"/>
      <c r="H191" s="18"/>
      <c r="I191" s="69"/>
      <c r="J191" s="69"/>
      <c r="K191" s="4"/>
      <c r="L191" s="69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</row>
    <row r="192" spans="1:217" s="22" customFormat="1" ht="24" customHeight="1" x14ac:dyDescent="0.25">
      <c r="A192" s="15"/>
      <c r="B192" s="16"/>
      <c r="C192" s="17"/>
      <c r="D192" s="17"/>
      <c r="E192" s="17"/>
      <c r="F192" s="17"/>
      <c r="G192" s="18"/>
      <c r="H192" s="18"/>
      <c r="I192" s="69"/>
      <c r="J192" s="69"/>
      <c r="K192" s="4"/>
      <c r="L192" s="69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  <c r="HH192" s="4"/>
      <c r="HI192" s="4"/>
    </row>
    <row r="193" spans="1:217" s="48" customFormat="1" ht="18.75" customHeight="1" x14ac:dyDescent="0.25">
      <c r="A193" s="15"/>
      <c r="B193" s="16"/>
      <c r="C193" s="17"/>
      <c r="D193" s="17"/>
      <c r="E193" s="17"/>
      <c r="F193" s="17"/>
      <c r="G193" s="18"/>
      <c r="H193" s="18"/>
      <c r="I193" s="69"/>
      <c r="J193" s="69"/>
      <c r="K193" s="4"/>
      <c r="L193" s="69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  <c r="HH193" s="4"/>
      <c r="HI193" s="4"/>
    </row>
    <row r="194" spans="1:217" s="33" customFormat="1" ht="33" customHeight="1" x14ac:dyDescent="0.25">
      <c r="A194" s="15"/>
      <c r="B194" s="16"/>
      <c r="C194" s="17"/>
      <c r="D194" s="17"/>
      <c r="E194" s="17"/>
      <c r="F194" s="17"/>
      <c r="G194" s="18"/>
      <c r="H194" s="18"/>
      <c r="I194" s="69"/>
      <c r="J194" s="69"/>
      <c r="K194" s="4"/>
      <c r="L194" s="69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  <c r="HH194" s="4"/>
      <c r="HI194" s="4"/>
    </row>
    <row r="195" spans="1:217" s="33" customFormat="1" ht="35.25" customHeight="1" x14ac:dyDescent="0.25">
      <c r="A195" s="15"/>
      <c r="B195" s="16"/>
      <c r="C195" s="17"/>
      <c r="D195" s="17"/>
      <c r="E195" s="17"/>
      <c r="F195" s="17"/>
      <c r="G195" s="18"/>
      <c r="H195" s="18"/>
      <c r="I195" s="69"/>
      <c r="J195" s="69"/>
      <c r="K195" s="4"/>
      <c r="L195" s="69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  <c r="HH195" s="4"/>
      <c r="HI195" s="4"/>
    </row>
    <row r="196" spans="1:217" s="48" customFormat="1" ht="21.75" customHeight="1" x14ac:dyDescent="0.25">
      <c r="A196" s="15"/>
      <c r="B196" s="16"/>
      <c r="C196" s="17"/>
      <c r="D196" s="17"/>
      <c r="E196" s="17"/>
      <c r="F196" s="17"/>
      <c r="G196" s="18"/>
      <c r="H196" s="18"/>
      <c r="I196" s="69"/>
      <c r="J196" s="69"/>
      <c r="K196" s="4"/>
      <c r="L196" s="69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  <c r="HH196" s="4"/>
      <c r="HI196" s="4"/>
    </row>
    <row r="197" spans="1:217" s="33" customFormat="1" ht="33" customHeight="1" x14ac:dyDescent="0.25">
      <c r="A197" s="15"/>
      <c r="B197" s="16"/>
      <c r="C197" s="17"/>
      <c r="D197" s="17"/>
      <c r="E197" s="17"/>
      <c r="F197" s="17"/>
      <c r="G197" s="18"/>
      <c r="H197" s="18"/>
      <c r="I197" s="69"/>
      <c r="J197" s="69"/>
      <c r="K197" s="4"/>
      <c r="L197" s="69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  <c r="HH197" s="4"/>
      <c r="HI197" s="4"/>
    </row>
    <row r="198" spans="1:217" s="33" customFormat="1" ht="32.25" customHeight="1" x14ac:dyDescent="0.25">
      <c r="A198" s="15"/>
      <c r="B198" s="16"/>
      <c r="C198" s="17"/>
      <c r="D198" s="17"/>
      <c r="E198" s="17"/>
      <c r="F198" s="17"/>
      <c r="G198" s="18"/>
      <c r="H198" s="18"/>
      <c r="I198" s="69"/>
      <c r="J198" s="69"/>
      <c r="K198" s="4"/>
      <c r="L198" s="69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  <c r="HH198" s="4"/>
      <c r="HI198" s="4"/>
    </row>
    <row r="199" spans="1:217" s="48" customFormat="1" ht="33.75" customHeight="1" x14ac:dyDescent="0.25">
      <c r="A199" s="15"/>
      <c r="B199" s="16"/>
      <c r="C199" s="17"/>
      <c r="D199" s="17"/>
      <c r="E199" s="17"/>
      <c r="F199" s="17"/>
      <c r="G199" s="18"/>
      <c r="H199" s="18"/>
      <c r="I199" s="69"/>
      <c r="J199" s="69"/>
      <c r="K199" s="4"/>
      <c r="L199" s="69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  <c r="HH199" s="4"/>
      <c r="HI199" s="4"/>
    </row>
    <row r="200" spans="1:217" s="33" customFormat="1" ht="24.75" customHeight="1" x14ac:dyDescent="0.25">
      <c r="A200" s="15"/>
      <c r="B200" s="16"/>
      <c r="C200" s="17"/>
      <c r="D200" s="17"/>
      <c r="E200" s="17"/>
      <c r="F200" s="17"/>
      <c r="G200" s="18"/>
      <c r="H200" s="18"/>
      <c r="I200" s="69"/>
      <c r="J200" s="69"/>
      <c r="K200" s="4"/>
      <c r="L200" s="69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  <c r="HH200" s="4"/>
      <c r="HI200" s="4"/>
    </row>
    <row r="201" spans="1:217" s="48" customFormat="1" ht="22.5" customHeight="1" x14ac:dyDescent="0.25">
      <c r="A201" s="15"/>
      <c r="B201" s="16"/>
      <c r="C201" s="17"/>
      <c r="D201" s="17"/>
      <c r="E201" s="17"/>
      <c r="F201" s="17"/>
      <c r="G201" s="18"/>
      <c r="H201" s="18"/>
      <c r="I201" s="69"/>
      <c r="J201" s="69"/>
      <c r="K201" s="4"/>
      <c r="L201" s="69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  <c r="HH201" s="4"/>
      <c r="HI201" s="4"/>
    </row>
    <row r="202" spans="1:217" s="33" customFormat="1" ht="30.75" customHeight="1" x14ac:dyDescent="0.25">
      <c r="A202" s="15"/>
      <c r="B202" s="16"/>
      <c r="C202" s="17"/>
      <c r="D202" s="17"/>
      <c r="E202" s="17"/>
      <c r="F202" s="17"/>
      <c r="G202" s="18"/>
      <c r="H202" s="18"/>
      <c r="I202" s="69"/>
      <c r="J202" s="69"/>
      <c r="K202" s="4"/>
      <c r="L202" s="69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  <c r="HH202" s="4"/>
      <c r="HI202" s="4"/>
    </row>
    <row r="203" spans="1:217" s="48" customFormat="1" ht="29.25" customHeight="1" x14ac:dyDescent="0.25">
      <c r="A203" s="15"/>
      <c r="B203" s="16"/>
      <c r="C203" s="17"/>
      <c r="D203" s="17"/>
      <c r="E203" s="17"/>
      <c r="F203" s="17"/>
      <c r="G203" s="18"/>
      <c r="H203" s="18"/>
      <c r="I203" s="69"/>
      <c r="J203" s="69"/>
      <c r="K203" s="4"/>
      <c r="L203" s="69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  <c r="HH203" s="4"/>
      <c r="HI203" s="4"/>
    </row>
    <row r="204" spans="1:217" s="33" customFormat="1" ht="30" customHeight="1" x14ac:dyDescent="0.25">
      <c r="A204" s="15"/>
      <c r="B204" s="16"/>
      <c r="C204" s="17"/>
      <c r="D204" s="17"/>
      <c r="E204" s="17"/>
      <c r="F204" s="17"/>
      <c r="G204" s="18"/>
      <c r="H204" s="18"/>
      <c r="I204" s="69"/>
      <c r="J204" s="69"/>
      <c r="K204" s="4"/>
      <c r="L204" s="69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  <c r="HH204" s="4"/>
      <c r="HI204" s="4"/>
    </row>
    <row r="205" spans="1:217" s="22" customFormat="1" ht="30" customHeight="1" x14ac:dyDescent="0.25">
      <c r="A205" s="15"/>
      <c r="B205" s="16"/>
      <c r="C205" s="17"/>
      <c r="D205" s="17"/>
      <c r="E205" s="17"/>
      <c r="F205" s="17"/>
      <c r="G205" s="18"/>
      <c r="H205" s="18"/>
      <c r="I205" s="69"/>
      <c r="J205" s="69"/>
      <c r="K205" s="4"/>
      <c r="L205" s="69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  <c r="HH205" s="4"/>
      <c r="HI205" s="4"/>
    </row>
    <row r="206" spans="1:217" s="48" customFormat="1" ht="26.25" customHeight="1" x14ac:dyDescent="0.25">
      <c r="A206" s="15"/>
      <c r="B206" s="16"/>
      <c r="C206" s="17"/>
      <c r="D206" s="17"/>
      <c r="E206" s="17"/>
      <c r="F206" s="17"/>
      <c r="G206" s="18"/>
      <c r="H206" s="18"/>
      <c r="I206" s="69"/>
      <c r="J206" s="69"/>
      <c r="K206" s="4"/>
      <c r="L206" s="69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  <c r="HH206" s="4"/>
      <c r="HI206" s="4"/>
    </row>
    <row r="207" spans="1:217" s="33" customFormat="1" ht="26.25" customHeight="1" x14ac:dyDescent="0.25">
      <c r="A207" s="15"/>
      <c r="B207" s="16"/>
      <c r="C207" s="17"/>
      <c r="D207" s="17"/>
      <c r="E207" s="17"/>
      <c r="F207" s="17"/>
      <c r="G207" s="18"/>
      <c r="H207" s="18"/>
      <c r="I207" s="69"/>
      <c r="J207" s="69"/>
      <c r="K207" s="4"/>
      <c r="L207" s="69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  <c r="HH207" s="4"/>
      <c r="HI207" s="4"/>
    </row>
    <row r="208" spans="1:217" s="33" customFormat="1" ht="29.25" customHeight="1" x14ac:dyDescent="0.25">
      <c r="A208" s="15"/>
      <c r="B208" s="16"/>
      <c r="C208" s="17"/>
      <c r="D208" s="17"/>
      <c r="E208" s="17"/>
      <c r="F208" s="17"/>
      <c r="G208" s="18"/>
      <c r="H208" s="18"/>
      <c r="I208" s="69"/>
      <c r="J208" s="69"/>
      <c r="K208" s="4"/>
      <c r="L208" s="69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  <c r="HH208" s="4"/>
      <c r="HI208" s="4"/>
    </row>
    <row r="209" spans="1:217" s="48" customFormat="1" ht="26.25" customHeight="1" x14ac:dyDescent="0.25">
      <c r="A209" s="15"/>
      <c r="B209" s="16"/>
      <c r="C209" s="17"/>
      <c r="D209" s="17"/>
      <c r="E209" s="17"/>
      <c r="F209" s="17"/>
      <c r="G209" s="18"/>
      <c r="H209" s="18"/>
      <c r="I209" s="69"/>
      <c r="J209" s="69"/>
      <c r="K209" s="4"/>
      <c r="L209" s="69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  <c r="HH209" s="4"/>
      <c r="HI209" s="4"/>
    </row>
    <row r="210" spans="1:217" s="33" customFormat="1" ht="27.75" customHeight="1" x14ac:dyDescent="0.25">
      <c r="A210" s="15"/>
      <c r="B210" s="16"/>
      <c r="C210" s="17"/>
      <c r="D210" s="17"/>
      <c r="E210" s="17"/>
      <c r="F210" s="17"/>
      <c r="G210" s="18"/>
      <c r="H210" s="18"/>
      <c r="I210" s="69"/>
      <c r="J210" s="69"/>
      <c r="K210" s="4"/>
      <c r="L210" s="69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  <c r="HH210" s="4"/>
      <c r="HI210" s="4"/>
    </row>
    <row r="211" spans="1:217" s="33" customFormat="1" ht="31.5" customHeight="1" x14ac:dyDescent="0.25">
      <c r="A211" s="15"/>
      <c r="B211" s="16"/>
      <c r="C211" s="17"/>
      <c r="D211" s="17"/>
      <c r="E211" s="17"/>
      <c r="F211" s="17"/>
      <c r="G211" s="18"/>
      <c r="H211" s="18"/>
      <c r="I211" s="69"/>
      <c r="J211" s="69"/>
      <c r="K211" s="4"/>
      <c r="L211" s="69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  <c r="HH211" s="4"/>
      <c r="HI211" s="4"/>
    </row>
    <row r="212" spans="1:217" s="33" customFormat="1" ht="27.75" customHeight="1" x14ac:dyDescent="0.25">
      <c r="A212" s="15"/>
      <c r="B212" s="16"/>
      <c r="C212" s="17"/>
      <c r="D212" s="17"/>
      <c r="E212" s="17"/>
      <c r="F212" s="17"/>
      <c r="G212" s="18"/>
      <c r="H212" s="18"/>
      <c r="I212" s="69"/>
      <c r="J212" s="69"/>
      <c r="K212" s="4"/>
      <c r="L212" s="69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  <c r="HH212" s="4"/>
      <c r="HI212" s="4"/>
    </row>
    <row r="213" spans="1:217" s="33" customFormat="1" ht="26.25" customHeight="1" x14ac:dyDescent="0.25">
      <c r="A213" s="15"/>
      <c r="B213" s="16"/>
      <c r="C213" s="17"/>
      <c r="D213" s="17"/>
      <c r="E213" s="17"/>
      <c r="F213" s="17"/>
      <c r="G213" s="18"/>
      <c r="H213" s="18"/>
      <c r="I213" s="69"/>
      <c r="J213" s="69"/>
      <c r="K213" s="4"/>
      <c r="L213" s="69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  <c r="HH213" s="4"/>
      <c r="HI213" s="4"/>
    </row>
    <row r="214" spans="1:217" s="48" customFormat="1" ht="26.25" customHeight="1" x14ac:dyDescent="0.25">
      <c r="A214" s="15"/>
      <c r="B214" s="16"/>
      <c r="C214" s="17"/>
      <c r="D214" s="17"/>
      <c r="E214" s="17"/>
      <c r="F214" s="17"/>
      <c r="G214" s="18"/>
      <c r="H214" s="18"/>
      <c r="I214" s="69"/>
      <c r="J214" s="69"/>
      <c r="K214" s="4"/>
      <c r="L214" s="69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  <c r="HH214" s="4"/>
      <c r="HI214" s="4"/>
    </row>
    <row r="215" spans="1:217" s="33" customFormat="1" ht="30.75" customHeight="1" x14ac:dyDescent="0.25">
      <c r="A215" s="15"/>
      <c r="B215" s="16"/>
      <c r="C215" s="17"/>
      <c r="D215" s="17"/>
      <c r="E215" s="17"/>
      <c r="F215" s="17"/>
      <c r="G215" s="18"/>
      <c r="H215" s="18"/>
      <c r="I215" s="69"/>
      <c r="J215" s="69"/>
      <c r="K215" s="4"/>
      <c r="L215" s="69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  <c r="HH215" s="4"/>
      <c r="HI215" s="4"/>
    </row>
    <row r="216" spans="1:217" s="22" customFormat="1" ht="33.75" customHeight="1" x14ac:dyDescent="0.25">
      <c r="A216" s="15"/>
      <c r="B216" s="16"/>
      <c r="C216" s="17"/>
      <c r="D216" s="17"/>
      <c r="E216" s="17"/>
      <c r="F216" s="17"/>
      <c r="G216" s="18"/>
      <c r="H216" s="18"/>
      <c r="I216" s="69"/>
      <c r="J216" s="69"/>
      <c r="K216" s="4"/>
      <c r="L216" s="69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  <c r="HH216" s="4"/>
      <c r="HI216" s="4"/>
    </row>
    <row r="217" spans="1:217" s="48" customFormat="1" ht="20.25" customHeight="1" x14ac:dyDescent="0.25">
      <c r="A217" s="15"/>
      <c r="B217" s="16"/>
      <c r="C217" s="17"/>
      <c r="D217" s="17"/>
      <c r="E217" s="17"/>
      <c r="F217" s="17"/>
      <c r="G217" s="18"/>
      <c r="H217" s="18"/>
      <c r="I217" s="69"/>
      <c r="J217" s="69"/>
      <c r="K217" s="4"/>
      <c r="L217" s="69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  <c r="HH217" s="4"/>
      <c r="HI217" s="4"/>
    </row>
    <row r="218" spans="1:217" s="33" customFormat="1" ht="31.5" customHeight="1" x14ac:dyDescent="0.25">
      <c r="A218" s="15"/>
      <c r="B218" s="16"/>
      <c r="C218" s="17"/>
      <c r="D218" s="17"/>
      <c r="E218" s="17"/>
      <c r="F218" s="17"/>
      <c r="G218" s="18"/>
      <c r="H218" s="18"/>
      <c r="I218" s="69"/>
      <c r="J218" s="69"/>
      <c r="K218" s="4"/>
      <c r="L218" s="69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  <c r="HH218" s="4"/>
      <c r="HI218" s="4"/>
    </row>
    <row r="219" spans="1:217" s="33" customFormat="1" ht="69" customHeight="1" x14ac:dyDescent="0.25">
      <c r="A219" s="15"/>
      <c r="B219" s="16"/>
      <c r="C219" s="17"/>
      <c r="D219" s="17"/>
      <c r="E219" s="17"/>
      <c r="F219" s="17"/>
      <c r="G219" s="18"/>
      <c r="H219" s="18"/>
      <c r="I219" s="69"/>
      <c r="J219" s="69"/>
      <c r="K219" s="4"/>
      <c r="L219" s="69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  <c r="HH219" s="4"/>
      <c r="HI219" s="4"/>
    </row>
    <row r="220" spans="1:217" s="48" customFormat="1" ht="18.75" customHeight="1" x14ac:dyDescent="0.25">
      <c r="A220" s="15"/>
      <c r="B220" s="16"/>
      <c r="C220" s="17"/>
      <c r="D220" s="17"/>
      <c r="E220" s="17"/>
      <c r="F220" s="17"/>
      <c r="G220" s="18"/>
      <c r="H220" s="18"/>
      <c r="I220" s="69"/>
      <c r="J220" s="69"/>
      <c r="K220" s="4"/>
      <c r="L220" s="69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  <c r="HH220" s="4"/>
      <c r="HI220" s="4"/>
    </row>
    <row r="221" spans="1:217" s="33" customFormat="1" ht="31.5" customHeight="1" x14ac:dyDescent="0.25">
      <c r="A221" s="15"/>
      <c r="B221" s="16"/>
      <c r="C221" s="17"/>
      <c r="D221" s="17"/>
      <c r="E221" s="17"/>
      <c r="F221" s="17"/>
      <c r="G221" s="18"/>
      <c r="H221" s="18"/>
      <c r="I221" s="69"/>
      <c r="J221" s="69"/>
      <c r="K221" s="4"/>
      <c r="L221" s="69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  <c r="HH221" s="4"/>
      <c r="HI221" s="4"/>
    </row>
    <row r="222" spans="1:217" s="33" customFormat="1" ht="29.25" customHeight="1" x14ac:dyDescent="0.25">
      <c r="A222" s="15"/>
      <c r="B222" s="16"/>
      <c r="C222" s="17"/>
      <c r="D222" s="17"/>
      <c r="E222" s="17"/>
      <c r="F222" s="17"/>
      <c r="G222" s="18"/>
      <c r="H222" s="18"/>
      <c r="I222" s="69"/>
      <c r="J222" s="69"/>
      <c r="K222" s="4"/>
      <c r="L222" s="69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  <c r="HH222" s="4"/>
      <c r="HI222" s="4"/>
    </row>
    <row r="223" spans="1:217" s="33" customFormat="1" ht="28.5" customHeight="1" x14ac:dyDescent="0.25">
      <c r="A223" s="15"/>
      <c r="B223" s="16"/>
      <c r="C223" s="17"/>
      <c r="D223" s="17"/>
      <c r="E223" s="17"/>
      <c r="F223" s="17"/>
      <c r="G223" s="18"/>
      <c r="H223" s="18"/>
      <c r="I223" s="69"/>
      <c r="J223" s="69"/>
      <c r="K223" s="4"/>
      <c r="L223" s="69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  <c r="HH223" s="4"/>
      <c r="HI223" s="4"/>
    </row>
    <row r="224" spans="1:217" s="22" customFormat="1" ht="28.5" customHeight="1" x14ac:dyDescent="0.25">
      <c r="A224" s="15"/>
      <c r="B224" s="16"/>
      <c r="C224" s="17"/>
      <c r="D224" s="17"/>
      <c r="E224" s="17"/>
      <c r="F224" s="17"/>
      <c r="G224" s="18"/>
      <c r="H224" s="18"/>
      <c r="I224" s="69"/>
      <c r="J224" s="69"/>
      <c r="K224" s="4"/>
      <c r="L224" s="69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  <c r="HH224" s="4"/>
      <c r="HI224" s="4"/>
    </row>
    <row r="225" spans="1:217" s="33" customFormat="1" ht="30" customHeight="1" x14ac:dyDescent="0.25">
      <c r="A225" s="15"/>
      <c r="B225" s="16"/>
      <c r="C225" s="17"/>
      <c r="D225" s="17"/>
      <c r="E225" s="17"/>
      <c r="F225" s="17"/>
      <c r="G225" s="18"/>
      <c r="H225" s="18"/>
      <c r="I225" s="69"/>
      <c r="J225" s="69"/>
      <c r="K225" s="4"/>
      <c r="L225" s="69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  <c r="HH225" s="4"/>
      <c r="HI225" s="4"/>
    </row>
    <row r="226" spans="1:217" s="48" customFormat="1" ht="31.5" customHeight="1" x14ac:dyDescent="0.25">
      <c r="A226" s="15"/>
      <c r="B226" s="16"/>
      <c r="C226" s="17"/>
      <c r="D226" s="17"/>
      <c r="E226" s="17"/>
      <c r="F226" s="17"/>
      <c r="G226" s="18"/>
      <c r="H226" s="18"/>
      <c r="I226" s="69"/>
      <c r="J226" s="69"/>
      <c r="K226" s="4"/>
      <c r="L226" s="69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  <c r="HH226" s="4"/>
      <c r="HI226" s="4"/>
    </row>
    <row r="227" spans="1:217" s="33" customFormat="1" ht="31.5" customHeight="1" x14ac:dyDescent="0.25">
      <c r="A227" s="15"/>
      <c r="B227" s="16"/>
      <c r="C227" s="17"/>
      <c r="D227" s="17"/>
      <c r="E227" s="17"/>
      <c r="F227" s="17"/>
      <c r="G227" s="18"/>
      <c r="H227" s="18"/>
      <c r="I227" s="69"/>
      <c r="J227" s="69"/>
      <c r="K227" s="4"/>
      <c r="L227" s="69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  <c r="HH227" s="4"/>
      <c r="HI227" s="4"/>
    </row>
    <row r="228" spans="1:217" s="33" customFormat="1" ht="27.75" customHeight="1" x14ac:dyDescent="0.25">
      <c r="A228" s="15"/>
      <c r="B228" s="16"/>
      <c r="C228" s="17"/>
      <c r="D228" s="17"/>
      <c r="E228" s="17"/>
      <c r="F228" s="17"/>
      <c r="G228" s="18"/>
      <c r="H228" s="18"/>
      <c r="I228" s="69"/>
      <c r="J228" s="69"/>
      <c r="K228" s="4"/>
      <c r="L228" s="69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  <c r="HH228" s="4"/>
      <c r="HI228" s="4"/>
    </row>
    <row r="229" spans="1:217" s="42" customFormat="1" ht="26.25" customHeight="1" x14ac:dyDescent="0.25">
      <c r="A229" s="15"/>
      <c r="B229" s="16"/>
      <c r="C229" s="17"/>
      <c r="D229" s="17"/>
      <c r="E229" s="17"/>
      <c r="F229" s="17"/>
      <c r="G229" s="18"/>
      <c r="H229" s="18"/>
      <c r="I229" s="69"/>
      <c r="J229" s="69"/>
      <c r="K229" s="4"/>
      <c r="L229" s="69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  <c r="HH229" s="4"/>
      <c r="HI229" s="4"/>
    </row>
    <row r="230" spans="1:217" s="56" customFormat="1" ht="28.5" customHeight="1" x14ac:dyDescent="0.25">
      <c r="A230" s="15"/>
      <c r="B230" s="16"/>
      <c r="C230" s="17"/>
      <c r="D230" s="17"/>
      <c r="E230" s="17"/>
      <c r="F230" s="17"/>
      <c r="G230" s="18"/>
      <c r="H230" s="18"/>
      <c r="I230" s="69"/>
      <c r="J230" s="69"/>
      <c r="K230" s="4"/>
      <c r="L230" s="69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  <c r="HH230" s="4"/>
      <c r="HI230" s="4"/>
    </row>
    <row r="231" spans="1:217" s="30" customFormat="1" ht="28.5" customHeight="1" x14ac:dyDescent="0.25">
      <c r="A231" s="15"/>
      <c r="B231" s="16"/>
      <c r="C231" s="17"/>
      <c r="D231" s="17"/>
      <c r="E231" s="17"/>
      <c r="F231" s="17"/>
      <c r="G231" s="18"/>
      <c r="H231" s="18"/>
      <c r="I231" s="69"/>
      <c r="J231" s="69"/>
      <c r="K231" s="4"/>
      <c r="L231" s="69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  <c r="HH231" s="4"/>
      <c r="HI231" s="4"/>
    </row>
    <row r="232" spans="1:217" s="30" customFormat="1" ht="29.25" customHeight="1" x14ac:dyDescent="0.25">
      <c r="A232" s="15"/>
      <c r="B232" s="16"/>
      <c r="C232" s="17"/>
      <c r="D232" s="17"/>
      <c r="E232" s="17"/>
      <c r="F232" s="17"/>
      <c r="G232" s="18"/>
      <c r="H232" s="18"/>
      <c r="I232" s="69"/>
      <c r="J232" s="69"/>
      <c r="K232" s="4"/>
      <c r="L232" s="69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  <c r="HH232" s="4"/>
      <c r="HI232" s="4"/>
    </row>
    <row r="233" spans="1:217" s="56" customFormat="1" ht="24.75" customHeight="1" x14ac:dyDescent="0.25">
      <c r="A233" s="15"/>
      <c r="B233" s="16"/>
      <c r="C233" s="17"/>
      <c r="D233" s="17"/>
      <c r="E233" s="17"/>
      <c r="F233" s="17"/>
      <c r="G233" s="18"/>
      <c r="H233" s="18"/>
      <c r="I233" s="69"/>
      <c r="J233" s="69"/>
      <c r="K233" s="4"/>
      <c r="L233" s="69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  <c r="HH233" s="4"/>
      <c r="HI233" s="4"/>
    </row>
    <row r="234" spans="1:217" s="30" customFormat="1" ht="27" customHeight="1" x14ac:dyDescent="0.25">
      <c r="A234" s="15"/>
      <c r="B234" s="16"/>
      <c r="C234" s="17"/>
      <c r="D234" s="17"/>
      <c r="E234" s="17"/>
      <c r="F234" s="17"/>
      <c r="G234" s="18"/>
      <c r="H234" s="18"/>
      <c r="I234" s="69"/>
      <c r="J234" s="69"/>
      <c r="K234" s="4"/>
      <c r="L234" s="69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  <c r="HH234" s="4"/>
      <c r="HI234" s="4"/>
    </row>
    <row r="235" spans="1:217" s="30" customFormat="1" ht="26.25" customHeight="1" x14ac:dyDescent="0.25">
      <c r="A235" s="15"/>
      <c r="B235" s="16"/>
      <c r="C235" s="17"/>
      <c r="D235" s="17"/>
      <c r="E235" s="17"/>
      <c r="F235" s="17"/>
      <c r="G235" s="18"/>
      <c r="H235" s="18"/>
      <c r="I235" s="69"/>
      <c r="J235" s="69"/>
      <c r="K235" s="4"/>
      <c r="L235" s="69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  <c r="HH235" s="4"/>
      <c r="HI235" s="4"/>
    </row>
    <row r="236" spans="1:217" s="30" customFormat="1" ht="29.25" customHeight="1" x14ac:dyDescent="0.25">
      <c r="A236" s="15"/>
      <c r="B236" s="16"/>
      <c r="C236" s="17"/>
      <c r="D236" s="17"/>
      <c r="E236" s="17"/>
      <c r="F236" s="17"/>
      <c r="G236" s="18"/>
      <c r="H236" s="18"/>
      <c r="I236" s="69"/>
      <c r="J236" s="69"/>
      <c r="K236" s="4"/>
      <c r="L236" s="69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  <c r="HH236" s="4"/>
      <c r="HI236" s="4"/>
    </row>
    <row r="237" spans="1:217" s="56" customFormat="1" ht="24.75" customHeight="1" x14ac:dyDescent="0.25">
      <c r="A237" s="15"/>
      <c r="B237" s="16"/>
      <c r="C237" s="17"/>
      <c r="D237" s="17"/>
      <c r="E237" s="17"/>
      <c r="F237" s="17"/>
      <c r="G237" s="18"/>
      <c r="H237" s="18"/>
      <c r="I237" s="69"/>
      <c r="J237" s="69"/>
      <c r="K237" s="4"/>
      <c r="L237" s="69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  <c r="HH237" s="4"/>
      <c r="HI237" s="4"/>
    </row>
    <row r="238" spans="1:217" s="33" customFormat="1" ht="30.75" customHeight="1" x14ac:dyDescent="0.25">
      <c r="A238" s="15"/>
      <c r="B238" s="16"/>
      <c r="C238" s="17"/>
      <c r="D238" s="17"/>
      <c r="E238" s="17"/>
      <c r="F238" s="17"/>
      <c r="G238" s="18"/>
      <c r="H238" s="18"/>
      <c r="I238" s="69"/>
      <c r="J238" s="69"/>
      <c r="K238" s="4"/>
      <c r="L238" s="69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  <c r="HH238" s="4"/>
      <c r="HI238" s="4"/>
    </row>
    <row r="239" spans="1:217" s="48" customFormat="1" ht="24" customHeight="1" x14ac:dyDescent="0.25">
      <c r="A239" s="15"/>
      <c r="B239" s="16"/>
      <c r="C239" s="17"/>
      <c r="D239" s="17"/>
      <c r="E239" s="17"/>
      <c r="F239" s="17"/>
      <c r="G239" s="18"/>
      <c r="H239" s="18"/>
      <c r="I239" s="69"/>
      <c r="J239" s="69"/>
      <c r="K239" s="4"/>
      <c r="L239" s="69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  <c r="HH239" s="4"/>
      <c r="HI239" s="4"/>
    </row>
    <row r="240" spans="1:217" s="33" customFormat="1" ht="24.75" customHeight="1" x14ac:dyDescent="0.25">
      <c r="A240" s="15"/>
      <c r="B240" s="16"/>
      <c r="C240" s="17"/>
      <c r="D240" s="17"/>
      <c r="E240" s="17"/>
      <c r="F240" s="17"/>
      <c r="G240" s="18"/>
      <c r="H240" s="18"/>
      <c r="I240" s="69"/>
      <c r="J240" s="69"/>
      <c r="K240" s="4"/>
      <c r="L240" s="69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  <c r="HH240" s="4"/>
      <c r="HI240" s="4"/>
    </row>
    <row r="241" spans="1:217" s="57" customFormat="1" ht="27.75" customHeight="1" x14ac:dyDescent="0.25">
      <c r="A241" s="15"/>
      <c r="B241" s="16"/>
      <c r="C241" s="17"/>
      <c r="D241" s="17"/>
      <c r="E241" s="17"/>
      <c r="F241" s="17"/>
      <c r="G241" s="18"/>
      <c r="H241" s="18"/>
      <c r="I241" s="69"/>
      <c r="J241" s="69"/>
      <c r="K241" s="4"/>
      <c r="L241" s="69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  <c r="HH241" s="4"/>
      <c r="HI241" s="4"/>
    </row>
    <row r="242" spans="1:217" s="41" customFormat="1" ht="27.75" customHeight="1" x14ac:dyDescent="0.25">
      <c r="A242" s="15"/>
      <c r="B242" s="16"/>
      <c r="C242" s="17"/>
      <c r="D242" s="17"/>
      <c r="E242" s="17"/>
      <c r="F242" s="17"/>
      <c r="G242" s="18"/>
      <c r="H242" s="18"/>
      <c r="I242" s="69"/>
      <c r="J242" s="69"/>
      <c r="K242" s="4"/>
      <c r="L242" s="69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</row>
    <row r="243" spans="1:217" s="22" customFormat="1" ht="28.5" customHeight="1" x14ac:dyDescent="0.25">
      <c r="A243" s="15"/>
      <c r="B243" s="16"/>
      <c r="C243" s="17"/>
      <c r="D243" s="17"/>
      <c r="E243" s="17"/>
      <c r="F243" s="17"/>
      <c r="G243" s="18"/>
      <c r="H243" s="18"/>
      <c r="I243" s="69"/>
      <c r="J243" s="69"/>
      <c r="K243" s="4"/>
      <c r="L243" s="69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  <c r="HH243" s="4"/>
      <c r="HI243" s="4"/>
    </row>
    <row r="244" spans="1:217" s="48" customFormat="1" ht="23.25" customHeight="1" x14ac:dyDescent="0.25">
      <c r="A244" s="15"/>
      <c r="B244" s="16"/>
      <c r="C244" s="17"/>
      <c r="D244" s="17"/>
      <c r="E244" s="17"/>
      <c r="F244" s="17"/>
      <c r="G244" s="18"/>
      <c r="H244" s="18"/>
      <c r="I244" s="69"/>
      <c r="J244" s="69"/>
      <c r="K244" s="4"/>
      <c r="L244" s="69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  <c r="HH244" s="4"/>
      <c r="HI244" s="4"/>
    </row>
    <row r="245" spans="1:217" s="30" customFormat="1" ht="27.75" customHeight="1" x14ac:dyDescent="0.25">
      <c r="A245" s="15"/>
      <c r="B245" s="16"/>
      <c r="C245" s="17"/>
      <c r="D245" s="17"/>
      <c r="E245" s="17"/>
      <c r="F245" s="17"/>
      <c r="G245" s="18"/>
      <c r="H245" s="18"/>
      <c r="I245" s="69"/>
      <c r="J245" s="69"/>
      <c r="K245" s="4"/>
      <c r="L245" s="69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  <c r="HH245" s="4"/>
      <c r="HI245" s="4"/>
    </row>
    <row r="246" spans="1:217" s="33" customFormat="1" ht="30.75" customHeight="1" x14ac:dyDescent="0.25">
      <c r="A246" s="15"/>
      <c r="B246" s="16"/>
      <c r="C246" s="17"/>
      <c r="D246" s="17"/>
      <c r="E246" s="17"/>
      <c r="F246" s="17"/>
      <c r="G246" s="18"/>
      <c r="H246" s="18"/>
      <c r="I246" s="69"/>
      <c r="J246" s="69"/>
      <c r="K246" s="4"/>
      <c r="L246" s="69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  <c r="HH246" s="4"/>
      <c r="HI246" s="4"/>
    </row>
    <row r="247" spans="1:217" s="48" customFormat="1" ht="21.75" customHeight="1" x14ac:dyDescent="0.25">
      <c r="A247" s="15"/>
      <c r="B247" s="16"/>
      <c r="C247" s="17"/>
      <c r="D247" s="17"/>
      <c r="E247" s="17"/>
      <c r="F247" s="17"/>
      <c r="G247" s="18"/>
      <c r="H247" s="18"/>
      <c r="I247" s="69"/>
      <c r="J247" s="69"/>
      <c r="K247" s="4"/>
      <c r="L247" s="69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  <c r="HH247" s="4"/>
      <c r="HI247" s="4"/>
    </row>
    <row r="248" spans="1:217" s="48" customFormat="1" ht="21.75" customHeight="1" x14ac:dyDescent="0.25">
      <c r="A248" s="15"/>
      <c r="B248" s="16"/>
      <c r="C248" s="17"/>
      <c r="D248" s="17"/>
      <c r="E248" s="17"/>
      <c r="F248" s="17"/>
      <c r="G248" s="18"/>
      <c r="H248" s="18"/>
      <c r="I248" s="69"/>
      <c r="J248" s="69"/>
      <c r="K248" s="4"/>
      <c r="L248" s="69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  <c r="HH248" s="4"/>
      <c r="HI248" s="4"/>
    </row>
    <row r="249" spans="1:217" s="33" customFormat="1" ht="30.75" customHeight="1" x14ac:dyDescent="0.25">
      <c r="A249" s="15"/>
      <c r="B249" s="16"/>
      <c r="C249" s="17"/>
      <c r="D249" s="17"/>
      <c r="E249" s="17"/>
      <c r="F249" s="17"/>
      <c r="G249" s="18"/>
      <c r="H249" s="18"/>
      <c r="I249" s="69"/>
      <c r="J249" s="69"/>
      <c r="K249" s="4"/>
      <c r="L249" s="69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  <c r="HH249" s="4"/>
      <c r="HI249" s="4"/>
    </row>
    <row r="250" spans="1:217" s="33" customFormat="1" ht="29.25" customHeight="1" x14ac:dyDescent="0.25">
      <c r="A250" s="15"/>
      <c r="B250" s="16"/>
      <c r="C250" s="17"/>
      <c r="D250" s="17"/>
      <c r="E250" s="17"/>
      <c r="F250" s="17"/>
      <c r="G250" s="18"/>
      <c r="H250" s="18"/>
      <c r="I250" s="69"/>
      <c r="J250" s="69"/>
      <c r="K250" s="4"/>
      <c r="L250" s="69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  <c r="HH250" s="4"/>
      <c r="HI250" s="4"/>
    </row>
    <row r="251" spans="1:217" s="33" customFormat="1" ht="27" customHeight="1" x14ac:dyDescent="0.25">
      <c r="A251" s="15"/>
      <c r="B251" s="16"/>
      <c r="C251" s="17"/>
      <c r="D251" s="17"/>
      <c r="E251" s="17"/>
      <c r="F251" s="17"/>
      <c r="G251" s="18"/>
      <c r="H251" s="18"/>
      <c r="I251" s="69"/>
      <c r="J251" s="69"/>
      <c r="K251" s="4"/>
      <c r="L251" s="69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  <c r="HH251" s="4"/>
      <c r="HI251" s="4"/>
    </row>
    <row r="252" spans="1:217" s="48" customFormat="1" ht="25.5" customHeight="1" x14ac:dyDescent="0.25">
      <c r="A252" s="15"/>
      <c r="B252" s="16"/>
      <c r="C252" s="17"/>
      <c r="D252" s="17"/>
      <c r="E252" s="17"/>
      <c r="F252" s="17"/>
      <c r="G252" s="18"/>
      <c r="H252" s="18"/>
      <c r="I252" s="69"/>
      <c r="J252" s="69"/>
      <c r="K252" s="4"/>
      <c r="L252" s="69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  <c r="HH252" s="4"/>
      <c r="HI252" s="4"/>
    </row>
    <row r="253" spans="1:217" s="33" customFormat="1" ht="27.75" customHeight="1" x14ac:dyDescent="0.25">
      <c r="A253" s="15"/>
      <c r="B253" s="16"/>
      <c r="C253" s="17"/>
      <c r="D253" s="17"/>
      <c r="E253" s="17"/>
      <c r="F253" s="17"/>
      <c r="G253" s="18"/>
      <c r="H253" s="18"/>
      <c r="I253" s="69"/>
      <c r="J253" s="69"/>
      <c r="K253" s="4"/>
      <c r="L253" s="69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  <c r="HH253" s="4"/>
      <c r="HI253" s="4"/>
    </row>
    <row r="254" spans="1:217" s="48" customFormat="1" ht="25.5" customHeight="1" x14ac:dyDescent="0.25">
      <c r="A254" s="15"/>
      <c r="B254" s="16"/>
      <c r="C254" s="17"/>
      <c r="D254" s="17"/>
      <c r="E254" s="17"/>
      <c r="F254" s="17"/>
      <c r="G254" s="18"/>
      <c r="H254" s="18"/>
      <c r="I254" s="69"/>
      <c r="J254" s="69"/>
      <c r="K254" s="4"/>
      <c r="L254" s="69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  <c r="HH254" s="4"/>
      <c r="HI254" s="4"/>
    </row>
    <row r="255" spans="1:217" s="33" customFormat="1" ht="28.5" customHeight="1" x14ac:dyDescent="0.25">
      <c r="A255" s="15"/>
      <c r="B255" s="16"/>
      <c r="C255" s="17"/>
      <c r="D255" s="17"/>
      <c r="E255" s="17"/>
      <c r="F255" s="17"/>
      <c r="G255" s="18"/>
      <c r="H255" s="18"/>
      <c r="I255" s="69"/>
      <c r="J255" s="69"/>
      <c r="K255" s="4"/>
      <c r="L255" s="69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</row>
    <row r="256" spans="1:217" s="22" customFormat="1" ht="22.5" customHeight="1" x14ac:dyDescent="0.25">
      <c r="A256" s="15"/>
      <c r="B256" s="16"/>
      <c r="C256" s="17"/>
      <c r="D256" s="17"/>
      <c r="E256" s="17"/>
      <c r="F256" s="17"/>
      <c r="G256" s="18"/>
      <c r="H256" s="18"/>
      <c r="I256" s="69"/>
      <c r="J256" s="69"/>
      <c r="K256" s="4"/>
      <c r="L256" s="69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</row>
    <row r="257" spans="1:217" s="48" customFormat="1" ht="24.75" customHeight="1" x14ac:dyDescent="0.25">
      <c r="A257" s="15"/>
      <c r="B257" s="16"/>
      <c r="C257" s="17"/>
      <c r="D257" s="17"/>
      <c r="E257" s="17"/>
      <c r="F257" s="17"/>
      <c r="G257" s="18"/>
      <c r="H257" s="18"/>
      <c r="I257" s="69"/>
      <c r="J257" s="69"/>
      <c r="K257" s="4"/>
      <c r="L257" s="69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</row>
    <row r="258" spans="1:217" s="33" customFormat="1" ht="22.5" customHeight="1" x14ac:dyDescent="0.25">
      <c r="A258" s="15"/>
      <c r="B258" s="16"/>
      <c r="C258" s="17"/>
      <c r="D258" s="17"/>
      <c r="E258" s="17"/>
      <c r="F258" s="17"/>
      <c r="G258" s="18"/>
      <c r="H258" s="18"/>
      <c r="I258" s="69"/>
      <c r="J258" s="69"/>
      <c r="K258" s="4"/>
      <c r="L258" s="69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</row>
    <row r="259" spans="1:217" s="30" customFormat="1" ht="27.75" customHeight="1" x14ac:dyDescent="0.25">
      <c r="A259" s="15"/>
      <c r="B259" s="16"/>
      <c r="C259" s="17"/>
      <c r="D259" s="17"/>
      <c r="E259" s="17"/>
      <c r="F259" s="17"/>
      <c r="G259" s="18"/>
      <c r="H259" s="18"/>
      <c r="I259" s="69"/>
      <c r="J259" s="69"/>
      <c r="K259" s="4"/>
      <c r="L259" s="69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</row>
    <row r="260" spans="1:217" s="56" customFormat="1" ht="22.5" customHeight="1" x14ac:dyDescent="0.25">
      <c r="A260" s="15"/>
      <c r="B260" s="16"/>
      <c r="C260" s="17"/>
      <c r="D260" s="17"/>
      <c r="E260" s="17"/>
      <c r="F260" s="17"/>
      <c r="G260" s="18"/>
      <c r="H260" s="18"/>
      <c r="I260" s="69"/>
      <c r="J260" s="69"/>
      <c r="K260" s="4"/>
      <c r="L260" s="69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  <c r="HH260" s="4"/>
      <c r="HI260" s="4"/>
    </row>
    <row r="261" spans="1:217" s="30" customFormat="1" ht="30" customHeight="1" x14ac:dyDescent="0.25">
      <c r="A261" s="15"/>
      <c r="B261" s="16"/>
      <c r="C261" s="17"/>
      <c r="D261" s="17"/>
      <c r="E261" s="17"/>
      <c r="F261" s="17"/>
      <c r="G261" s="18"/>
      <c r="H261" s="18"/>
      <c r="I261" s="69"/>
      <c r="J261" s="69"/>
      <c r="K261" s="4"/>
      <c r="L261" s="69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</row>
    <row r="262" spans="1:217" s="30" customFormat="1" ht="28.5" customHeight="1" x14ac:dyDescent="0.25">
      <c r="A262" s="15"/>
      <c r="B262" s="16"/>
      <c r="C262" s="17"/>
      <c r="D262" s="17"/>
      <c r="E262" s="17"/>
      <c r="F262" s="17"/>
      <c r="G262" s="18"/>
      <c r="H262" s="18"/>
      <c r="I262" s="69"/>
      <c r="J262" s="69"/>
      <c r="K262" s="4"/>
      <c r="L262" s="69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  <c r="HH262" s="4"/>
      <c r="HI262" s="4"/>
    </row>
    <row r="263" spans="1:217" s="30" customFormat="1" ht="27.75" customHeight="1" x14ac:dyDescent="0.25">
      <c r="A263" s="15"/>
      <c r="B263" s="16"/>
      <c r="C263" s="17"/>
      <c r="D263" s="17"/>
      <c r="E263" s="17"/>
      <c r="F263" s="17"/>
      <c r="G263" s="18"/>
      <c r="H263" s="18"/>
      <c r="I263" s="69"/>
      <c r="J263" s="69"/>
      <c r="K263" s="4"/>
      <c r="L263" s="69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</row>
    <row r="264" spans="1:217" s="56" customFormat="1" ht="22.5" customHeight="1" x14ac:dyDescent="0.25">
      <c r="A264" s="15"/>
      <c r="B264" s="16"/>
      <c r="C264" s="17"/>
      <c r="D264" s="17"/>
      <c r="E264" s="17"/>
      <c r="F264" s="17"/>
      <c r="G264" s="18"/>
      <c r="H264" s="18"/>
      <c r="I264" s="69"/>
      <c r="J264" s="69"/>
      <c r="K264" s="4"/>
      <c r="L264" s="69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  <c r="HH264" s="4"/>
      <c r="HI264" s="4"/>
    </row>
    <row r="265" spans="1:217" s="30" customFormat="1" ht="30" customHeight="1" x14ac:dyDescent="0.25">
      <c r="A265" s="15"/>
      <c r="B265" s="16"/>
      <c r="C265" s="17"/>
      <c r="D265" s="17"/>
      <c r="E265" s="17"/>
      <c r="F265" s="17"/>
      <c r="G265" s="18"/>
      <c r="H265" s="18"/>
      <c r="I265" s="69"/>
      <c r="J265" s="69"/>
      <c r="K265" s="4"/>
      <c r="L265" s="69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  <c r="HH265" s="4"/>
      <c r="HI265" s="4"/>
    </row>
    <row r="266" spans="1:217" s="56" customFormat="1" ht="22.5" customHeight="1" x14ac:dyDescent="0.25">
      <c r="A266" s="15"/>
      <c r="B266" s="16"/>
      <c r="C266" s="17"/>
      <c r="D266" s="17"/>
      <c r="E266" s="17"/>
      <c r="F266" s="17"/>
      <c r="G266" s="18"/>
      <c r="H266" s="18"/>
      <c r="I266" s="69"/>
      <c r="J266" s="69"/>
      <c r="K266" s="4"/>
      <c r="L266" s="69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  <c r="HH266" s="4"/>
      <c r="HI266" s="4"/>
    </row>
    <row r="267" spans="1:217" s="30" customFormat="1" ht="30.75" customHeight="1" x14ac:dyDescent="0.25">
      <c r="A267" s="15"/>
      <c r="B267" s="16"/>
      <c r="C267" s="17"/>
      <c r="D267" s="17"/>
      <c r="E267" s="17"/>
      <c r="F267" s="17"/>
      <c r="G267" s="18"/>
      <c r="H267" s="18"/>
      <c r="I267" s="69"/>
      <c r="J267" s="69"/>
      <c r="K267" s="4"/>
      <c r="L267" s="69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  <c r="HH267" s="4"/>
      <c r="HI267" s="4"/>
    </row>
    <row r="268" spans="1:217" s="42" customFormat="1" ht="32.25" customHeight="1" x14ac:dyDescent="0.25">
      <c r="A268" s="15"/>
      <c r="B268" s="16"/>
      <c r="C268" s="17"/>
      <c r="D268" s="17"/>
      <c r="E268" s="17"/>
      <c r="F268" s="17"/>
      <c r="G268" s="18"/>
      <c r="H268" s="18"/>
      <c r="I268" s="69"/>
      <c r="J268" s="69"/>
      <c r="K268" s="4"/>
      <c r="L268" s="69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  <c r="HH268" s="4"/>
      <c r="HI268" s="4"/>
    </row>
    <row r="269" spans="1:217" s="56" customFormat="1" ht="25.5" customHeight="1" x14ac:dyDescent="0.25">
      <c r="A269" s="15"/>
      <c r="B269" s="16"/>
      <c r="C269" s="17"/>
      <c r="D269" s="17"/>
      <c r="E269" s="17"/>
      <c r="F269" s="17"/>
      <c r="G269" s="18"/>
      <c r="H269" s="18"/>
      <c r="I269" s="69"/>
      <c r="J269" s="69"/>
      <c r="K269" s="4"/>
      <c r="L269" s="69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</row>
    <row r="270" spans="1:217" s="30" customFormat="1" ht="27.75" customHeight="1" x14ac:dyDescent="0.25">
      <c r="A270" s="15"/>
      <c r="B270" s="16"/>
      <c r="C270" s="17"/>
      <c r="D270" s="17"/>
      <c r="E270" s="17"/>
      <c r="F270" s="17"/>
      <c r="G270" s="18"/>
      <c r="H270" s="18"/>
      <c r="I270" s="69"/>
      <c r="J270" s="69"/>
      <c r="K270" s="4"/>
      <c r="L270" s="69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</row>
    <row r="271" spans="1:217" s="30" customFormat="1" ht="29.25" customHeight="1" x14ac:dyDescent="0.25">
      <c r="A271" s="15"/>
      <c r="B271" s="16"/>
      <c r="C271" s="17"/>
      <c r="D271" s="17"/>
      <c r="E271" s="17"/>
      <c r="F271" s="17"/>
      <c r="G271" s="18"/>
      <c r="H271" s="18"/>
      <c r="I271" s="69"/>
      <c r="J271" s="69"/>
      <c r="K271" s="4"/>
      <c r="L271" s="69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</row>
    <row r="272" spans="1:217" s="56" customFormat="1" ht="22.5" customHeight="1" x14ac:dyDescent="0.25">
      <c r="A272" s="15"/>
      <c r="B272" s="16"/>
      <c r="C272" s="17"/>
      <c r="D272" s="17"/>
      <c r="E272" s="17"/>
      <c r="F272" s="17"/>
      <c r="G272" s="18"/>
      <c r="H272" s="18"/>
      <c r="I272" s="69"/>
      <c r="J272" s="69"/>
      <c r="K272" s="4"/>
      <c r="L272" s="69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</row>
    <row r="273" spans="1:217" s="30" customFormat="1" ht="30" customHeight="1" x14ac:dyDescent="0.25">
      <c r="A273" s="15"/>
      <c r="B273" s="16"/>
      <c r="C273" s="17"/>
      <c r="D273" s="17"/>
      <c r="E273" s="17"/>
      <c r="F273" s="17"/>
      <c r="G273" s="18"/>
      <c r="H273" s="18"/>
      <c r="I273" s="69"/>
      <c r="J273" s="69"/>
      <c r="K273" s="4"/>
      <c r="L273" s="69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</row>
    <row r="274" spans="1:217" s="30" customFormat="1" ht="27.75" customHeight="1" x14ac:dyDescent="0.25">
      <c r="A274" s="15"/>
      <c r="B274" s="16"/>
      <c r="C274" s="17"/>
      <c r="D274" s="17"/>
      <c r="E274" s="17"/>
      <c r="F274" s="17"/>
      <c r="G274" s="18"/>
      <c r="H274" s="18"/>
      <c r="I274" s="69"/>
      <c r="J274" s="69"/>
      <c r="K274" s="4"/>
      <c r="L274" s="69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</row>
    <row r="275" spans="1:217" s="56" customFormat="1" ht="23.25" customHeight="1" x14ac:dyDescent="0.25">
      <c r="A275" s="15"/>
      <c r="B275" s="16"/>
      <c r="C275" s="17"/>
      <c r="D275" s="17"/>
      <c r="E275" s="17"/>
      <c r="F275" s="17"/>
      <c r="G275" s="18"/>
      <c r="H275" s="18"/>
      <c r="I275" s="69"/>
      <c r="J275" s="69"/>
      <c r="K275" s="4"/>
      <c r="L275" s="69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</row>
    <row r="276" spans="1:217" s="30" customFormat="1" ht="30.75" customHeight="1" x14ac:dyDescent="0.25">
      <c r="A276" s="15"/>
      <c r="B276" s="16"/>
      <c r="C276" s="17"/>
      <c r="D276" s="17"/>
      <c r="E276" s="17"/>
      <c r="F276" s="17"/>
      <c r="G276" s="18"/>
      <c r="H276" s="18"/>
      <c r="I276" s="69"/>
      <c r="J276" s="69"/>
      <c r="K276" s="4"/>
      <c r="L276" s="69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</row>
    <row r="277" spans="1:217" s="58" customFormat="1" ht="32.25" customHeight="1" x14ac:dyDescent="0.25">
      <c r="A277" s="15"/>
      <c r="B277" s="16"/>
      <c r="C277" s="17"/>
      <c r="D277" s="17"/>
      <c r="E277" s="17"/>
      <c r="F277" s="17"/>
      <c r="G277" s="18"/>
      <c r="H277" s="18"/>
      <c r="I277" s="69"/>
      <c r="J277" s="69"/>
      <c r="K277" s="4"/>
      <c r="L277" s="69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</row>
  </sheetData>
  <mergeCells count="10">
    <mergeCell ref="H1:J1"/>
    <mergeCell ref="J5:J6"/>
    <mergeCell ref="I5:I6"/>
    <mergeCell ref="H5:H6"/>
    <mergeCell ref="A5:A6"/>
    <mergeCell ref="B5:B6"/>
    <mergeCell ref="C5:C6"/>
    <mergeCell ref="A2:J2"/>
    <mergeCell ref="A3:J3"/>
    <mergeCell ref="G5:G6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1217-01E9-463C-9049-4754077F09D1}">
  <dimension ref="A1:HI880"/>
  <sheetViews>
    <sheetView topLeftCell="A16" workbookViewId="0">
      <selection activeCell="F9" sqref="F9"/>
    </sheetView>
  </sheetViews>
  <sheetFormatPr defaultColWidth="9" defaultRowHeight="15.75" x14ac:dyDescent="0.25"/>
  <cols>
    <col min="1" max="1" width="8.7109375" style="82" customWidth="1"/>
    <col min="2" max="2" width="38.7109375" style="88" customWidth="1"/>
    <col min="3" max="3" width="31.140625" style="77" customWidth="1"/>
    <col min="4" max="4" width="11.85546875" style="77" hidden="1" customWidth="1"/>
    <col min="5" max="5" width="11.7109375" style="77" hidden="1" customWidth="1"/>
    <col min="6" max="6" width="18" style="77" customWidth="1"/>
    <col min="7" max="7" width="14.140625" style="74" hidden="1" customWidth="1"/>
    <col min="8" max="8" width="15.28515625" style="74" customWidth="1"/>
    <col min="9" max="13" width="9" style="74"/>
    <col min="14" max="14" width="20.140625" style="74" customWidth="1"/>
    <col min="15" max="15" width="14.5703125" style="74" customWidth="1"/>
    <col min="16" max="257" width="9" style="74"/>
    <col min="258" max="258" width="6.7109375" style="74" customWidth="1"/>
    <col min="259" max="259" width="43.85546875" style="74" customWidth="1"/>
    <col min="260" max="260" width="25.42578125" style="74" customWidth="1"/>
    <col min="261" max="261" width="11.28515625" style="74" customWidth="1"/>
    <col min="262" max="263" width="0" style="74" hidden="1" customWidth="1"/>
    <col min="264" max="513" width="9" style="74"/>
    <col min="514" max="514" width="6.7109375" style="74" customWidth="1"/>
    <col min="515" max="515" width="43.85546875" style="74" customWidth="1"/>
    <col min="516" max="516" width="25.42578125" style="74" customWidth="1"/>
    <col min="517" max="517" width="11.28515625" style="74" customWidth="1"/>
    <col min="518" max="519" width="0" style="74" hidden="1" customWidth="1"/>
    <col min="520" max="769" width="9" style="74"/>
    <col min="770" max="770" width="6.7109375" style="74" customWidth="1"/>
    <col min="771" max="771" width="43.85546875" style="74" customWidth="1"/>
    <col min="772" max="772" width="25.42578125" style="74" customWidth="1"/>
    <col min="773" max="773" width="11.28515625" style="74" customWidth="1"/>
    <col min="774" max="775" width="0" style="74" hidden="1" customWidth="1"/>
    <col min="776" max="1025" width="9" style="74"/>
    <col min="1026" max="1026" width="6.7109375" style="74" customWidth="1"/>
    <col min="1027" max="1027" width="43.85546875" style="74" customWidth="1"/>
    <col min="1028" max="1028" width="25.42578125" style="74" customWidth="1"/>
    <col min="1029" max="1029" width="11.28515625" style="74" customWidth="1"/>
    <col min="1030" max="1031" width="0" style="74" hidden="1" customWidth="1"/>
    <col min="1032" max="1281" width="9" style="74"/>
    <col min="1282" max="1282" width="6.7109375" style="74" customWidth="1"/>
    <col min="1283" max="1283" width="43.85546875" style="74" customWidth="1"/>
    <col min="1284" max="1284" width="25.42578125" style="74" customWidth="1"/>
    <col min="1285" max="1285" width="11.28515625" style="74" customWidth="1"/>
    <col min="1286" max="1287" width="0" style="74" hidden="1" customWidth="1"/>
    <col min="1288" max="1537" width="9" style="74"/>
    <col min="1538" max="1538" width="6.7109375" style="74" customWidth="1"/>
    <col min="1539" max="1539" width="43.85546875" style="74" customWidth="1"/>
    <col min="1540" max="1540" width="25.42578125" style="74" customWidth="1"/>
    <col min="1541" max="1541" width="11.28515625" style="74" customWidth="1"/>
    <col min="1542" max="1543" width="0" style="74" hidden="1" customWidth="1"/>
    <col min="1544" max="1793" width="9" style="74"/>
    <col min="1794" max="1794" width="6.7109375" style="74" customWidth="1"/>
    <col min="1795" max="1795" width="43.85546875" style="74" customWidth="1"/>
    <col min="1796" max="1796" width="25.42578125" style="74" customWidth="1"/>
    <col min="1797" max="1797" width="11.28515625" style="74" customWidth="1"/>
    <col min="1798" max="1799" width="0" style="74" hidden="1" customWidth="1"/>
    <col min="1800" max="2049" width="9" style="74"/>
    <col min="2050" max="2050" width="6.7109375" style="74" customWidth="1"/>
    <col min="2051" max="2051" width="43.85546875" style="74" customWidth="1"/>
    <col min="2052" max="2052" width="25.42578125" style="74" customWidth="1"/>
    <col min="2053" max="2053" width="11.28515625" style="74" customWidth="1"/>
    <col min="2054" max="2055" width="0" style="74" hidden="1" customWidth="1"/>
    <col min="2056" max="2305" width="9" style="74"/>
    <col min="2306" max="2306" width="6.7109375" style="74" customWidth="1"/>
    <col min="2307" max="2307" width="43.85546875" style="74" customWidth="1"/>
    <col min="2308" max="2308" width="25.42578125" style="74" customWidth="1"/>
    <col min="2309" max="2309" width="11.28515625" style="74" customWidth="1"/>
    <col min="2310" max="2311" width="0" style="74" hidden="1" customWidth="1"/>
    <col min="2312" max="2561" width="9" style="74"/>
    <col min="2562" max="2562" width="6.7109375" style="74" customWidth="1"/>
    <col min="2563" max="2563" width="43.85546875" style="74" customWidth="1"/>
    <col min="2564" max="2564" width="25.42578125" style="74" customWidth="1"/>
    <col min="2565" max="2565" width="11.28515625" style="74" customWidth="1"/>
    <col min="2566" max="2567" width="0" style="74" hidden="1" customWidth="1"/>
    <col min="2568" max="2817" width="9" style="74"/>
    <col min="2818" max="2818" width="6.7109375" style="74" customWidth="1"/>
    <col min="2819" max="2819" width="43.85546875" style="74" customWidth="1"/>
    <col min="2820" max="2820" width="25.42578125" style="74" customWidth="1"/>
    <col min="2821" max="2821" width="11.28515625" style="74" customWidth="1"/>
    <col min="2822" max="2823" width="0" style="74" hidden="1" customWidth="1"/>
    <col min="2824" max="3073" width="9" style="74"/>
    <col min="3074" max="3074" width="6.7109375" style="74" customWidth="1"/>
    <col min="3075" max="3075" width="43.85546875" style="74" customWidth="1"/>
    <col min="3076" max="3076" width="25.42578125" style="74" customWidth="1"/>
    <col min="3077" max="3077" width="11.28515625" style="74" customWidth="1"/>
    <col min="3078" max="3079" width="0" style="74" hidden="1" customWidth="1"/>
    <col min="3080" max="3329" width="9" style="74"/>
    <col min="3330" max="3330" width="6.7109375" style="74" customWidth="1"/>
    <col min="3331" max="3331" width="43.85546875" style="74" customWidth="1"/>
    <col min="3332" max="3332" width="25.42578125" style="74" customWidth="1"/>
    <col min="3333" max="3333" width="11.28515625" style="74" customWidth="1"/>
    <col min="3334" max="3335" width="0" style="74" hidden="1" customWidth="1"/>
    <col min="3336" max="3585" width="9" style="74"/>
    <col min="3586" max="3586" width="6.7109375" style="74" customWidth="1"/>
    <col min="3587" max="3587" width="43.85546875" style="74" customWidth="1"/>
    <col min="3588" max="3588" width="25.42578125" style="74" customWidth="1"/>
    <col min="3589" max="3589" width="11.28515625" style="74" customWidth="1"/>
    <col min="3590" max="3591" width="0" style="74" hidden="1" customWidth="1"/>
    <col min="3592" max="3841" width="9" style="74"/>
    <col min="3842" max="3842" width="6.7109375" style="74" customWidth="1"/>
    <col min="3843" max="3843" width="43.85546875" style="74" customWidth="1"/>
    <col min="3844" max="3844" width="25.42578125" style="74" customWidth="1"/>
    <col min="3845" max="3845" width="11.28515625" style="74" customWidth="1"/>
    <col min="3846" max="3847" width="0" style="74" hidden="1" customWidth="1"/>
    <col min="3848" max="4097" width="9" style="74"/>
    <col min="4098" max="4098" width="6.7109375" style="74" customWidth="1"/>
    <col min="4099" max="4099" width="43.85546875" style="74" customWidth="1"/>
    <col min="4100" max="4100" width="25.42578125" style="74" customWidth="1"/>
    <col min="4101" max="4101" width="11.28515625" style="74" customWidth="1"/>
    <col min="4102" max="4103" width="0" style="74" hidden="1" customWidth="1"/>
    <col min="4104" max="4353" width="9" style="74"/>
    <col min="4354" max="4354" width="6.7109375" style="74" customWidth="1"/>
    <col min="4355" max="4355" width="43.85546875" style="74" customWidth="1"/>
    <col min="4356" max="4356" width="25.42578125" style="74" customWidth="1"/>
    <col min="4357" max="4357" width="11.28515625" style="74" customWidth="1"/>
    <col min="4358" max="4359" width="0" style="74" hidden="1" customWidth="1"/>
    <col min="4360" max="4609" width="9" style="74"/>
    <col min="4610" max="4610" width="6.7109375" style="74" customWidth="1"/>
    <col min="4611" max="4611" width="43.85546875" style="74" customWidth="1"/>
    <col min="4612" max="4612" width="25.42578125" style="74" customWidth="1"/>
    <col min="4613" max="4613" width="11.28515625" style="74" customWidth="1"/>
    <col min="4614" max="4615" width="0" style="74" hidden="1" customWidth="1"/>
    <col min="4616" max="4865" width="9" style="74"/>
    <col min="4866" max="4866" width="6.7109375" style="74" customWidth="1"/>
    <col min="4867" max="4867" width="43.85546875" style="74" customWidth="1"/>
    <col min="4868" max="4868" width="25.42578125" style="74" customWidth="1"/>
    <col min="4869" max="4869" width="11.28515625" style="74" customWidth="1"/>
    <col min="4870" max="4871" width="0" style="74" hidden="1" customWidth="1"/>
    <col min="4872" max="5121" width="9" style="74"/>
    <col min="5122" max="5122" width="6.7109375" style="74" customWidth="1"/>
    <col min="5123" max="5123" width="43.85546875" style="74" customWidth="1"/>
    <col min="5124" max="5124" width="25.42578125" style="74" customWidth="1"/>
    <col min="5125" max="5125" width="11.28515625" style="74" customWidth="1"/>
    <col min="5126" max="5127" width="0" style="74" hidden="1" customWidth="1"/>
    <col min="5128" max="5377" width="9" style="74"/>
    <col min="5378" max="5378" width="6.7109375" style="74" customWidth="1"/>
    <col min="5379" max="5379" width="43.85546875" style="74" customWidth="1"/>
    <col min="5380" max="5380" width="25.42578125" style="74" customWidth="1"/>
    <col min="5381" max="5381" width="11.28515625" style="74" customWidth="1"/>
    <col min="5382" max="5383" width="0" style="74" hidden="1" customWidth="1"/>
    <col min="5384" max="5633" width="9" style="74"/>
    <col min="5634" max="5634" width="6.7109375" style="74" customWidth="1"/>
    <col min="5635" max="5635" width="43.85546875" style="74" customWidth="1"/>
    <col min="5636" max="5636" width="25.42578125" style="74" customWidth="1"/>
    <col min="5637" max="5637" width="11.28515625" style="74" customWidth="1"/>
    <col min="5638" max="5639" width="0" style="74" hidden="1" customWidth="1"/>
    <col min="5640" max="5889" width="9" style="74"/>
    <col min="5890" max="5890" width="6.7109375" style="74" customWidth="1"/>
    <col min="5891" max="5891" width="43.85546875" style="74" customWidth="1"/>
    <col min="5892" max="5892" width="25.42578125" style="74" customWidth="1"/>
    <col min="5893" max="5893" width="11.28515625" style="74" customWidth="1"/>
    <col min="5894" max="5895" width="0" style="74" hidden="1" customWidth="1"/>
    <col min="5896" max="6145" width="9" style="74"/>
    <col min="6146" max="6146" width="6.7109375" style="74" customWidth="1"/>
    <col min="6147" max="6147" width="43.85546875" style="74" customWidth="1"/>
    <col min="6148" max="6148" width="25.42578125" style="74" customWidth="1"/>
    <col min="6149" max="6149" width="11.28515625" style="74" customWidth="1"/>
    <col min="6150" max="6151" width="0" style="74" hidden="1" customWidth="1"/>
    <col min="6152" max="6401" width="9" style="74"/>
    <col min="6402" max="6402" width="6.7109375" style="74" customWidth="1"/>
    <col min="6403" max="6403" width="43.85546875" style="74" customWidth="1"/>
    <col min="6404" max="6404" width="25.42578125" style="74" customWidth="1"/>
    <col min="6405" max="6405" width="11.28515625" style="74" customWidth="1"/>
    <col min="6406" max="6407" width="0" style="74" hidden="1" customWidth="1"/>
    <col min="6408" max="6657" width="9" style="74"/>
    <col min="6658" max="6658" width="6.7109375" style="74" customWidth="1"/>
    <col min="6659" max="6659" width="43.85546875" style="74" customWidth="1"/>
    <col min="6660" max="6660" width="25.42578125" style="74" customWidth="1"/>
    <col min="6661" max="6661" width="11.28515625" style="74" customWidth="1"/>
    <col min="6662" max="6663" width="0" style="74" hidden="1" customWidth="1"/>
    <col min="6664" max="6913" width="9" style="74"/>
    <col min="6914" max="6914" width="6.7109375" style="74" customWidth="1"/>
    <col min="6915" max="6915" width="43.85546875" style="74" customWidth="1"/>
    <col min="6916" max="6916" width="25.42578125" style="74" customWidth="1"/>
    <col min="6917" max="6917" width="11.28515625" style="74" customWidth="1"/>
    <col min="6918" max="6919" width="0" style="74" hidden="1" customWidth="1"/>
    <col min="6920" max="7169" width="9" style="74"/>
    <col min="7170" max="7170" width="6.7109375" style="74" customWidth="1"/>
    <col min="7171" max="7171" width="43.85546875" style="74" customWidth="1"/>
    <col min="7172" max="7172" width="25.42578125" style="74" customWidth="1"/>
    <col min="7173" max="7173" width="11.28515625" style="74" customWidth="1"/>
    <col min="7174" max="7175" width="0" style="74" hidden="1" customWidth="1"/>
    <col min="7176" max="7425" width="9" style="74"/>
    <col min="7426" max="7426" width="6.7109375" style="74" customWidth="1"/>
    <col min="7427" max="7427" width="43.85546875" style="74" customWidth="1"/>
    <col min="7428" max="7428" width="25.42578125" style="74" customWidth="1"/>
    <col min="7429" max="7429" width="11.28515625" style="74" customWidth="1"/>
    <col min="7430" max="7431" width="0" style="74" hidden="1" customWidth="1"/>
    <col min="7432" max="7681" width="9" style="74"/>
    <col min="7682" max="7682" width="6.7109375" style="74" customWidth="1"/>
    <col min="7683" max="7683" width="43.85546875" style="74" customWidth="1"/>
    <col min="7684" max="7684" width="25.42578125" style="74" customWidth="1"/>
    <col min="7685" max="7685" width="11.28515625" style="74" customWidth="1"/>
    <col min="7686" max="7687" width="0" style="74" hidden="1" customWidth="1"/>
    <col min="7688" max="7937" width="9" style="74"/>
    <col min="7938" max="7938" width="6.7109375" style="74" customWidth="1"/>
    <col min="7939" max="7939" width="43.85546875" style="74" customWidth="1"/>
    <col min="7940" max="7940" width="25.42578125" style="74" customWidth="1"/>
    <col min="7941" max="7941" width="11.28515625" style="74" customWidth="1"/>
    <col min="7942" max="7943" width="0" style="74" hidden="1" customWidth="1"/>
    <col min="7944" max="8193" width="9" style="74"/>
    <col min="8194" max="8194" width="6.7109375" style="74" customWidth="1"/>
    <col min="8195" max="8195" width="43.85546875" style="74" customWidth="1"/>
    <col min="8196" max="8196" width="25.42578125" style="74" customWidth="1"/>
    <col min="8197" max="8197" width="11.28515625" style="74" customWidth="1"/>
    <col min="8198" max="8199" width="0" style="74" hidden="1" customWidth="1"/>
    <col min="8200" max="8449" width="9" style="74"/>
    <col min="8450" max="8450" width="6.7109375" style="74" customWidth="1"/>
    <col min="8451" max="8451" width="43.85546875" style="74" customWidth="1"/>
    <col min="8452" max="8452" width="25.42578125" style="74" customWidth="1"/>
    <col min="8453" max="8453" width="11.28515625" style="74" customWidth="1"/>
    <col min="8454" max="8455" width="0" style="74" hidden="1" customWidth="1"/>
    <col min="8456" max="8705" width="9" style="74"/>
    <col min="8706" max="8706" width="6.7109375" style="74" customWidth="1"/>
    <col min="8707" max="8707" width="43.85546875" style="74" customWidth="1"/>
    <col min="8708" max="8708" width="25.42578125" style="74" customWidth="1"/>
    <col min="8709" max="8709" width="11.28515625" style="74" customWidth="1"/>
    <col min="8710" max="8711" width="0" style="74" hidden="1" customWidth="1"/>
    <col min="8712" max="8961" width="9" style="74"/>
    <col min="8962" max="8962" width="6.7109375" style="74" customWidth="1"/>
    <col min="8963" max="8963" width="43.85546875" style="74" customWidth="1"/>
    <col min="8964" max="8964" width="25.42578125" style="74" customWidth="1"/>
    <col min="8965" max="8965" width="11.28515625" style="74" customWidth="1"/>
    <col min="8966" max="8967" width="0" style="74" hidden="1" customWidth="1"/>
    <col min="8968" max="9217" width="9" style="74"/>
    <col min="9218" max="9218" width="6.7109375" style="74" customWidth="1"/>
    <col min="9219" max="9219" width="43.85546875" style="74" customWidth="1"/>
    <col min="9220" max="9220" width="25.42578125" style="74" customWidth="1"/>
    <col min="9221" max="9221" width="11.28515625" style="74" customWidth="1"/>
    <col min="9222" max="9223" width="0" style="74" hidden="1" customWidth="1"/>
    <col min="9224" max="9473" width="9" style="74"/>
    <col min="9474" max="9474" width="6.7109375" style="74" customWidth="1"/>
    <col min="9475" max="9475" width="43.85546875" style="74" customWidth="1"/>
    <col min="9476" max="9476" width="25.42578125" style="74" customWidth="1"/>
    <col min="9477" max="9477" width="11.28515625" style="74" customWidth="1"/>
    <col min="9478" max="9479" width="0" style="74" hidden="1" customWidth="1"/>
    <col min="9480" max="9729" width="9" style="74"/>
    <col min="9730" max="9730" width="6.7109375" style="74" customWidth="1"/>
    <col min="9731" max="9731" width="43.85546875" style="74" customWidth="1"/>
    <col min="9732" max="9732" width="25.42578125" style="74" customWidth="1"/>
    <col min="9733" max="9733" width="11.28515625" style="74" customWidth="1"/>
    <col min="9734" max="9735" width="0" style="74" hidden="1" customWidth="1"/>
    <col min="9736" max="9985" width="9" style="74"/>
    <col min="9986" max="9986" width="6.7109375" style="74" customWidth="1"/>
    <col min="9987" max="9987" width="43.85546875" style="74" customWidth="1"/>
    <col min="9988" max="9988" width="25.42578125" style="74" customWidth="1"/>
    <col min="9989" max="9989" width="11.28515625" style="74" customWidth="1"/>
    <col min="9990" max="9991" width="0" style="74" hidden="1" customWidth="1"/>
    <col min="9992" max="10241" width="9" style="74"/>
    <col min="10242" max="10242" width="6.7109375" style="74" customWidth="1"/>
    <col min="10243" max="10243" width="43.85546875" style="74" customWidth="1"/>
    <col min="10244" max="10244" width="25.42578125" style="74" customWidth="1"/>
    <col min="10245" max="10245" width="11.28515625" style="74" customWidth="1"/>
    <col min="10246" max="10247" width="0" style="74" hidden="1" customWidth="1"/>
    <col min="10248" max="10497" width="9" style="74"/>
    <col min="10498" max="10498" width="6.7109375" style="74" customWidth="1"/>
    <col min="10499" max="10499" width="43.85546875" style="74" customWidth="1"/>
    <col min="10500" max="10500" width="25.42578125" style="74" customWidth="1"/>
    <col min="10501" max="10501" width="11.28515625" style="74" customWidth="1"/>
    <col min="10502" max="10503" width="0" style="74" hidden="1" customWidth="1"/>
    <col min="10504" max="10753" width="9" style="74"/>
    <col min="10754" max="10754" width="6.7109375" style="74" customWidth="1"/>
    <col min="10755" max="10755" width="43.85546875" style="74" customWidth="1"/>
    <col min="10756" max="10756" width="25.42578125" style="74" customWidth="1"/>
    <col min="10757" max="10757" width="11.28515625" style="74" customWidth="1"/>
    <col min="10758" max="10759" width="0" style="74" hidden="1" customWidth="1"/>
    <col min="10760" max="11009" width="9" style="74"/>
    <col min="11010" max="11010" width="6.7109375" style="74" customWidth="1"/>
    <col min="11011" max="11011" width="43.85546875" style="74" customWidth="1"/>
    <col min="11012" max="11012" width="25.42578125" style="74" customWidth="1"/>
    <col min="11013" max="11013" width="11.28515625" style="74" customWidth="1"/>
    <col min="11014" max="11015" width="0" style="74" hidden="1" customWidth="1"/>
    <col min="11016" max="11265" width="9" style="74"/>
    <col min="11266" max="11266" width="6.7109375" style="74" customWidth="1"/>
    <col min="11267" max="11267" width="43.85546875" style="74" customWidth="1"/>
    <col min="11268" max="11268" width="25.42578125" style="74" customWidth="1"/>
    <col min="11269" max="11269" width="11.28515625" style="74" customWidth="1"/>
    <col min="11270" max="11271" width="0" style="74" hidden="1" customWidth="1"/>
    <col min="11272" max="11521" width="9" style="74"/>
    <col min="11522" max="11522" width="6.7109375" style="74" customWidth="1"/>
    <col min="11523" max="11523" width="43.85546875" style="74" customWidth="1"/>
    <col min="11524" max="11524" width="25.42578125" style="74" customWidth="1"/>
    <col min="11525" max="11525" width="11.28515625" style="74" customWidth="1"/>
    <col min="11526" max="11527" width="0" style="74" hidden="1" customWidth="1"/>
    <col min="11528" max="11777" width="9" style="74"/>
    <col min="11778" max="11778" width="6.7109375" style="74" customWidth="1"/>
    <col min="11779" max="11779" width="43.85546875" style="74" customWidth="1"/>
    <col min="11780" max="11780" width="25.42578125" style="74" customWidth="1"/>
    <col min="11781" max="11781" width="11.28515625" style="74" customWidth="1"/>
    <col min="11782" max="11783" width="0" style="74" hidden="1" customWidth="1"/>
    <col min="11784" max="12033" width="9" style="74"/>
    <col min="12034" max="12034" width="6.7109375" style="74" customWidth="1"/>
    <col min="12035" max="12035" width="43.85546875" style="74" customWidth="1"/>
    <col min="12036" max="12036" width="25.42578125" style="74" customWidth="1"/>
    <col min="12037" max="12037" width="11.28515625" style="74" customWidth="1"/>
    <col min="12038" max="12039" width="0" style="74" hidden="1" customWidth="1"/>
    <col min="12040" max="12289" width="9" style="74"/>
    <col min="12290" max="12290" width="6.7109375" style="74" customWidth="1"/>
    <col min="12291" max="12291" width="43.85546875" style="74" customWidth="1"/>
    <col min="12292" max="12292" width="25.42578125" style="74" customWidth="1"/>
    <col min="12293" max="12293" width="11.28515625" style="74" customWidth="1"/>
    <col min="12294" max="12295" width="0" style="74" hidden="1" customWidth="1"/>
    <col min="12296" max="12545" width="9" style="74"/>
    <col min="12546" max="12546" width="6.7109375" style="74" customWidth="1"/>
    <col min="12547" max="12547" width="43.85546875" style="74" customWidth="1"/>
    <col min="12548" max="12548" width="25.42578125" style="74" customWidth="1"/>
    <col min="12549" max="12549" width="11.28515625" style="74" customWidth="1"/>
    <col min="12550" max="12551" width="0" style="74" hidden="1" customWidth="1"/>
    <col min="12552" max="12801" width="9" style="74"/>
    <col min="12802" max="12802" width="6.7109375" style="74" customWidth="1"/>
    <col min="12803" max="12803" width="43.85546875" style="74" customWidth="1"/>
    <col min="12804" max="12804" width="25.42578125" style="74" customWidth="1"/>
    <col min="12805" max="12805" width="11.28515625" style="74" customWidth="1"/>
    <col min="12806" max="12807" width="0" style="74" hidden="1" customWidth="1"/>
    <col min="12808" max="13057" width="9" style="74"/>
    <col min="13058" max="13058" width="6.7109375" style="74" customWidth="1"/>
    <col min="13059" max="13059" width="43.85546875" style="74" customWidth="1"/>
    <col min="13060" max="13060" width="25.42578125" style="74" customWidth="1"/>
    <col min="13061" max="13061" width="11.28515625" style="74" customWidth="1"/>
    <col min="13062" max="13063" width="0" style="74" hidden="1" customWidth="1"/>
    <col min="13064" max="13313" width="9" style="74"/>
    <col min="13314" max="13314" width="6.7109375" style="74" customWidth="1"/>
    <col min="13315" max="13315" width="43.85546875" style="74" customWidth="1"/>
    <col min="13316" max="13316" width="25.42578125" style="74" customWidth="1"/>
    <col min="13317" max="13317" width="11.28515625" style="74" customWidth="1"/>
    <col min="13318" max="13319" width="0" style="74" hidden="1" customWidth="1"/>
    <col min="13320" max="13569" width="9" style="74"/>
    <col min="13570" max="13570" width="6.7109375" style="74" customWidth="1"/>
    <col min="13571" max="13571" width="43.85546875" style="74" customWidth="1"/>
    <col min="13572" max="13572" width="25.42578125" style="74" customWidth="1"/>
    <col min="13573" max="13573" width="11.28515625" style="74" customWidth="1"/>
    <col min="13574" max="13575" width="0" style="74" hidden="1" customWidth="1"/>
    <col min="13576" max="13825" width="9" style="74"/>
    <col min="13826" max="13826" width="6.7109375" style="74" customWidth="1"/>
    <col min="13827" max="13827" width="43.85546875" style="74" customWidth="1"/>
    <col min="13828" max="13828" width="25.42578125" style="74" customWidth="1"/>
    <col min="13829" max="13829" width="11.28515625" style="74" customWidth="1"/>
    <col min="13830" max="13831" width="0" style="74" hidden="1" customWidth="1"/>
    <col min="13832" max="14081" width="9" style="74"/>
    <col min="14082" max="14082" width="6.7109375" style="74" customWidth="1"/>
    <col min="14083" max="14083" width="43.85546875" style="74" customWidth="1"/>
    <col min="14084" max="14084" width="25.42578125" style="74" customWidth="1"/>
    <col min="14085" max="14085" width="11.28515625" style="74" customWidth="1"/>
    <col min="14086" max="14087" width="0" style="74" hidden="1" customWidth="1"/>
    <col min="14088" max="14337" width="9" style="74"/>
    <col min="14338" max="14338" width="6.7109375" style="74" customWidth="1"/>
    <col min="14339" max="14339" width="43.85546875" style="74" customWidth="1"/>
    <col min="14340" max="14340" width="25.42578125" style="74" customWidth="1"/>
    <col min="14341" max="14341" width="11.28515625" style="74" customWidth="1"/>
    <col min="14342" max="14343" width="0" style="74" hidden="1" customWidth="1"/>
    <col min="14344" max="14593" width="9" style="74"/>
    <col min="14594" max="14594" width="6.7109375" style="74" customWidth="1"/>
    <col min="14595" max="14595" width="43.85546875" style="74" customWidth="1"/>
    <col min="14596" max="14596" width="25.42578125" style="74" customWidth="1"/>
    <col min="14597" max="14597" width="11.28515625" style="74" customWidth="1"/>
    <col min="14598" max="14599" width="0" style="74" hidden="1" customWidth="1"/>
    <col min="14600" max="14849" width="9" style="74"/>
    <col min="14850" max="14850" width="6.7109375" style="74" customWidth="1"/>
    <col min="14851" max="14851" width="43.85546875" style="74" customWidth="1"/>
    <col min="14852" max="14852" width="25.42578125" style="74" customWidth="1"/>
    <col min="14853" max="14853" width="11.28515625" style="74" customWidth="1"/>
    <col min="14854" max="14855" width="0" style="74" hidden="1" customWidth="1"/>
    <col min="14856" max="15105" width="9" style="74"/>
    <col min="15106" max="15106" width="6.7109375" style="74" customWidth="1"/>
    <col min="15107" max="15107" width="43.85546875" style="74" customWidth="1"/>
    <col min="15108" max="15108" width="25.42578125" style="74" customWidth="1"/>
    <col min="15109" max="15109" width="11.28515625" style="74" customWidth="1"/>
    <col min="15110" max="15111" width="0" style="74" hidden="1" customWidth="1"/>
    <col min="15112" max="15361" width="9" style="74"/>
    <col min="15362" max="15362" width="6.7109375" style="74" customWidth="1"/>
    <col min="15363" max="15363" width="43.85546875" style="74" customWidth="1"/>
    <col min="15364" max="15364" width="25.42578125" style="74" customWidth="1"/>
    <col min="15365" max="15365" width="11.28515625" style="74" customWidth="1"/>
    <col min="15366" max="15367" width="0" style="74" hidden="1" customWidth="1"/>
    <col min="15368" max="15617" width="9" style="74"/>
    <col min="15618" max="15618" width="6.7109375" style="74" customWidth="1"/>
    <col min="15619" max="15619" width="43.85546875" style="74" customWidth="1"/>
    <col min="15620" max="15620" width="25.42578125" style="74" customWidth="1"/>
    <col min="15621" max="15621" width="11.28515625" style="74" customWidth="1"/>
    <col min="15622" max="15623" width="0" style="74" hidden="1" customWidth="1"/>
    <col min="15624" max="15873" width="9" style="74"/>
    <col min="15874" max="15874" width="6.7109375" style="74" customWidth="1"/>
    <col min="15875" max="15875" width="43.85546875" style="74" customWidth="1"/>
    <col min="15876" max="15876" width="25.42578125" style="74" customWidth="1"/>
    <col min="15877" max="15877" width="11.28515625" style="74" customWidth="1"/>
    <col min="15878" max="15879" width="0" style="74" hidden="1" customWidth="1"/>
    <col min="15880" max="16129" width="9" style="74"/>
    <col min="16130" max="16130" width="6.7109375" style="74" customWidth="1"/>
    <col min="16131" max="16131" width="43.85546875" style="74" customWidth="1"/>
    <col min="16132" max="16132" width="25.42578125" style="74" customWidth="1"/>
    <col min="16133" max="16133" width="11.28515625" style="74" customWidth="1"/>
    <col min="16134" max="16135" width="0" style="74" hidden="1" customWidth="1"/>
    <col min="16136" max="16384" width="9" style="74"/>
  </cols>
  <sheetData>
    <row r="1" spans="1:217" x14ac:dyDescent="0.25">
      <c r="A1" s="223"/>
      <c r="B1" s="223"/>
      <c r="C1" s="223"/>
      <c r="D1" s="223"/>
      <c r="E1" s="223"/>
      <c r="F1" s="223"/>
      <c r="G1" s="202" t="s">
        <v>84</v>
      </c>
      <c r="H1" s="202"/>
    </row>
    <row r="2" spans="1:217" ht="42.75" customHeight="1" x14ac:dyDescent="0.25">
      <c r="A2" s="227" t="s">
        <v>264</v>
      </c>
      <c r="B2" s="227"/>
      <c r="C2" s="227"/>
      <c r="D2" s="227"/>
      <c r="E2" s="227"/>
      <c r="F2" s="227"/>
      <c r="G2" s="227"/>
      <c r="H2" s="227"/>
    </row>
    <row r="3" spans="1:217" x14ac:dyDescent="0.25">
      <c r="A3" s="224" t="s">
        <v>311</v>
      </c>
      <c r="B3" s="224"/>
      <c r="C3" s="224"/>
      <c r="D3" s="224"/>
      <c r="E3" s="224"/>
      <c r="F3" s="224"/>
      <c r="G3" s="224"/>
    </row>
    <row r="4" spans="1:217" ht="15" customHeight="1" x14ac:dyDescent="0.25">
      <c r="A4" s="75"/>
      <c r="B4" s="76"/>
      <c r="C4" s="75"/>
      <c r="D4" s="75"/>
      <c r="E4" s="75"/>
      <c r="F4" s="75"/>
      <c r="G4" s="75"/>
      <c r="H4" s="75"/>
    </row>
    <row r="5" spans="1:217" s="77" customFormat="1" ht="24.75" customHeight="1" x14ac:dyDescent="0.25">
      <c r="A5" s="221" t="s">
        <v>0</v>
      </c>
      <c r="B5" s="221" t="s">
        <v>57</v>
      </c>
      <c r="C5" s="221" t="s">
        <v>54</v>
      </c>
      <c r="D5" s="193" t="s">
        <v>72</v>
      </c>
      <c r="E5" s="194"/>
      <c r="F5" s="225" t="s">
        <v>307</v>
      </c>
      <c r="G5" s="215" t="s">
        <v>81</v>
      </c>
      <c r="H5" s="215" t="s">
        <v>58</v>
      </c>
    </row>
    <row r="6" spans="1:217" s="77" customFormat="1" ht="36" customHeight="1" x14ac:dyDescent="0.25">
      <c r="A6" s="222"/>
      <c r="B6" s="222"/>
      <c r="C6" s="222"/>
      <c r="D6" s="79" t="s">
        <v>68</v>
      </c>
      <c r="E6" s="79" t="s">
        <v>260</v>
      </c>
      <c r="F6" s="226"/>
      <c r="G6" s="216"/>
      <c r="H6" s="216"/>
    </row>
    <row r="7" spans="1:217" s="77" customFormat="1" ht="22.5" customHeight="1" x14ac:dyDescent="0.25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80" t="s">
        <v>253</v>
      </c>
      <c r="H7" s="80"/>
    </row>
    <row r="8" spans="1:217" s="77" customFormat="1" ht="33" customHeight="1" x14ac:dyDescent="0.25">
      <c r="A8" s="81"/>
      <c r="B8" s="81" t="s">
        <v>59</v>
      </c>
      <c r="C8" s="81"/>
      <c r="D8" s="81" t="e">
        <f>D9+D10+D14+D19+D20+D21+D22+D24+D26+D18+#REF!+D16</f>
        <v>#REF!</v>
      </c>
      <c r="E8" s="81" t="e">
        <f>E9+E10+E14+E19+E20+E21+E22+E24+E26+E18+#REF!+E16</f>
        <v>#REF!</v>
      </c>
      <c r="F8" s="195">
        <f>F9+F10+F14+F16+F18+F19+F20+F21+F22+F23+F24+F25+F26</f>
        <v>16</v>
      </c>
      <c r="G8" s="81" t="e">
        <f>G9+G10+G14+G19+G20+G21+G22+G24+G26+G18+#REF!+G16</f>
        <v>#REF!</v>
      </c>
      <c r="H8" s="81"/>
    </row>
    <row r="9" spans="1:217" ht="39" customHeight="1" x14ac:dyDescent="0.25">
      <c r="A9" s="83">
        <v>1</v>
      </c>
      <c r="B9" s="84" t="s">
        <v>16</v>
      </c>
      <c r="C9" s="83" t="s">
        <v>66</v>
      </c>
      <c r="D9" s="83">
        <v>1</v>
      </c>
      <c r="E9" s="83">
        <v>1</v>
      </c>
      <c r="F9" s="83">
        <v>1</v>
      </c>
      <c r="G9" s="85">
        <f>D9-F9</f>
        <v>0</v>
      </c>
      <c r="H9" s="85"/>
    </row>
    <row r="10" spans="1:217" ht="32.25" customHeight="1" x14ac:dyDescent="0.25">
      <c r="A10" s="64">
        <v>2</v>
      </c>
      <c r="B10" s="86" t="s">
        <v>60</v>
      </c>
      <c r="C10" s="87"/>
      <c r="D10" s="64">
        <f>D11+D12+D13</f>
        <v>2</v>
      </c>
      <c r="E10" s="64">
        <f>E11+E12+E13</f>
        <v>3</v>
      </c>
      <c r="F10" s="64">
        <f>F11+F12+F13</f>
        <v>3</v>
      </c>
      <c r="G10" s="87">
        <f t="shared" ref="G10:G13" si="0">D10-F10</f>
        <v>-1</v>
      </c>
      <c r="H10" s="87"/>
    </row>
    <row r="11" spans="1:217" ht="32.25" customHeight="1" x14ac:dyDescent="0.25">
      <c r="A11" s="219" t="s">
        <v>61</v>
      </c>
      <c r="B11" s="220" t="s">
        <v>62</v>
      </c>
      <c r="C11" s="87" t="s">
        <v>67</v>
      </c>
      <c r="D11" s="87">
        <v>1</v>
      </c>
      <c r="E11" s="87">
        <v>1</v>
      </c>
      <c r="F11" s="64">
        <v>1</v>
      </c>
      <c r="G11" s="87">
        <f t="shared" si="0"/>
        <v>0</v>
      </c>
      <c r="H11" s="87"/>
    </row>
    <row r="12" spans="1:217" ht="32.25" customHeight="1" x14ac:dyDescent="0.25">
      <c r="A12" s="219"/>
      <c r="B12" s="220"/>
      <c r="C12" s="87" t="s">
        <v>63</v>
      </c>
      <c r="D12" s="87">
        <v>1</v>
      </c>
      <c r="E12" s="87">
        <v>1</v>
      </c>
      <c r="F12" s="64">
        <v>1</v>
      </c>
      <c r="G12" s="87">
        <f t="shared" si="0"/>
        <v>0</v>
      </c>
      <c r="H12" s="87"/>
    </row>
    <row r="13" spans="1:217" ht="32.25" customHeight="1" x14ac:dyDescent="0.25">
      <c r="A13" s="64" t="s">
        <v>64</v>
      </c>
      <c r="B13" s="86" t="s">
        <v>65</v>
      </c>
      <c r="C13" s="87" t="s">
        <v>63</v>
      </c>
      <c r="D13" s="87">
        <v>0</v>
      </c>
      <c r="E13" s="87">
        <v>1</v>
      </c>
      <c r="F13" s="64">
        <v>1</v>
      </c>
      <c r="G13" s="87">
        <f t="shared" si="0"/>
        <v>-1</v>
      </c>
      <c r="H13" s="87"/>
    </row>
    <row r="14" spans="1:217" ht="25.5" customHeight="1" x14ac:dyDescent="0.25">
      <c r="A14" s="64">
        <v>3</v>
      </c>
      <c r="B14" s="86" t="s">
        <v>21</v>
      </c>
      <c r="C14" s="87"/>
      <c r="D14" s="64">
        <v>6</v>
      </c>
      <c r="E14" s="64">
        <v>6</v>
      </c>
      <c r="F14" s="64">
        <f>F15</f>
        <v>2</v>
      </c>
      <c r="G14" s="87">
        <f>D14-F14</f>
        <v>4</v>
      </c>
      <c r="H14" s="87"/>
    </row>
    <row r="15" spans="1:217" ht="77.25" customHeight="1" x14ac:dyDescent="0.25">
      <c r="A15" s="64"/>
      <c r="B15" s="166" t="s">
        <v>169</v>
      </c>
      <c r="C15" s="87" t="s">
        <v>255</v>
      </c>
      <c r="D15" s="87"/>
      <c r="E15" s="87"/>
      <c r="F15" s="64">
        <v>2</v>
      </c>
      <c r="G15" s="87"/>
      <c r="H15" s="87"/>
    </row>
    <row r="16" spans="1:217" s="48" customFormat="1" ht="37.5" customHeight="1" x14ac:dyDescent="0.2">
      <c r="A16" s="27">
        <v>4</v>
      </c>
      <c r="B16" s="31" t="s">
        <v>163</v>
      </c>
      <c r="C16" s="27"/>
      <c r="D16" s="27"/>
      <c r="E16" s="29"/>
      <c r="F16" s="29">
        <f>F17</f>
        <v>1</v>
      </c>
      <c r="G16" s="87">
        <f>D16-F16</f>
        <v>-1</v>
      </c>
      <c r="H16" s="87"/>
      <c r="I16" s="74"/>
      <c r="J16" s="74"/>
      <c r="K16" s="74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</row>
    <row r="17" spans="1:217" s="22" customFormat="1" ht="34.5" customHeight="1" x14ac:dyDescent="0.2">
      <c r="A17" s="44"/>
      <c r="B17" s="31" t="s">
        <v>22</v>
      </c>
      <c r="C17" s="32" t="s">
        <v>257</v>
      </c>
      <c r="D17" s="27"/>
      <c r="E17" s="27"/>
      <c r="F17" s="27">
        <v>1</v>
      </c>
      <c r="G17" s="87">
        <f>D17-F17</f>
        <v>-1</v>
      </c>
      <c r="H17" s="87"/>
      <c r="I17" s="173"/>
      <c r="J17" s="173"/>
      <c r="K17" s="173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</row>
    <row r="18" spans="1:217" ht="39" customHeight="1" x14ac:dyDescent="0.25">
      <c r="A18" s="64">
        <v>5</v>
      </c>
      <c r="B18" s="166" t="s">
        <v>246</v>
      </c>
      <c r="C18" s="87" t="s">
        <v>247</v>
      </c>
      <c r="D18" s="87">
        <v>1</v>
      </c>
      <c r="E18" s="87"/>
      <c r="F18" s="64">
        <v>1</v>
      </c>
      <c r="G18" s="87">
        <f>D18-F18</f>
        <v>0</v>
      </c>
      <c r="H18" s="87"/>
    </row>
    <row r="19" spans="1:217" ht="45.75" customHeight="1" x14ac:dyDescent="0.25">
      <c r="A19" s="87">
        <v>6</v>
      </c>
      <c r="B19" s="86" t="s">
        <v>223</v>
      </c>
      <c r="C19" s="87" t="s">
        <v>227</v>
      </c>
      <c r="D19" s="87">
        <v>4</v>
      </c>
      <c r="E19" s="87"/>
      <c r="F19" s="64">
        <v>1</v>
      </c>
      <c r="G19" s="87">
        <f>D19-F19</f>
        <v>3</v>
      </c>
      <c r="H19" s="87"/>
    </row>
    <row r="20" spans="1:217" ht="35.25" customHeight="1" x14ac:dyDescent="0.25">
      <c r="A20" s="64">
        <v>7</v>
      </c>
      <c r="B20" s="86" t="s">
        <v>197</v>
      </c>
      <c r="C20" s="87" t="s">
        <v>227</v>
      </c>
      <c r="D20" s="87">
        <v>1</v>
      </c>
      <c r="E20" s="87"/>
      <c r="F20" s="64">
        <v>1</v>
      </c>
      <c r="G20" s="87">
        <f t="shared" ref="G20:G26" si="1">D20-F20</f>
        <v>0</v>
      </c>
      <c r="H20" s="87"/>
    </row>
    <row r="21" spans="1:217" ht="35.25" customHeight="1" x14ac:dyDescent="0.25">
      <c r="A21" s="87">
        <v>8</v>
      </c>
      <c r="B21" s="86" t="s">
        <v>194</v>
      </c>
      <c r="C21" s="87" t="s">
        <v>227</v>
      </c>
      <c r="D21" s="87">
        <v>1</v>
      </c>
      <c r="E21" s="87"/>
      <c r="F21" s="64">
        <v>1</v>
      </c>
      <c r="G21" s="87">
        <f t="shared" si="1"/>
        <v>0</v>
      </c>
      <c r="H21" s="87"/>
    </row>
    <row r="22" spans="1:217" ht="35.25" customHeight="1" x14ac:dyDescent="0.25">
      <c r="A22" s="64">
        <v>9</v>
      </c>
      <c r="B22" s="86" t="s">
        <v>190</v>
      </c>
      <c r="C22" s="87" t="s">
        <v>227</v>
      </c>
      <c r="D22" s="87">
        <v>1</v>
      </c>
      <c r="E22" s="87"/>
      <c r="F22" s="64">
        <v>1</v>
      </c>
      <c r="G22" s="87">
        <f t="shared" si="1"/>
        <v>0</v>
      </c>
      <c r="H22" s="87"/>
    </row>
    <row r="23" spans="1:217" ht="35.25" customHeight="1" x14ac:dyDescent="0.25">
      <c r="A23" s="87">
        <v>10</v>
      </c>
      <c r="B23" s="86" t="s">
        <v>201</v>
      </c>
      <c r="C23" s="87" t="s">
        <v>227</v>
      </c>
      <c r="D23" s="87"/>
      <c r="E23" s="87"/>
      <c r="F23" s="64">
        <v>1</v>
      </c>
      <c r="G23" s="87">
        <f t="shared" si="1"/>
        <v>-1</v>
      </c>
      <c r="H23" s="87"/>
    </row>
    <row r="24" spans="1:217" ht="35.25" customHeight="1" x14ac:dyDescent="0.25">
      <c r="A24" s="64">
        <v>11</v>
      </c>
      <c r="B24" s="86" t="s">
        <v>206</v>
      </c>
      <c r="C24" s="87" t="s">
        <v>227</v>
      </c>
      <c r="D24" s="87">
        <v>1</v>
      </c>
      <c r="E24" s="87"/>
      <c r="F24" s="64">
        <v>1</v>
      </c>
      <c r="G24" s="87">
        <f t="shared" si="1"/>
        <v>0</v>
      </c>
      <c r="H24" s="87"/>
    </row>
    <row r="25" spans="1:217" ht="35.25" customHeight="1" x14ac:dyDescent="0.25">
      <c r="A25" s="87">
        <v>12</v>
      </c>
      <c r="B25" s="86" t="s">
        <v>213</v>
      </c>
      <c r="C25" s="87" t="s">
        <v>227</v>
      </c>
      <c r="D25" s="87"/>
      <c r="E25" s="87"/>
      <c r="F25" s="64">
        <v>1</v>
      </c>
      <c r="G25" s="87">
        <f t="shared" si="1"/>
        <v>-1</v>
      </c>
      <c r="H25" s="87"/>
    </row>
    <row r="26" spans="1:217" ht="35.25" customHeight="1" x14ac:dyDescent="0.25">
      <c r="A26" s="64">
        <v>13</v>
      </c>
      <c r="B26" s="175" t="s">
        <v>218</v>
      </c>
      <c r="C26" s="174" t="s">
        <v>227</v>
      </c>
      <c r="D26" s="174">
        <v>1</v>
      </c>
      <c r="E26" s="174"/>
      <c r="F26" s="176">
        <v>1</v>
      </c>
      <c r="G26" s="174">
        <f t="shared" si="1"/>
        <v>0</v>
      </c>
      <c r="H26" s="174"/>
    </row>
    <row r="27" spans="1:217" x14ac:dyDescent="0.25">
      <c r="A27" s="1"/>
    </row>
    <row r="28" spans="1:217" x14ac:dyDescent="0.25">
      <c r="A28" s="1"/>
    </row>
    <row r="29" spans="1:217" x14ac:dyDescent="0.25">
      <c r="A29" s="1"/>
    </row>
    <row r="30" spans="1:217" x14ac:dyDescent="0.25">
      <c r="A30" s="1"/>
    </row>
    <row r="31" spans="1:217" x14ac:dyDescent="0.25">
      <c r="A31" s="1"/>
    </row>
    <row r="32" spans="1:217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</sheetData>
  <mergeCells count="12">
    <mergeCell ref="H5:H6"/>
    <mergeCell ref="G1:H1"/>
    <mergeCell ref="A1:F1"/>
    <mergeCell ref="A3:G3"/>
    <mergeCell ref="G5:G6"/>
    <mergeCell ref="F5:F6"/>
    <mergeCell ref="A2:H2"/>
    <mergeCell ref="A11:A12"/>
    <mergeCell ref="B11:B12"/>
    <mergeCell ref="A5:A6"/>
    <mergeCell ref="B5:B6"/>
    <mergeCell ref="C5:C6"/>
  </mergeCells>
  <printOptions horizontalCentered="1"/>
  <pageMargins left="0.19685039370078741" right="0.19685039370078741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Xe dung chung</vt:lpstr>
      <vt:lpstr>Xe dung chung cấp xã</vt:lpstr>
      <vt:lpstr>Xe đặc thù  ban tai</vt:lpstr>
      <vt:lpstr>Xe chuyên dùng</vt:lpstr>
      <vt:lpstr>'Xe chuyên dùng'!Print_Area</vt:lpstr>
      <vt:lpstr>'Xe dung chung'!Print_Area</vt:lpstr>
      <vt:lpstr>'Xe dung chung cấp xã'!Print_Area</vt:lpstr>
      <vt:lpstr>'Xe đặc thù  ban tai'!Print_Area</vt:lpstr>
      <vt:lpstr>'Xe chuyên dùng'!Print_Titles</vt:lpstr>
      <vt:lpstr>'Xe dung chung'!Print_Titles</vt:lpstr>
      <vt:lpstr>'Xe đặc thù  ban tai'!Print_Titles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Ms. Nguyen Thi Mai</cp:lastModifiedBy>
  <cp:lastPrinted>2025-07-31T09:43:12Z</cp:lastPrinted>
  <dcterms:created xsi:type="dcterms:W3CDTF">2023-10-29T02:55:17Z</dcterms:created>
  <dcterms:modified xsi:type="dcterms:W3CDTF">2025-08-01T13:38:37Z</dcterms:modified>
</cp:coreProperties>
</file>